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l\Documents\BootCamp\Homework\"/>
    </mc:Choice>
  </mc:AlternateContent>
  <xr:revisionPtr revIDLastSave="0" documentId="13_ncr:1_{0C85F88D-31BA-4689-938D-84287D0314C5}" xr6:coauthVersionLast="44" xr6:coauthVersionMax="44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Category" sheetId="3" r:id="rId1"/>
    <sheet name="Sub Category" sheetId="4" r:id="rId2"/>
    <sheet name="Dara Created Conversion" sheetId="5" r:id="rId3"/>
    <sheet name="Raw Data" sheetId="1" r:id="rId4"/>
    <sheet name="BONUS" sheetId="7" r:id="rId5"/>
    <sheet name="Bonus Statistical Analysis" sheetId="9" r:id="rId6"/>
    <sheet name="Bonus Statical Analyisis Pivot " sheetId="10" r:id="rId7"/>
  </sheets>
  <calcPr calcId="191029"/>
  <pivotCaches>
    <pivotCache cacheId="9" r:id="rId8"/>
    <pivotCache cacheId="2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8" i="9" l="1"/>
  <c r="N7" i="9"/>
  <c r="N6" i="9"/>
  <c r="N5" i="9"/>
  <c r="N4" i="9"/>
  <c r="N3" i="9"/>
  <c r="L8" i="9"/>
  <c r="L7" i="9"/>
  <c r="L6" i="9"/>
  <c r="L5" i="9"/>
  <c r="L4" i="9"/>
  <c r="L3" i="9"/>
  <c r="G5" i="7"/>
  <c r="K3" i="7"/>
  <c r="L3" i="7"/>
  <c r="K4" i="7"/>
  <c r="L4" i="7"/>
  <c r="K6" i="7"/>
  <c r="L6" i="7"/>
  <c r="K7" i="7"/>
  <c r="L7" i="7"/>
  <c r="K8" i="7"/>
  <c r="L8" i="7"/>
  <c r="K9" i="7"/>
  <c r="L9" i="7"/>
  <c r="K10" i="7"/>
  <c r="L10" i="7"/>
  <c r="K11" i="7"/>
  <c r="L11" i="7"/>
  <c r="K12" i="7"/>
  <c r="L12" i="7"/>
  <c r="K13" i="7"/>
  <c r="L13" i="7"/>
  <c r="L2" i="7"/>
  <c r="K2" i="7"/>
  <c r="J3" i="7"/>
  <c r="J4" i="7"/>
  <c r="J6" i="7"/>
  <c r="J7" i="7"/>
  <c r="J8" i="7"/>
  <c r="J9" i="7"/>
  <c r="J10" i="7"/>
  <c r="J11" i="7"/>
  <c r="J12" i="7"/>
  <c r="J13" i="7"/>
  <c r="J2" i="7"/>
  <c r="I3" i="7"/>
  <c r="I4" i="7"/>
  <c r="I6" i="7"/>
  <c r="I7" i="7"/>
  <c r="I8" i="7"/>
  <c r="I9" i="7"/>
  <c r="I10" i="7"/>
  <c r="I11" i="7"/>
  <c r="I12" i="7"/>
  <c r="I13" i="7"/>
  <c r="I2" i="7"/>
  <c r="H13" i="7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4" i="7"/>
  <c r="G3" i="7"/>
  <c r="G2" i="7"/>
  <c r="F2" i="7"/>
  <c r="F13" i="7"/>
  <c r="F12" i="7"/>
  <c r="F11" i="7"/>
  <c r="F10" i="7"/>
  <c r="F9" i="7"/>
  <c r="F8" i="7"/>
  <c r="F7" i="7"/>
  <c r="F6" i="7"/>
  <c r="F5" i="7"/>
  <c r="F4" i="7"/>
  <c r="F3" i="7"/>
  <c r="E13" i="7"/>
  <c r="E12" i="7"/>
  <c r="E11" i="7"/>
  <c r="E10" i="7"/>
  <c r="E9" i="7"/>
  <c r="E8" i="7"/>
  <c r="E7" i="7"/>
  <c r="E6" i="7"/>
  <c r="E5" i="7"/>
  <c r="E4" i="7"/>
  <c r="E3" i="7"/>
  <c r="E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I5" i="7" l="1"/>
  <c r="J5" i="7" l="1"/>
  <c r="L5" i="7"/>
  <c r="K5" i="7"/>
</calcChain>
</file>

<file path=xl/sharedStrings.xml><?xml version="1.0" encoding="utf-8"?>
<sst xmlns="http://schemas.openxmlformats.org/spreadsheetml/2006/main" count="32684" uniqueCount="8416">
  <si>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</si>
  <si>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</si>
  <si>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</si>
  <si>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</si>
  <si>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</si>
  <si>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</si>
  <si>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</si>
  <si>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</si>
  <si>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</si>
  <si>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</si>
  <si>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</si>
  <si>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</si>
  <si>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</si>
  <si>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</si>
  <si>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</si>
  <si>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</si>
  <si>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</si>
  <si>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</si>
  <si>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</si>
  <si>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</si>
  <si>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</si>
  <si>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</si>
  <si>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</si>
  <si>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</si>
  <si>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</si>
  <si>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</si>
  <si>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</si>
  <si>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</si>
  <si>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</si>
  <si>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</si>
  <si>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</si>
  <si>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</si>
  <si>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</si>
  <si>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</si>
  <si>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</si>
  <si>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</si>
  <si>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</si>
  <si>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</si>
  <si>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</si>
  <si>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</si>
  <si>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</si>
  <si>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</si>
  <si>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</si>
  <si>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</si>
  <si>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</si>
  <si>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</si>
  <si>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</si>
  <si>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</si>
  <si>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</si>
  <si>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</si>
  <si>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</si>
  <si>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</si>
  <si>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</si>
  <si>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</si>
  <si>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</si>
  <si>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</si>
  <si>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</si>
  <si>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</si>
  <si>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</si>
  <si>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</si>
  <si>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</si>
  <si>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</si>
  <si>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</si>
  <si>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</si>
  <si>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</si>
  <si>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</si>
  <si>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</si>
  <si>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</si>
  <si>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</si>
  <si>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</si>
  <si>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</si>
  <si>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</si>
  <si>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</si>
  <si>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</si>
  <si>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</si>
  <si>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</si>
  <si>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</si>
  <si>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</si>
  <si>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</si>
  <si>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</si>
  <si>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</si>
  <si>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</si>
  <si>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</si>
  <si>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</si>
  <si>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</si>
  <si>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</si>
  <si>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</si>
  <si>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</si>
  <si>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</si>
  <si>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</si>
  <si>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</si>
  <si>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</si>
  <si>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</si>
  <si>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</si>
  <si>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</si>
  <si>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</si>
  <si>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</si>
  <si>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</si>
  <si>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</si>
  <si>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</si>
  <si>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</si>
  <si>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</si>
  <si>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</si>
  <si>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</si>
  <si>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</si>
  <si>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</si>
  <si>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</si>
  <si>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</si>
  <si>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</si>
  <si>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</si>
  <si>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</si>
  <si>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</si>
  <si>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</si>
  <si>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</si>
  <si>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</si>
  <si>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</si>
  <si>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</si>
  <si>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</si>
  <si>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</si>
  <si>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</si>
  <si>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</si>
  <si>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</si>
  <si>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</si>
  <si>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</si>
  <si>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</si>
  <si>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</si>
  <si>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</si>
  <si>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</si>
  <si>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</si>
  <si>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</si>
  <si>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</si>
  <si>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</si>
  <si>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</si>
  <si>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</si>
  <si>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</si>
  <si>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</si>
  <si>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</si>
  <si>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</si>
  <si>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</si>
  <si>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</si>
  <si>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</si>
  <si>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</si>
  <si>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</si>
  <si>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</si>
  <si>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</si>
  <si>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</si>
  <si>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</si>
  <si>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</si>
  <si>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</si>
  <si>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</si>
  <si>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</si>
  <si>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</si>
  <si>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</si>
  <si>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</si>
  <si>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</si>
  <si>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</si>
  <si>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</si>
  <si>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</si>
  <si>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</si>
  <si>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</si>
  <si>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</si>
  <si>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</si>
  <si>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</si>
  <si>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</si>
  <si>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</si>
  <si>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</si>
  <si>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</si>
  <si>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</si>
  <si>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</si>
  <si>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</si>
  <si>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</si>
  <si>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</si>
  <si>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</si>
  <si>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</si>
  <si>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</si>
  <si>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</si>
  <si>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</si>
  <si>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</si>
  <si>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</si>
  <si>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</si>
  <si>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</si>
  <si>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</si>
  <si>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</si>
  <si>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</si>
  <si>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</si>
  <si>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</si>
  <si>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</si>
  <si>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</si>
  <si>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</si>
  <si>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</si>
  <si>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</si>
  <si>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</si>
  <si>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</si>
  <si>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</si>
  <si>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</si>
  <si>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</si>
  <si>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</si>
  <si>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</si>
  <si>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</si>
  <si>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</si>
  <si>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</si>
  <si>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</si>
  <si>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</si>
  <si>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</si>
  <si>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</si>
  <si>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</si>
  <si>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</si>
  <si>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</si>
  <si>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</si>
  <si>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</si>
  <si>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</si>
  <si>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</si>
  <si>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</si>
  <si>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</si>
  <si>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</si>
  <si>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</si>
  <si>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</si>
  <si>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</si>
  <si>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</si>
  <si>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</si>
  <si>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</si>
  <si>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</si>
  <si>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</si>
  <si>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</si>
  <si>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</si>
  <si>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</si>
  <si>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</si>
  <si>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</si>
  <si>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</si>
  <si>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</si>
  <si>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</si>
  <si>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</si>
  <si>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</si>
  <si>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</si>
  <si>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</si>
  <si>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</si>
  <si>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</si>
  <si>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</si>
  <si>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</si>
  <si>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</si>
  <si>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</si>
  <si>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</si>
  <si>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</si>
  <si>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</si>
  <si>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</si>
  <si>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</si>
  <si>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</si>
  <si>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</si>
  <si>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</si>
  <si>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</si>
  <si>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</si>
  <si>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</si>
  <si>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</si>
  <si>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</si>
  <si>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</si>
  <si>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</si>
  <si>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</si>
  <si>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</si>
  <si>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</si>
  <si>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</si>
  <si>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</si>
  <si>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</si>
  <si>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</si>
  <si>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</si>
  <si>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</si>
  <si>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</si>
  <si>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</si>
  <si>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</si>
  <si>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</si>
  <si>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</si>
  <si>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</si>
  <si>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</si>
  <si>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</si>
  <si>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</si>
  <si>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</si>
  <si>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</si>
  <si>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</si>
  <si>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</si>
  <si>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</si>
  <si>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</si>
  <si>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</si>
  <si>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</si>
  <si>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</si>
  <si>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</si>
  <si>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</si>
  <si>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</si>
  <si>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</si>
  <si>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</si>
  <si>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</si>
  <si>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</si>
  <si>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</si>
  <si>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</si>
  <si>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</si>
  <si>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</si>
  <si>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</si>
  <si>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</si>
  <si>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</si>
  <si>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</si>
  <si>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</si>
  <si>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</si>
  <si>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</si>
  <si>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</si>
  <si>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</si>
  <si>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</si>
  <si>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</si>
  <si>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</si>
  <si>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</si>
  <si>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</si>
  <si>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</si>
  <si>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</si>
  <si>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</si>
  <si>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</si>
  <si>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</si>
  <si>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</si>
  <si>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</si>
  <si>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</si>
  <si>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</si>
  <si>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</si>
  <si>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</si>
  <si>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</si>
  <si>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</si>
  <si>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</si>
  <si>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</si>
  <si>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</si>
  <si>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</si>
  <si>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</si>
  <si>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</si>
  <si>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</si>
  <si>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</si>
  <si>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</si>
  <si>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</si>
  <si>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</si>
  <si>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</si>
  <si>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</si>
  <si>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</si>
  <si>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</si>
  <si>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</si>
  <si>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</si>
  <si>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</si>
  <si>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</si>
  <si>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</si>
  <si>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</si>
  <si>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</si>
  <si>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</si>
  <si>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</si>
  <si>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</si>
  <si>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</si>
  <si>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</si>
  <si>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</si>
  <si>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</si>
  <si>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</si>
  <si>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</si>
  <si>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</si>
  <si>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</si>
  <si>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</si>
  <si>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</si>
  <si>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</si>
  <si>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</si>
  <si>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</si>
  <si>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</si>
  <si>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</si>
  <si>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</si>
  <si>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</si>
  <si>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</si>
  <si>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</si>
  <si>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</si>
  <si>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</si>
  <si>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</si>
  <si>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</si>
  <si>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</si>
  <si>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</si>
  <si>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</si>
  <si>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</si>
  <si>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</si>
  <si>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</si>
  <si>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</si>
  <si>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</si>
  <si>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</si>
  <si>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</si>
  <si>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</si>
  <si>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</si>
  <si>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</si>
  <si>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</si>
  <si>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</si>
  <si>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</si>
  <si>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</si>
  <si>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</si>
  <si>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</si>
  <si>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</si>
  <si>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</si>
  <si>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</si>
  <si>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</si>
  <si>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</si>
  <si>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</si>
  <si>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</si>
  <si>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</si>
  <si>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</si>
  <si>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</si>
  <si>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</si>
  <si>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</si>
  <si>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</si>
  <si>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</si>
  <si>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</si>
  <si>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</si>
  <si>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</si>
  <si>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</si>
  <si>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</si>
  <si>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</si>
  <si>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</si>
  <si>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</si>
  <si>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</si>
  <si>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</si>
  <si>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</si>
  <si>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</si>
  <si>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</si>
  <si>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</si>
  <si>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</si>
  <si>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</si>
  <si>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</si>
  <si>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</si>
  <si>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</si>
  <si>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</si>
  <si>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</si>
  <si>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</si>
  <si>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</si>
  <si>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</si>
  <si>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</si>
  <si>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</si>
  <si>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</si>
  <si>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</si>
  <si>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</si>
  <si>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</si>
  <si>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</si>
  <si>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</si>
  <si>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</si>
  <si>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</si>
  <si>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</si>
  <si>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</si>
  <si>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</si>
  <si>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</si>
  <si>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</si>
  <si>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</si>
  <si>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</si>
  <si>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</si>
  <si>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</si>
  <si>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</si>
  <si>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</si>
  <si>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</si>
  <si>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</si>
  <si>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</si>
  <si>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</si>
  <si>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</si>
  <si>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</si>
  <si>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</si>
  <si>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</si>
  <si>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</si>
  <si>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</si>
  <si>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</si>
  <si>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</si>
  <si>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</si>
  <si>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</si>
  <si>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</si>
  <si>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</si>
  <si>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</si>
  <si>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</si>
  <si>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</si>
  <si>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</si>
  <si>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</si>
  <si>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</si>
  <si>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</si>
  <si>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</si>
  <si>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</si>
  <si>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</si>
  <si>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</si>
  <si>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</si>
  <si>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</si>
  <si>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</si>
  <si>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</si>
  <si>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</si>
  <si>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</si>
  <si>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</si>
  <si>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</si>
  <si>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</si>
  <si>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</si>
  <si>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</si>
  <si>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</si>
  <si>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</si>
  <si>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</si>
  <si>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</si>
  <si>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</si>
  <si>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</si>
  <si>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</si>
  <si>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</si>
  <si>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</si>
  <si>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</si>
  <si>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</si>
  <si>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</si>
  <si>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</si>
  <si>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</si>
  <si>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</si>
  <si>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</si>
  <si>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</si>
  <si>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</si>
  <si>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</si>
  <si>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</si>
  <si>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</si>
  <si>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</si>
  <si>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</si>
  <si>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</si>
  <si>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</si>
  <si>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</si>
  <si>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</si>
  <si>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</si>
  <si>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</si>
  <si>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</si>
  <si>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</si>
  <si>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</si>
  <si>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</si>
  <si>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</si>
  <si>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</si>
  <si>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</si>
  <si>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</si>
  <si>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</si>
  <si>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</si>
  <si>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</si>
  <si>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</si>
  <si>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</si>
  <si>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</si>
  <si>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</si>
  <si>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</si>
  <si>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</si>
  <si>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</si>
  <si>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</si>
  <si>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</si>
  <si>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</si>
  <si>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</si>
  <si>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</si>
  <si>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</si>
  <si>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</si>
  <si>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</si>
  <si>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</si>
  <si>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</si>
  <si>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</si>
  <si>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</si>
  <si>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</si>
  <si>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</si>
  <si>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</si>
  <si>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</si>
  <si>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</si>
  <si>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</si>
  <si>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</si>
  <si>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</si>
  <si>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</si>
  <si>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</si>
  <si>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</si>
  <si>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</si>
  <si>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</si>
  <si>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</si>
  <si>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</si>
  <si>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</si>
  <si>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</si>
  <si>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</si>
  <si>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</si>
  <si>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</si>
  <si>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</si>
  <si>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</si>
  <si>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</si>
  <si>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</si>
  <si>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</si>
  <si>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</si>
  <si>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</si>
  <si>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</si>
  <si>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</si>
  <si>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</si>
  <si>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</si>
  <si>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</si>
  <si>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</si>
  <si>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</si>
  <si>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</si>
  <si>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</si>
  <si>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</si>
  <si>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</si>
  <si>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</si>
  <si>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</si>
  <si>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</si>
  <si>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</si>
  <si>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</si>
  <si>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</si>
  <si>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</si>
  <si>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</si>
  <si>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</si>
  <si>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</si>
  <si>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</si>
  <si>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</si>
  <si>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</si>
  <si>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</si>
  <si>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</si>
  <si>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</si>
  <si>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</si>
  <si>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</si>
  <si>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</si>
  <si>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</si>
  <si>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</si>
  <si>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</si>
  <si>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</si>
  <si>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</si>
  <si>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</si>
  <si>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</si>
  <si>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</si>
  <si>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</si>
  <si>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</si>
  <si>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</si>
  <si>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</si>
  <si>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</si>
  <si>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</si>
  <si>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</si>
  <si>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</si>
  <si>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</si>
  <si>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</si>
  <si>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</si>
  <si>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</si>
  <si>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</si>
  <si>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</si>
  <si>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</si>
  <si>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</si>
  <si>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</si>
  <si>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</si>
  <si>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</si>
  <si>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</si>
  <si>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</si>
  <si>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</si>
  <si>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</si>
  <si>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</si>
  <si>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</si>
  <si>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</si>
  <si>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</si>
  <si>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</si>
  <si>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</si>
  <si>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</si>
  <si>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</si>
  <si>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</si>
  <si>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</si>
  <si>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</si>
  <si>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</si>
  <si>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</si>
  <si>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</si>
  <si>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</si>
  <si>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</si>
  <si>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</si>
  <si>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</si>
  <si>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</si>
  <si>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</si>
  <si>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</si>
  <si>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</si>
  <si>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</si>
  <si>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</si>
  <si>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</si>
  <si>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</si>
  <si>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</si>
  <si>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</si>
  <si>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</si>
  <si>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</si>
  <si>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</si>
  <si>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</si>
  <si>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</si>
  <si>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</si>
  <si>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</si>
  <si>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</si>
  <si>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</si>
  <si>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</si>
  <si>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</si>
  <si>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</si>
  <si>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</si>
  <si>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</si>
  <si>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</si>
  <si>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</si>
  <si>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</si>
  <si>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</si>
  <si>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</si>
  <si>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</si>
  <si>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</si>
  <si>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</si>
  <si>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</si>
  <si>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</si>
  <si>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</si>
  <si>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</si>
  <si>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</si>
  <si>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</si>
  <si>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</si>
  <si>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</si>
  <si>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</si>
  <si>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</si>
  <si>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</si>
  <si>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</si>
  <si>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</si>
  <si>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</si>
  <si>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</si>
  <si>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</si>
  <si>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</si>
  <si>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</si>
  <si>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</si>
  <si>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</si>
  <si>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</si>
  <si>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</si>
  <si>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</si>
  <si>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</si>
  <si>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</si>
  <si>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</si>
  <si>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</si>
  <si>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</si>
  <si>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</si>
  <si>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</si>
  <si>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</si>
  <si>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</si>
  <si>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</si>
  <si>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</si>
  <si>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</si>
  <si>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</si>
  <si>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</si>
  <si>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</si>
  <si>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</si>
  <si>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</si>
  <si>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</si>
  <si>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</si>
  <si>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</si>
  <si>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</si>
  <si>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</si>
  <si>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</si>
  <si>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</si>
  <si>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</si>
  <si>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</si>
  <si>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</si>
  <si>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</si>
  <si>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</si>
  <si>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</si>
  <si>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</si>
  <si>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</si>
  <si>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</si>
  <si>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</si>
  <si>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</si>
  <si>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</si>
  <si>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</si>
  <si>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</si>
  <si>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</si>
  <si>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</si>
  <si>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</si>
  <si>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</si>
  <si>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</si>
  <si>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</si>
  <si>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</si>
  <si>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</si>
  <si>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</si>
  <si>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</si>
  <si>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</si>
  <si>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</si>
  <si>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</si>
  <si>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</si>
  <si>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</si>
  <si>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</si>
  <si>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</si>
  <si>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</si>
  <si>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</si>
  <si>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</si>
  <si>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</si>
  <si>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</si>
  <si>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</si>
  <si>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</si>
  <si>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</si>
  <si>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</si>
  <si>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</si>
  <si>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</si>
  <si>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</si>
  <si>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</si>
  <si>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</si>
  <si>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</si>
  <si>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</si>
  <si>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</si>
  <si>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</si>
  <si>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</si>
  <si>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</si>
  <si>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</si>
  <si>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</si>
  <si>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</si>
  <si>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</si>
  <si>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</si>
  <si>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</si>
  <si>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</si>
  <si>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</si>
  <si>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</si>
  <si>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</si>
  <si>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</si>
  <si>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</si>
  <si>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</si>
  <si>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</si>
  <si>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</si>
  <si>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</si>
  <si>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</si>
  <si>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</si>
  <si>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</si>
  <si>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</si>
  <si>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</si>
  <si>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</si>
  <si>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</si>
  <si>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</si>
  <si>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</si>
  <si>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</si>
  <si>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</si>
  <si>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</si>
  <si>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</si>
  <si>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</si>
  <si>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</si>
  <si>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</si>
  <si>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</si>
  <si>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</si>
  <si>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</si>
  <si>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</si>
  <si>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</si>
  <si>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</si>
  <si>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</si>
  <si>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</si>
  <si>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</si>
  <si>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</si>
  <si>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</si>
  <si>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</si>
  <si>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</si>
  <si>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</si>
  <si>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</si>
  <si>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</si>
  <si>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</si>
  <si>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</si>
  <si>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</si>
  <si>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</si>
  <si>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</si>
  <si>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</si>
  <si>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</si>
  <si>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</si>
  <si>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</si>
  <si>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</si>
  <si>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</si>
  <si>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</si>
  <si>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</si>
  <si>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</si>
  <si>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</si>
  <si>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</si>
  <si>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</si>
  <si>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</si>
  <si>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</si>
  <si>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</si>
  <si>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</si>
  <si>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</si>
  <si>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</si>
  <si>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</si>
  <si>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</si>
  <si>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</si>
  <si>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</si>
  <si>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</si>
  <si>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</si>
  <si>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</si>
  <si>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</si>
  <si>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</si>
  <si>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</si>
  <si>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</si>
  <si>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</si>
  <si>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</si>
  <si>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</si>
  <si>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</si>
  <si>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</si>
  <si>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</si>
  <si>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</si>
  <si>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</si>
  <si>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</si>
  <si>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</si>
  <si>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</si>
  <si>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</si>
  <si>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</si>
  <si>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</si>
  <si>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</si>
  <si>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</si>
  <si>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</si>
  <si>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</si>
  <si>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</si>
  <si>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</si>
  <si>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</si>
  <si>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</si>
  <si>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</si>
  <si>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</si>
  <si>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</si>
  <si>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</si>
  <si>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</si>
  <si>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</si>
  <si>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</si>
  <si>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</si>
  <si>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</si>
  <si>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</si>
  <si>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</si>
  <si>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</si>
  <si>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</si>
  <si>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</si>
  <si>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</si>
  <si>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</si>
  <si>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</si>
  <si>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</si>
  <si>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</si>
  <si>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</si>
  <si>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</si>
  <si>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</si>
  <si>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</si>
  <si>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</si>
  <si>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</si>
  <si>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</si>
  <si>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</si>
  <si>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</si>
  <si>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</si>
  <si>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</si>
  <si>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</si>
  <si>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</si>
  <si>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</si>
  <si>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</si>
  <si>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</si>
  <si>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</si>
  <si>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</si>
  <si>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</si>
  <si>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</si>
  <si>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</si>
  <si>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</si>
  <si>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</si>
  <si>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</si>
  <si>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</si>
  <si>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</si>
  <si>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</si>
  <si>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</si>
  <si>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</si>
  <si>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</si>
  <si>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</si>
  <si>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</si>
  <si>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</si>
  <si>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</si>
  <si>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</si>
  <si>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</si>
  <si>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</si>
  <si>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</si>
  <si>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</si>
  <si>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</si>
  <si>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</si>
  <si>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</si>
  <si>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</si>
  <si>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</si>
  <si>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</si>
  <si>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</si>
  <si>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</si>
  <si>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</si>
  <si>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</si>
  <si>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</si>
  <si>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</si>
  <si>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</si>
  <si>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</si>
  <si>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</si>
  <si>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</si>
  <si>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</si>
  <si>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</si>
  <si>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</si>
  <si>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</si>
  <si>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</si>
  <si>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</si>
  <si>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</si>
  <si>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</si>
  <si>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</si>
  <si>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</si>
  <si>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</si>
  <si>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</si>
  <si>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</si>
  <si>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</si>
  <si>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</si>
  <si>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</si>
  <si>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</si>
  <si>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</si>
  <si>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</si>
  <si>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</si>
  <si>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</si>
  <si>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</si>
  <si>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</si>
  <si>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</si>
  <si>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</si>
  <si>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</si>
  <si>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</si>
  <si>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</si>
  <si>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</si>
  <si>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</si>
  <si>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</si>
  <si>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</si>
  <si>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</si>
  <si>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</si>
  <si>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</si>
  <si>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</si>
  <si>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</si>
  <si>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</si>
  <si>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</si>
  <si>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</si>
  <si>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</si>
  <si>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</si>
  <si>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</si>
  <si>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</si>
  <si>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</si>
  <si>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</si>
  <si>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</si>
  <si>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</si>
  <si>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</si>
  <si>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</si>
  <si>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</si>
  <si>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</si>
  <si>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</si>
  <si>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</si>
  <si>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</si>
  <si>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</si>
  <si>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</si>
  <si>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</si>
  <si>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</si>
  <si>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</si>
  <si>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</si>
  <si>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</si>
  <si>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</si>
  <si>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</si>
  <si>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</si>
  <si>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</si>
  <si>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</si>
  <si>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</si>
  <si>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</si>
  <si>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</si>
  <si>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</si>
  <si>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</si>
  <si>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</si>
  <si>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</si>
  <si>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</si>
  <si>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</si>
  <si>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</si>
  <si>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</si>
  <si>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</si>
  <si>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</si>
  <si>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</si>
  <si>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</si>
  <si>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</si>
  <si>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</si>
  <si>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</si>
  <si>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</si>
  <si>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</si>
  <si>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</si>
  <si>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</si>
  <si>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</si>
  <si>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</si>
  <si>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</si>
  <si>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</si>
  <si>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</si>
  <si>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</si>
  <si>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</si>
  <si>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</si>
  <si>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</si>
  <si>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</si>
  <si>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</si>
  <si>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</si>
  <si>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</si>
  <si>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</si>
  <si>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</si>
  <si>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</si>
  <si>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</si>
  <si>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</si>
  <si>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</si>
  <si>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</si>
  <si>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</si>
  <si>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</si>
  <si>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</si>
  <si>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</si>
  <si>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</si>
  <si>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</si>
  <si>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</si>
  <si>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</si>
  <si>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</si>
  <si>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</si>
  <si>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</si>
  <si>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</si>
  <si>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</si>
  <si>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</si>
  <si>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</si>
  <si>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</si>
  <si>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</si>
  <si>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</si>
  <si>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</si>
  <si>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</si>
  <si>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</si>
  <si>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</si>
  <si>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</si>
  <si>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</si>
  <si>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</si>
  <si>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</si>
  <si>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</si>
  <si>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</si>
  <si>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</si>
  <si>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</si>
  <si>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</si>
  <si>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</si>
  <si>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</si>
  <si>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</si>
  <si>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</si>
  <si>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</si>
  <si>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</si>
  <si>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</si>
  <si>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</si>
  <si>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</si>
  <si>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</si>
  <si>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</si>
  <si>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</si>
  <si>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</si>
  <si>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</si>
  <si>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</si>
  <si>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</si>
  <si>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</si>
  <si>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</si>
  <si>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</si>
  <si>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</si>
  <si>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</si>
  <si>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</si>
  <si>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</si>
  <si>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</si>
  <si>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</si>
  <si>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</si>
  <si>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</si>
  <si>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</si>
  <si>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</si>
  <si>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</si>
  <si>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</si>
  <si>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</si>
  <si>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</si>
  <si>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</si>
  <si>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</si>
  <si>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</si>
  <si>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</si>
  <si>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</si>
  <si>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</si>
  <si>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</si>
  <si>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</si>
  <si>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</si>
  <si>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</si>
  <si>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</si>
  <si>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</si>
  <si>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</si>
  <si>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</si>
  <si>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</si>
  <si>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</si>
  <si>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</si>
  <si>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</si>
  <si>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</si>
  <si>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</si>
  <si>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</si>
  <si>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</si>
  <si>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</si>
  <si>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</si>
  <si>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</si>
  <si>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</si>
  <si>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</si>
  <si>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</si>
  <si>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</si>
  <si>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</si>
  <si>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</si>
  <si>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</si>
  <si>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</si>
  <si>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</si>
  <si>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</si>
  <si>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</si>
  <si>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</si>
  <si>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</si>
  <si>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</si>
  <si>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</si>
  <si>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</si>
  <si>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</si>
  <si>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</si>
  <si>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</si>
  <si>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</si>
  <si>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</si>
  <si>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</si>
  <si>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</si>
  <si>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</si>
  <si>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</si>
  <si>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</si>
  <si>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</si>
  <si>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</si>
  <si>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</si>
  <si>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</si>
  <si>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</si>
  <si>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</si>
  <si>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</si>
  <si>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</si>
  <si>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</si>
  <si>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</si>
  <si>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</si>
  <si>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</si>
  <si>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</si>
  <si>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</si>
  <si>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</si>
  <si>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</si>
  <si>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</si>
  <si>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</si>
  <si>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</si>
  <si>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</si>
  <si>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</si>
  <si>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</si>
  <si>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</si>
  <si>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</si>
  <si>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</si>
  <si>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</si>
  <si>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</si>
  <si>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</si>
  <si>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</si>
  <si>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</si>
  <si>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</si>
  <si>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</si>
  <si>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</si>
  <si>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</si>
  <si>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</si>
  <si>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</si>
  <si>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</si>
  <si>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</si>
  <si>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</si>
  <si>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</si>
  <si>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</si>
  <si>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</si>
  <si>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</si>
  <si>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</si>
  <si>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</si>
  <si>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</si>
  <si>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</si>
  <si>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</si>
  <si>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</si>
  <si>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</si>
  <si>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</si>
  <si>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</si>
  <si>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</si>
  <si>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</si>
  <si>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</si>
  <si>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</si>
  <si>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</si>
  <si>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</si>
  <si>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</si>
  <si>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</si>
  <si>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</si>
  <si>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</si>
  <si>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</si>
  <si>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</si>
  <si>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</si>
  <si>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</si>
  <si>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</si>
  <si>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</si>
  <si>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</si>
  <si>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</si>
  <si>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</si>
  <si>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</si>
  <si>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</si>
  <si>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</si>
  <si>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</si>
  <si>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</si>
  <si>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</si>
  <si>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</si>
  <si>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</si>
  <si>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</si>
  <si>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</si>
  <si>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</si>
  <si>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</si>
  <si>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</si>
  <si>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</si>
  <si>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</si>
  <si>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</si>
  <si>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</si>
  <si>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</si>
  <si>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</si>
  <si>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</si>
  <si>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</si>
  <si>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</si>
  <si>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</si>
  <si>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</si>
  <si>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</si>
  <si>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</si>
  <si>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</si>
  <si>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</si>
  <si>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</si>
  <si>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</si>
  <si>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</si>
  <si>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</si>
  <si>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</si>
  <si>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</si>
  <si>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</si>
  <si>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</si>
  <si>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</si>
  <si>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</si>
  <si>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</si>
  <si>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</si>
  <si>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</si>
  <si>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</si>
  <si>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</si>
  <si>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</si>
  <si>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</si>
  <si>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</si>
  <si>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</si>
  <si>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</si>
  <si>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</si>
  <si>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</si>
  <si>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</si>
  <si>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</si>
  <si>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</si>
  <si>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</si>
  <si>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</si>
  <si>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</si>
  <si>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</si>
  <si>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</si>
  <si>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</si>
  <si>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</si>
  <si>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</si>
  <si>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</si>
  <si>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</si>
  <si>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</si>
  <si>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</si>
  <si>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</si>
  <si>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</si>
  <si>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</si>
  <si>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</si>
  <si>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</si>
  <si>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</si>
  <si>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</si>
  <si>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</si>
  <si>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</si>
  <si>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</si>
  <si>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</si>
  <si>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</si>
  <si>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</si>
  <si>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</si>
  <si>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</si>
  <si>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</si>
  <si>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</si>
  <si>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</si>
  <si>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</si>
  <si>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</si>
  <si>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</si>
  <si>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</si>
  <si>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</si>
  <si>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</si>
  <si>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</si>
  <si>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</si>
  <si>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</si>
  <si>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</si>
  <si>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</si>
  <si>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</si>
  <si>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</si>
  <si>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</si>
  <si>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</si>
  <si>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</si>
  <si>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</si>
  <si>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</si>
  <si>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</si>
  <si>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</si>
  <si>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</si>
  <si>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</si>
  <si>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</si>
  <si>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</si>
  <si>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</si>
  <si>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</si>
  <si>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</si>
  <si>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</si>
  <si>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</si>
  <si>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</si>
  <si>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</si>
  <si>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</si>
  <si>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</si>
  <si>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</si>
  <si>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</si>
  <si>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</si>
  <si>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</si>
  <si>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</si>
  <si>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</si>
  <si>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</si>
  <si>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</si>
  <si>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</si>
  <si>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</si>
  <si>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</si>
  <si>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</si>
  <si>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</si>
  <si>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</si>
  <si>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</si>
  <si>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</si>
  <si>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</si>
  <si>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</si>
  <si>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</si>
  <si>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</si>
  <si>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</si>
  <si>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</si>
  <si>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</si>
  <si>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</si>
  <si>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</si>
  <si>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</si>
  <si>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</si>
  <si>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</si>
  <si>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</si>
  <si>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</si>
  <si>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</si>
  <si>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</si>
  <si>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</si>
  <si>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</si>
  <si>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</si>
  <si>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</si>
  <si>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</si>
  <si>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</si>
  <si>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</si>
  <si>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</si>
  <si>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</si>
  <si>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</si>
  <si>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</si>
  <si>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</si>
  <si>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</si>
  <si>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</si>
  <si>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</si>
  <si>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</si>
  <si>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</si>
  <si>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</si>
  <si>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</si>
  <si>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</si>
  <si>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</si>
  <si>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</si>
  <si>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</si>
  <si>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</si>
  <si>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</si>
  <si>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</si>
  <si>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</si>
  <si>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</si>
  <si>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</si>
  <si>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</si>
  <si>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</si>
  <si>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</si>
  <si>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</si>
  <si>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</si>
  <si>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</si>
  <si>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</si>
  <si>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</si>
  <si>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</si>
  <si>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</si>
  <si>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</si>
  <si>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</si>
  <si>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</si>
  <si>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</si>
  <si>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</si>
  <si>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</si>
  <si>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</si>
  <si>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</si>
  <si>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</si>
  <si>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</si>
  <si>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</si>
  <si>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</si>
  <si>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</si>
  <si>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</si>
  <si>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</si>
  <si>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</si>
  <si>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</si>
  <si>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</si>
  <si>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</si>
  <si>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</si>
  <si>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</si>
  <si>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</si>
  <si>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</si>
  <si>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</si>
  <si>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</si>
  <si>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</si>
  <si>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</si>
  <si>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</si>
  <si>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</si>
  <si>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</si>
  <si>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</si>
  <si>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</si>
  <si>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</si>
  <si>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</si>
  <si>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</si>
  <si>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</si>
  <si>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</si>
  <si>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</si>
  <si>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</si>
  <si>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</si>
  <si>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</si>
  <si>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</si>
  <si>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</si>
  <si>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</si>
  <si>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</si>
  <si>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</si>
  <si>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</si>
  <si>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</si>
  <si>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</si>
  <si>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</si>
  <si>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</si>
  <si>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</si>
  <si>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</si>
  <si>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</si>
  <si>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</si>
  <si>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</si>
  <si>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</si>
  <si>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</si>
  <si>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</si>
  <si>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</si>
  <si>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</si>
  <si>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</si>
  <si>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</si>
  <si>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</si>
  <si>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</si>
  <si>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</si>
  <si>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</si>
  <si>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</si>
  <si>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</si>
  <si>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</si>
  <si>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</si>
  <si>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</si>
  <si>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</si>
  <si>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</si>
  <si>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</si>
  <si>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</si>
  <si>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</si>
  <si>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</si>
  <si>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</si>
  <si>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</si>
  <si>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</si>
  <si>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</si>
  <si>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</si>
  <si>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</si>
  <si>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</si>
  <si>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</si>
  <si>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</si>
  <si>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</si>
  <si>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</si>
  <si>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</si>
  <si>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</si>
  <si>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</si>
  <si>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</si>
  <si>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</si>
  <si>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</si>
  <si>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</si>
  <si>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</si>
  <si>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</si>
  <si>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</si>
  <si>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</si>
  <si>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</si>
  <si>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</si>
  <si>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</si>
  <si>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</si>
  <si>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</si>
  <si>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</si>
  <si>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</si>
  <si>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</si>
  <si>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</si>
  <si>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</si>
  <si>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</si>
  <si>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</si>
  <si>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</si>
  <si>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</si>
  <si>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</si>
  <si>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</si>
  <si>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</si>
  <si>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</si>
  <si>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</si>
  <si>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</si>
  <si>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</si>
  <si>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</si>
  <si>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</si>
  <si>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</si>
  <si>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</si>
  <si>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</si>
  <si>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</si>
  <si>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</si>
  <si>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</si>
  <si>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</si>
  <si>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</si>
  <si>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</si>
  <si>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</si>
  <si>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</si>
  <si>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</si>
  <si>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</si>
  <si>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</si>
  <si>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</si>
  <si>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</si>
  <si>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</si>
  <si>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</si>
  <si>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</si>
  <si>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</si>
  <si>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</si>
  <si>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</si>
  <si>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</si>
  <si>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</si>
  <si>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</si>
  <si>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</si>
  <si>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</si>
  <si>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</si>
  <si>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</si>
  <si>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</si>
  <si>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</si>
  <si>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</si>
  <si>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</si>
  <si>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</si>
  <si>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</si>
  <si>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</si>
  <si>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</si>
  <si>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</si>
  <si>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</si>
  <si>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</si>
  <si>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</si>
  <si>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</si>
  <si>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</si>
  <si>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</si>
  <si>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</si>
  <si>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</si>
  <si>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</si>
  <si>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</si>
  <si>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</si>
  <si>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</si>
  <si>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</si>
  <si>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</si>
  <si>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</si>
  <si>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</si>
  <si>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</si>
  <si>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</si>
  <si>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</si>
  <si>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</si>
  <si>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</si>
  <si>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</si>
  <si>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</si>
  <si>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</si>
  <si>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</si>
  <si>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</si>
  <si>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</si>
  <si>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</si>
  <si>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</si>
  <si>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</si>
  <si>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</si>
  <si>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</si>
  <si>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</si>
  <si>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</si>
  <si>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</si>
  <si>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</si>
  <si>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</si>
  <si>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</si>
  <si>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</si>
  <si>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</si>
  <si>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</si>
  <si>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</si>
  <si>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</si>
  <si>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</si>
  <si>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</si>
  <si>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</si>
  <si>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</si>
  <si>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</si>
  <si>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</si>
  <si>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</si>
  <si>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</si>
  <si>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</si>
  <si>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</si>
  <si>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</si>
  <si>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</si>
  <si>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</si>
  <si>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</si>
  <si>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</si>
  <si>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</si>
  <si>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</si>
  <si>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</si>
  <si>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</si>
  <si>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</si>
  <si>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</si>
  <si>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</si>
  <si>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</si>
  <si>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</si>
  <si>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</si>
  <si>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</si>
  <si>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</si>
  <si>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</si>
  <si>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</si>
  <si>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</si>
  <si>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</si>
  <si>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</si>
  <si>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</si>
  <si>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</si>
  <si>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</si>
  <si>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</si>
  <si>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</si>
  <si>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</si>
  <si>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</si>
  <si>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</si>
  <si>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</si>
  <si>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</si>
  <si>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</si>
  <si>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</si>
  <si>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</si>
  <si>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</si>
  <si>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</si>
  <si>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</si>
  <si>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</si>
  <si>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</si>
  <si>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</si>
  <si>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</si>
  <si>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</si>
  <si>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</si>
  <si>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</si>
  <si>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</si>
  <si>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</si>
  <si>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</si>
  <si>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</si>
  <si>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</si>
  <si>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</si>
  <si>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</si>
  <si>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</si>
  <si>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</si>
  <si>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</si>
  <si>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</si>
  <si>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</si>
  <si>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</si>
  <si>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</si>
  <si>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</si>
  <si>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</si>
  <si>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</si>
  <si>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</si>
  <si>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</si>
  <si>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</si>
  <si>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</si>
  <si>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</si>
  <si>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</si>
  <si>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</si>
  <si>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</si>
  <si>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</si>
  <si>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</si>
  <si>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</si>
  <si>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</si>
  <si>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</si>
  <si>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</si>
  <si>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</si>
  <si>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</si>
  <si>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</si>
  <si>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</si>
  <si>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</si>
  <si>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</si>
  <si>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</si>
  <si>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</si>
  <si>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</si>
  <si>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</si>
  <si>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</si>
  <si>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</si>
  <si>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</si>
  <si>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</si>
  <si>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</si>
  <si>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</si>
  <si>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</si>
  <si>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</si>
  <si>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</si>
  <si>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</si>
  <si>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</si>
  <si>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</si>
  <si>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</si>
  <si>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</si>
  <si>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</si>
  <si>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</si>
  <si>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</si>
  <si>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</si>
  <si>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</si>
  <si>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</si>
  <si>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</si>
  <si>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</si>
  <si>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</si>
  <si>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</si>
  <si>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</si>
  <si>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</si>
  <si>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</si>
  <si>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</si>
  <si>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</si>
  <si>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</si>
  <si>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</si>
  <si>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</si>
  <si>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</si>
  <si>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</si>
  <si>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</si>
  <si>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</si>
  <si>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</si>
  <si>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</si>
  <si>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</si>
  <si>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</si>
  <si>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</si>
  <si>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</si>
  <si>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</si>
  <si>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</si>
  <si>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</si>
  <si>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</si>
  <si>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</si>
  <si>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</si>
  <si>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</si>
  <si>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</si>
  <si>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</si>
  <si>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</si>
  <si>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</si>
  <si>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</si>
  <si>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</si>
  <si>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</si>
  <si>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</si>
  <si>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</si>
  <si>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</si>
  <si>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</si>
  <si>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</si>
  <si>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</si>
  <si>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</si>
  <si>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</si>
  <si>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</si>
  <si>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</si>
  <si>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</si>
  <si>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</si>
  <si>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</si>
  <si>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</si>
  <si>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</si>
  <si>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</si>
  <si>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</si>
  <si>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</si>
  <si>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</si>
  <si>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</si>
  <si>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</si>
  <si>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</si>
  <si>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</si>
  <si>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</si>
  <si>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</si>
  <si>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</si>
  <si>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</si>
  <si>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</si>
  <si>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</si>
  <si>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</si>
  <si>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</si>
  <si>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</si>
  <si>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</si>
  <si>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</si>
  <si>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</si>
  <si>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</si>
  <si>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</si>
  <si>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</si>
  <si>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</si>
  <si>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</si>
  <si>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</si>
  <si>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</si>
  <si>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</si>
  <si>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</si>
  <si>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</si>
  <si>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</si>
  <si>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</si>
  <si>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</si>
  <si>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</si>
  <si>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</si>
  <si>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</si>
  <si>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</si>
  <si>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</si>
  <si>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</si>
  <si>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</si>
  <si>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</si>
  <si>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</si>
  <si>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</si>
  <si>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</si>
  <si>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</si>
  <si>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</si>
  <si>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</si>
  <si>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</si>
  <si>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</si>
  <si>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</si>
  <si>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</si>
  <si>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</si>
  <si>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</si>
  <si>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</si>
  <si>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</si>
  <si>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</si>
  <si>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</si>
  <si>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</si>
  <si>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</si>
  <si>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</si>
  <si>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</si>
  <si>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</si>
  <si>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</si>
  <si>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</si>
  <si>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</si>
  <si>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</si>
  <si>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</si>
  <si>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</si>
  <si>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</si>
  <si>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</si>
  <si>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</si>
  <si>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</si>
  <si>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</si>
  <si>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</si>
  <si>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</si>
  <si>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</si>
  <si>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</si>
  <si>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</si>
  <si>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</si>
  <si>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</si>
  <si>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</si>
  <si>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</si>
  <si>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</si>
  <si>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</si>
  <si>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</si>
  <si>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</si>
  <si>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</si>
  <si>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</si>
  <si>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</si>
  <si>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</si>
  <si>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</si>
  <si>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</si>
  <si>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</si>
  <si>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</si>
  <si>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</si>
  <si>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</si>
  <si>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</si>
  <si>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</si>
  <si>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</si>
  <si>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</si>
  <si>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</si>
  <si>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</si>
  <si>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</si>
  <si>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</si>
  <si>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</si>
  <si>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</si>
  <si>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</si>
  <si>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</si>
  <si>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</si>
  <si>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</si>
  <si>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</si>
  <si>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</si>
  <si>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</si>
  <si>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</si>
  <si>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</si>
  <si>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</si>
  <si>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</si>
  <si>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</si>
  <si>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</si>
  <si>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</si>
  <si>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</si>
  <si>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</si>
  <si>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</si>
  <si>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</si>
  <si>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</si>
  <si>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</si>
  <si>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</si>
  <si>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</si>
  <si>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</si>
  <si>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</si>
  <si>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</si>
  <si>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</si>
  <si>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</si>
  <si>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</si>
  <si>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</si>
  <si>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</si>
  <si>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</si>
  <si>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</si>
  <si>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</si>
  <si>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</si>
  <si>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</si>
  <si>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</si>
  <si>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</si>
  <si>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</si>
  <si>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</si>
  <si>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</si>
  <si>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</si>
  <si>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</si>
  <si>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</si>
  <si>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</si>
  <si>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</si>
  <si>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</si>
  <si>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</si>
  <si>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</si>
  <si>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</si>
  <si>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</si>
  <si>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</si>
  <si>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</si>
  <si>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</si>
  <si>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</si>
  <si>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</si>
  <si>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</si>
  <si>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</si>
  <si>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</si>
  <si>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</si>
  <si>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</si>
  <si>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</si>
  <si>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</si>
  <si>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</si>
  <si>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</si>
  <si>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</si>
  <si>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</si>
  <si>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</si>
  <si>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</si>
  <si>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</si>
  <si>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</si>
  <si>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</si>
  <si>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</si>
  <si>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</si>
  <si>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</si>
  <si>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</si>
  <si>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</si>
  <si>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</si>
  <si>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</si>
  <si>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</si>
  <si>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</si>
  <si>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</si>
  <si>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</si>
  <si>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</si>
  <si>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</si>
  <si>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</si>
  <si>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</si>
  <si>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</si>
  <si>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</si>
  <si>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</si>
  <si>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</si>
  <si>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</si>
  <si>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</si>
  <si>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</si>
  <si>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</si>
  <si>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</si>
  <si>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</si>
  <si>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</si>
  <si>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</si>
  <si>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</si>
  <si>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</si>
  <si>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</si>
  <si>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</si>
  <si>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</si>
  <si>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</si>
  <si>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</si>
  <si>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</si>
  <si>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</si>
  <si>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</si>
  <si>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</si>
  <si>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</si>
  <si>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</si>
  <si>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</si>
  <si>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</si>
  <si>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</si>
  <si>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</si>
  <si>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</si>
  <si>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</si>
  <si>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</si>
  <si>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</si>
  <si>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</si>
  <si>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</si>
  <si>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</si>
  <si>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</si>
  <si>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</si>
  <si>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</si>
  <si>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</si>
  <si>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</si>
  <si>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</si>
  <si>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</si>
  <si>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</si>
  <si>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</si>
  <si>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</si>
  <si>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</si>
  <si>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</si>
  <si>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</si>
  <si>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</si>
  <si>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</si>
  <si>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</si>
  <si>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</si>
  <si>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</si>
  <si>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</si>
  <si>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</si>
  <si>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</si>
  <si>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</si>
  <si>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</si>
  <si>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</si>
  <si>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</si>
  <si>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</si>
  <si>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</si>
  <si>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</si>
  <si>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</si>
  <si>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</si>
  <si>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</si>
  <si>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</si>
  <si>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</si>
  <si>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</si>
  <si>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</si>
  <si>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</si>
  <si>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</si>
  <si>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</si>
  <si>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</si>
  <si>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</si>
  <si>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</si>
  <si>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</si>
  <si>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</si>
  <si>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</si>
  <si>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</si>
  <si>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</si>
  <si>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</si>
  <si>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</si>
  <si>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</si>
  <si>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</si>
  <si>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</si>
  <si>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</si>
  <si>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</si>
  <si>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</si>
  <si>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</si>
  <si>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</si>
  <si>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</si>
  <si>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</si>
  <si>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</si>
  <si>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</si>
  <si>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</si>
  <si>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</si>
  <si>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</si>
  <si>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</si>
  <si>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</si>
  <si>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</si>
  <si>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</si>
  <si>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</si>
  <si>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</si>
  <si>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</si>
  <si>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</si>
  <si>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</si>
  <si>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</si>
  <si>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</si>
  <si>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</si>
  <si>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</si>
  <si>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</si>
  <si>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</si>
  <si>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</si>
  <si>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</si>
  <si>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</si>
  <si>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</si>
  <si>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</si>
  <si>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</si>
  <si>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</si>
  <si>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</si>
  <si>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</si>
  <si>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</si>
  <si>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</si>
  <si>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</si>
  <si>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</si>
  <si>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</si>
  <si>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</si>
  <si>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</si>
  <si>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</si>
  <si>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</si>
  <si>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</si>
  <si>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</si>
  <si>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</si>
  <si>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</si>
  <si>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</si>
  <si>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</si>
  <si>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</si>
  <si>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</si>
  <si>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</si>
  <si>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</si>
  <si>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</si>
  <si>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</si>
  <si>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</si>
  <si>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</si>
  <si>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</si>
  <si>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</si>
  <si>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</si>
  <si>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</si>
  <si>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</si>
  <si>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</si>
  <si>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</si>
  <si>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</si>
  <si>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</si>
  <si>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</si>
  <si>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</si>
  <si>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</si>
  <si>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</si>
  <si>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</si>
  <si>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</si>
  <si>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</si>
  <si>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</si>
  <si>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</si>
  <si>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</si>
  <si>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</si>
  <si>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</si>
  <si>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</si>
  <si>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</si>
  <si>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</si>
  <si>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</si>
  <si>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</si>
  <si>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</si>
  <si>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</si>
  <si>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</si>
  <si>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</si>
  <si>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</si>
  <si>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</si>
  <si>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</si>
  <si>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</si>
  <si>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</si>
  <si>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</si>
  <si>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</si>
  <si>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</si>
  <si>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</si>
  <si>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</si>
  <si>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</si>
  <si>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</si>
  <si>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</si>
  <si>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</si>
  <si>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</si>
  <si>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</si>
  <si>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</si>
  <si>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</si>
  <si>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</si>
  <si>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</si>
  <si>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</si>
  <si>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</si>
  <si>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</si>
  <si>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</si>
  <si>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</si>
  <si>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</si>
  <si>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</si>
  <si>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</si>
  <si>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</si>
  <si>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</si>
  <si>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</si>
  <si>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</si>
  <si>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</si>
  <si>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</si>
  <si>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</si>
  <si>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</si>
  <si>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</si>
  <si>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</si>
  <si>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</si>
  <si>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</si>
  <si>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</si>
  <si>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</si>
  <si>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</si>
  <si>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</si>
  <si>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</si>
  <si>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</si>
  <si>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</si>
  <si>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</si>
  <si>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</si>
  <si>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</si>
  <si>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</si>
  <si>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</si>
  <si>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</si>
  <si>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</si>
  <si>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</si>
  <si>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</si>
  <si>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</si>
  <si>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</si>
  <si>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</si>
  <si>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</si>
  <si>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</si>
  <si>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</si>
  <si>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</si>
  <si>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</si>
  <si>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</si>
  <si>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</si>
  <si>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</si>
  <si>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</si>
  <si>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</si>
  <si>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</si>
  <si>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</si>
  <si>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</si>
  <si>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</si>
  <si>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</si>
  <si>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</si>
  <si>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</si>
  <si>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</si>
  <si>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</si>
  <si>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</si>
  <si>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</si>
  <si>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</si>
  <si>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</si>
  <si>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</si>
  <si>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</si>
  <si>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</si>
  <si>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</si>
  <si>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</si>
  <si>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</si>
  <si>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</si>
  <si>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</si>
  <si>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</si>
  <si>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</si>
  <si>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</si>
  <si>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</si>
  <si>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</si>
  <si>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</si>
  <si>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</si>
  <si>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</si>
  <si>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</si>
  <si>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</si>
  <si>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</si>
  <si>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</si>
  <si>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</si>
  <si>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</si>
  <si>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</si>
  <si>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</si>
  <si>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</si>
  <si>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</si>
  <si>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</si>
  <si>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</si>
  <si>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</si>
  <si>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</si>
  <si>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</si>
  <si>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</si>
  <si>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</si>
  <si>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</si>
  <si>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</si>
  <si>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</si>
  <si>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</si>
  <si>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</si>
  <si>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</si>
  <si>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</si>
  <si>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</si>
  <si>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</si>
  <si>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</si>
  <si>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</si>
  <si>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</si>
  <si>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</si>
  <si>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</si>
  <si>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</si>
  <si>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</si>
  <si>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</si>
  <si>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</si>
  <si>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</si>
  <si>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</si>
  <si>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</si>
  <si>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</si>
  <si>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</si>
  <si>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</si>
  <si>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</si>
  <si>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</si>
  <si>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</si>
  <si>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</si>
  <si>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</si>
  <si>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</si>
  <si>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</si>
  <si>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</si>
  <si>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</si>
  <si>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</si>
  <si>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</si>
  <si>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</si>
  <si>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</si>
  <si>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</si>
  <si>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</si>
  <si>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</si>
  <si>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</si>
  <si>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</si>
  <si>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</si>
  <si>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</si>
  <si>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</si>
  <si>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</si>
  <si>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</si>
  <si>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</si>
  <si>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</si>
  <si>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</si>
  <si>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</si>
  <si>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</si>
  <si>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</si>
  <si>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</si>
  <si>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</si>
  <si>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</si>
  <si>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</si>
  <si>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</si>
  <si>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</si>
  <si>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</si>
  <si>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</si>
  <si>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</si>
  <si>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</si>
  <si>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</si>
  <si>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</si>
  <si>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</si>
  <si>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</si>
  <si>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</si>
  <si>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</si>
  <si>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</si>
  <si>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</si>
  <si>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</si>
  <si>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</si>
  <si>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</si>
  <si>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</si>
  <si>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</si>
  <si>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</si>
  <si>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</si>
  <si>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</si>
  <si>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</si>
  <si>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</si>
  <si>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</si>
  <si>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</si>
  <si>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</si>
  <si>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</si>
  <si>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</si>
  <si>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</si>
  <si>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</si>
  <si>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</si>
  <si>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</si>
  <si>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</si>
  <si>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</si>
  <si>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</si>
  <si>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</si>
  <si>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</si>
  <si>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</si>
  <si>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</si>
  <si>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</si>
  <si>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</si>
  <si>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</si>
  <si>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</si>
  <si>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</si>
  <si>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</si>
  <si>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</si>
  <si>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</si>
  <si>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</si>
  <si>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</si>
  <si>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</si>
  <si>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</si>
  <si>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</si>
  <si>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</si>
  <si>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</si>
  <si>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</si>
  <si>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</si>
  <si>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</si>
  <si>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</si>
  <si>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</si>
  <si>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</si>
  <si>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</si>
  <si>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</si>
  <si>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</si>
  <si>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</si>
  <si>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</si>
  <si>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</si>
  <si>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</si>
  <si>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</si>
  <si>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</si>
  <si>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</si>
  <si>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</si>
  <si>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</si>
  <si>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</si>
  <si>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</si>
  <si>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</si>
  <si>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</si>
  <si>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</si>
  <si>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</si>
  <si>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</si>
  <si>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</si>
  <si>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</si>
  <si>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</si>
  <si>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</si>
  <si>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</si>
  <si>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</si>
  <si>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</si>
  <si>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</si>
  <si>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</si>
  <si>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</si>
  <si>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</si>
  <si>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</si>
  <si>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</si>
  <si>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</si>
  <si>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</si>
  <si>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</si>
  <si>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</si>
  <si>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</si>
  <si>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</si>
  <si>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</si>
  <si>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</si>
  <si>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</si>
  <si>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</si>
  <si>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</si>
  <si>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</si>
  <si>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</si>
  <si>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</si>
  <si>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</si>
  <si>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</si>
  <si>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</si>
  <si>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</si>
  <si>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</si>
  <si>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</si>
  <si>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</si>
  <si>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</si>
  <si>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</si>
  <si>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</si>
  <si>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</si>
  <si>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</si>
  <si>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</si>
  <si>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</si>
  <si>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</si>
  <si>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</si>
  <si>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</si>
  <si>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</si>
  <si>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</si>
  <si>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</si>
  <si>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</si>
  <si>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</si>
  <si>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</si>
  <si>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</si>
  <si>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</si>
  <si>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</si>
  <si>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</si>
  <si>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</si>
  <si>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</si>
  <si>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</si>
  <si>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</si>
  <si>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</si>
  <si>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</si>
  <si>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</si>
  <si>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</si>
  <si>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</si>
  <si>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</si>
  <si>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</si>
  <si>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</si>
  <si>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</si>
  <si>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</si>
  <si>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</si>
  <si>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</si>
  <si>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</si>
  <si>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</si>
  <si>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</si>
  <si>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</si>
  <si>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</si>
  <si>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</si>
  <si>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</si>
  <si>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</si>
  <si>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</si>
  <si>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</si>
  <si>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</si>
  <si>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</si>
  <si>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</si>
  <si>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</si>
  <si>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</si>
  <si>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</si>
  <si>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</si>
  <si>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</si>
  <si>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</si>
  <si>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</si>
  <si>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</si>
  <si>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</si>
  <si>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</si>
  <si>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</si>
  <si>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</si>
  <si>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</si>
  <si>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</si>
  <si>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</si>
  <si>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</si>
  <si>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</si>
  <si>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</si>
  <si>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</si>
  <si>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</si>
  <si>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</si>
  <si>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</si>
  <si>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</si>
  <si>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</si>
  <si>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</si>
  <si>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</si>
  <si>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</si>
  <si>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</si>
  <si>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</si>
  <si>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</si>
  <si>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</si>
  <si>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</si>
  <si>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</si>
  <si>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</si>
  <si>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</si>
  <si>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</si>
  <si>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</si>
  <si>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</si>
  <si>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</si>
  <si>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</si>
  <si>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</si>
  <si>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</si>
  <si>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</si>
  <si>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</si>
  <si>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</si>
  <si>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</si>
  <si>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</si>
  <si>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</si>
  <si>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</si>
  <si>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</si>
  <si>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</si>
  <si>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</si>
  <si>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</si>
  <si>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</si>
  <si>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</si>
  <si>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</si>
  <si>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</si>
  <si>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</si>
  <si>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</si>
  <si>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</si>
  <si>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</si>
  <si>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</si>
  <si>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</si>
  <si>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</si>
  <si>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</si>
  <si>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</si>
  <si>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</si>
  <si>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</si>
  <si>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</si>
  <si>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</si>
  <si>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</si>
  <si>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</si>
  <si>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</si>
  <si>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</si>
  <si>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</si>
  <si>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</si>
  <si>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</si>
  <si>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</si>
  <si>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</si>
  <si>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</si>
  <si>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</si>
  <si>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</si>
  <si>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</si>
  <si>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</si>
  <si>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</si>
  <si>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</si>
  <si>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</si>
  <si>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</si>
  <si>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</si>
  <si>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</si>
  <si>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</si>
  <si>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</si>
  <si>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</si>
  <si>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</si>
  <si>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</si>
  <si>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</si>
  <si>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</si>
  <si>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</si>
  <si>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</si>
  <si>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</si>
  <si>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</si>
  <si>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</si>
  <si>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</si>
  <si>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</si>
  <si>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</si>
  <si>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</si>
  <si>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</si>
  <si>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</si>
  <si>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</si>
  <si>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</si>
  <si>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</si>
  <si>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</si>
  <si>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</si>
  <si>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</si>
  <si>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</si>
  <si>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</si>
  <si>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</si>
  <si>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</si>
  <si>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</si>
  <si>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</si>
  <si>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</si>
  <si>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</si>
  <si>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</si>
  <si>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</si>
  <si>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</si>
  <si>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</si>
  <si>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</si>
  <si>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</si>
  <si>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</si>
  <si>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</si>
  <si>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</si>
  <si>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</si>
  <si>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</si>
  <si>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</si>
  <si>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</si>
  <si>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</si>
  <si>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</si>
  <si>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</si>
  <si>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</si>
  <si>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</si>
  <si>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</si>
  <si>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</si>
  <si>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</si>
  <si>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</si>
  <si>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</si>
  <si>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</si>
  <si>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</si>
  <si>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</si>
  <si>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</si>
  <si>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</si>
  <si>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</si>
  <si>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</si>
  <si>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</si>
  <si>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</si>
  <si>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</si>
  <si>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</si>
  <si>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</si>
  <si>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</si>
  <si>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</si>
  <si>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</si>
  <si>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</si>
  <si>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</si>
  <si>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</si>
  <si>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</si>
  <si>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</si>
  <si>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</si>
  <si>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</si>
  <si>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</si>
  <si>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</si>
  <si>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</si>
  <si>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</si>
  <si>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</si>
  <si>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</si>
  <si>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</si>
  <si>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</si>
  <si>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</si>
  <si>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</si>
  <si>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</si>
  <si>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</si>
  <si>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</si>
  <si>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</si>
  <si>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</si>
  <si>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</si>
  <si>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</si>
  <si>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</si>
  <si>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</si>
  <si>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</si>
  <si>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</si>
  <si>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</si>
  <si>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</si>
  <si>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</si>
  <si>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</si>
  <si>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</si>
  <si>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</si>
  <si>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</si>
  <si>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</si>
  <si>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</si>
  <si>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</si>
  <si>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</si>
  <si>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</si>
  <si>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</si>
  <si>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</si>
  <si>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</si>
  <si>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</si>
  <si>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</si>
  <si>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</si>
  <si>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</si>
  <si>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</si>
  <si>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</si>
  <si>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</si>
  <si>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</si>
  <si>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</si>
  <si>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</si>
  <si>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</si>
  <si>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</si>
  <si>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</si>
  <si>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</si>
  <si>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</si>
  <si>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</si>
  <si>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</si>
  <si>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</si>
  <si>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</si>
  <si>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</si>
  <si>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</si>
  <si>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</si>
  <si>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</si>
  <si>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</si>
  <si>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</si>
  <si>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</si>
  <si>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</si>
  <si>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</si>
  <si>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</si>
  <si>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</si>
  <si>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</si>
  <si>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</si>
  <si>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</si>
  <si>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</si>
  <si>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</si>
  <si>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</si>
  <si>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</si>
  <si>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</si>
  <si>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</si>
  <si>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</si>
  <si>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</si>
  <si>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</si>
  <si>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</si>
  <si>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</si>
  <si>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</si>
  <si>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</si>
  <si>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</si>
  <si>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</si>
  <si>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</si>
  <si>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</si>
  <si>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</si>
  <si>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</si>
  <si>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</si>
  <si>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</si>
  <si>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</si>
  <si>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</si>
  <si>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</si>
  <si>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</si>
  <si>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</si>
  <si>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</si>
  <si>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</si>
  <si>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</si>
  <si>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</si>
  <si>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</si>
  <si>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</si>
  <si>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</si>
  <si>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</si>
  <si>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</si>
  <si>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</si>
  <si>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</si>
  <si>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</si>
  <si>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</si>
  <si>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</si>
  <si>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</si>
  <si>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</si>
  <si>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</si>
  <si>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</si>
  <si>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</si>
  <si>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</si>
  <si>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</si>
  <si>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</si>
  <si>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</si>
  <si>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</si>
  <si>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</si>
  <si>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</si>
  <si>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</si>
  <si>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</si>
  <si>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</si>
  <si>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</si>
  <si>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</si>
  <si>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</si>
  <si>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</si>
  <si>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</si>
  <si>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</si>
  <si>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</si>
  <si>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</si>
  <si>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</si>
  <si>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</si>
  <si>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</si>
  <si>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</si>
  <si>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</si>
  <si>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</si>
  <si>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</si>
  <si>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</si>
  <si>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</si>
  <si>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</si>
  <si>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</si>
  <si>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</si>
  <si>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</si>
  <si>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</si>
  <si>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</si>
  <si>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</si>
  <si>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</si>
  <si>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</si>
  <si>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</si>
  <si>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</si>
  <si>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</si>
  <si>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</si>
  <si>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</si>
  <si>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</si>
  <si>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</si>
  <si>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</si>
  <si>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</si>
  <si>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</si>
  <si>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</si>
  <si>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</si>
  <si>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</si>
  <si>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</si>
  <si>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</si>
  <si>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</si>
  <si>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</si>
  <si>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</si>
  <si>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</si>
  <si>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</si>
  <si>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</si>
  <si>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</si>
  <si>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</si>
  <si>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</si>
  <si>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</si>
  <si>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</si>
  <si>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</si>
  <si>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</si>
  <si>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</si>
  <si>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</si>
  <si>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</si>
  <si>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</si>
  <si>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</si>
  <si>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</si>
  <si>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</si>
  <si>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</si>
  <si>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</si>
  <si>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</si>
  <si>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</si>
  <si>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</si>
  <si>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</si>
  <si>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</si>
  <si>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</si>
  <si>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</si>
  <si>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</si>
  <si>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</si>
  <si>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</si>
  <si>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</si>
  <si>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</si>
  <si>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</si>
  <si>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</si>
  <si>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</si>
  <si>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</si>
  <si>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</si>
  <si>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</si>
  <si>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</si>
  <si>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</si>
  <si>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</si>
  <si>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</si>
  <si>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</si>
  <si>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</si>
  <si>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</si>
  <si>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</si>
  <si>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</si>
  <si>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</si>
  <si>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</si>
  <si>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</si>
  <si>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</si>
  <si>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</si>
  <si>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</si>
  <si>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</si>
  <si>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</si>
  <si>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</si>
  <si>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</si>
  <si>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</si>
  <si>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</si>
  <si>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</si>
  <si>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</si>
  <si>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</si>
  <si>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</si>
  <si>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</si>
  <si>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</si>
  <si>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</si>
  <si>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</si>
  <si>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</si>
  <si>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</si>
  <si>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</si>
  <si>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</si>
  <si>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</si>
  <si>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</si>
  <si>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</si>
  <si>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</si>
  <si>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</si>
  <si>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</si>
  <si>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</si>
  <si>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</si>
  <si>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</si>
  <si>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</si>
  <si>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</si>
  <si>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</si>
  <si>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</si>
  <si>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</si>
  <si>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</si>
  <si>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</si>
  <si>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</si>
  <si>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</si>
  <si>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</si>
  <si>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</si>
  <si>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</si>
  <si>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</si>
  <si>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</si>
  <si>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</si>
  <si>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</si>
  <si>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</si>
  <si>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</si>
  <si>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</si>
  <si>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</si>
  <si>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</si>
  <si>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</si>
  <si>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</si>
  <si>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</si>
  <si>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</si>
  <si>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</si>
  <si>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</si>
  <si>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</si>
  <si>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</si>
  <si>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</si>
  <si>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</si>
  <si>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</si>
  <si>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</si>
  <si>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</si>
  <si>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</si>
  <si>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</si>
  <si>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</si>
  <si>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</si>
  <si>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</si>
  <si>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</si>
  <si>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</si>
  <si>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</si>
  <si>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</si>
  <si>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</si>
  <si>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</si>
  <si>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</si>
  <si>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</si>
  <si>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</si>
  <si>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</si>
  <si>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</si>
  <si>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</si>
  <si>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</si>
  <si>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</si>
  <si>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</si>
  <si>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</si>
  <si>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</si>
  <si>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</si>
  <si>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</si>
  <si>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</si>
  <si>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</si>
  <si>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</si>
  <si>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</si>
  <si>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</si>
  <si>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</si>
  <si>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</si>
  <si>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</si>
  <si>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</si>
  <si>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</si>
  <si>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</si>
  <si>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</si>
  <si>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</si>
  <si>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</si>
  <si>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</si>
  <si>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</si>
  <si>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</si>
  <si>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</si>
  <si>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</si>
  <si>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</si>
  <si>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</si>
  <si>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</si>
  <si>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</si>
  <si>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</si>
  <si>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</si>
  <si>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</si>
  <si>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</si>
  <si>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</si>
  <si>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</si>
  <si>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</si>
  <si>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</si>
  <si>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</si>
  <si>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</si>
  <si>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</si>
  <si>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</si>
  <si>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</si>
  <si>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</si>
  <si>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</si>
  <si>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</si>
  <si>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</si>
  <si>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</si>
  <si>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</si>
  <si>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</si>
  <si>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</si>
  <si>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</si>
  <si>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</si>
  <si>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</si>
  <si>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</si>
  <si>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</si>
  <si>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</si>
  <si>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</si>
  <si>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</si>
  <si>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</si>
  <si>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</si>
  <si>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</si>
  <si>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</si>
  <si>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</si>
  <si>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</si>
  <si>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</si>
  <si>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</si>
  <si>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</si>
  <si>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</si>
  <si>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</si>
  <si>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</si>
  <si>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</si>
  <si>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</si>
  <si>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</si>
  <si>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</si>
  <si>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</si>
  <si>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</si>
  <si>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</si>
  <si>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</si>
  <si>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</si>
  <si>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</si>
  <si>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</si>
  <si>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</si>
  <si>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</si>
  <si>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</si>
  <si>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</si>
  <si>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</si>
  <si>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</si>
  <si>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</si>
  <si>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</si>
  <si>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</si>
  <si>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</si>
  <si>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</si>
  <si>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</si>
  <si>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</si>
  <si>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</si>
  <si>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</si>
  <si>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</si>
  <si>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</si>
  <si>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</si>
  <si>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</si>
  <si>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</si>
  <si>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</si>
  <si>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</si>
  <si>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</si>
  <si>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</si>
  <si>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</si>
  <si>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</si>
  <si>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</si>
  <si>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</si>
  <si>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</si>
  <si>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</si>
  <si>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</si>
  <si>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</si>
  <si>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</si>
  <si>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</si>
  <si>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</si>
  <si>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</si>
  <si>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</si>
  <si>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</si>
  <si>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</si>
  <si>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</si>
  <si>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</si>
  <si>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</si>
  <si>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</si>
  <si>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</si>
  <si>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</si>
  <si>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</si>
  <si>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</si>
  <si>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</si>
  <si>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</si>
  <si>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</si>
  <si>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</si>
  <si>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</si>
  <si>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</si>
  <si>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</si>
  <si>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</si>
  <si>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</si>
  <si>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</si>
  <si>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</si>
  <si>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</si>
  <si>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</si>
  <si>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</si>
  <si>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</si>
  <si>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</si>
  <si>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</si>
  <si>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</si>
  <si>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</si>
  <si>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</si>
  <si>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</si>
  <si>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</si>
  <si>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</si>
  <si>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</si>
  <si>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</si>
  <si>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</si>
  <si>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</si>
  <si>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</si>
  <si>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</si>
  <si>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</si>
  <si>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</si>
  <si>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</si>
  <si>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</si>
  <si>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</si>
  <si>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</si>
  <si>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</si>
  <si>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</si>
  <si>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</si>
  <si>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</si>
  <si>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</si>
  <si>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</si>
  <si>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</si>
  <si>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</si>
  <si>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</si>
  <si>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</si>
  <si>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</si>
  <si>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</si>
  <si>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</si>
  <si>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</si>
  <si>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</si>
  <si>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</si>
  <si>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</si>
  <si>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</si>
  <si>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</si>
  <si>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</si>
  <si>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</si>
  <si>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</si>
  <si>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</si>
  <si>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</si>
  <si>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</si>
  <si>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</si>
  <si>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</si>
  <si>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</si>
  <si>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</si>
  <si>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</si>
  <si>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</si>
  <si>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</si>
  <si>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</si>
  <si>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</si>
  <si>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</si>
  <si>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</si>
  <si>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</si>
  <si>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</si>
  <si>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</si>
  <si>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</si>
  <si>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</si>
  <si>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</si>
  <si>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</si>
  <si>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</si>
  <si>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</si>
  <si>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</si>
  <si>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</si>
  <si>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</si>
  <si>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</si>
  <si>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</si>
  <si>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</si>
  <si>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</si>
  <si>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</si>
  <si>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</si>
  <si>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</si>
  <si>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</si>
  <si>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</si>
  <si>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</si>
  <si>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</si>
  <si>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</si>
  <si>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</si>
  <si>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</si>
  <si>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</si>
  <si>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</si>
  <si>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</si>
  <si>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</si>
  <si>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</si>
  <si>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</si>
  <si>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</si>
  <si>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</si>
  <si>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</si>
  <si>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</si>
  <si>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</si>
  <si>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</si>
  <si>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</si>
  <si>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</si>
  <si>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</si>
  <si>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</si>
  <si>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</si>
  <si>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</si>
  <si>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</si>
  <si>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</si>
  <si>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</si>
  <si>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</si>
  <si>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</si>
  <si>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</si>
  <si>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</si>
  <si>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</si>
  <si>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</si>
  <si>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</si>
  <si>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</si>
  <si>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</si>
  <si>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</si>
  <si>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</si>
  <si>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</si>
  <si>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</si>
  <si>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</si>
  <si>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</si>
  <si>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</si>
  <si>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</si>
  <si>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</si>
  <si>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</si>
  <si>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</si>
  <si>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</si>
  <si>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</si>
  <si>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</si>
  <si>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</si>
  <si>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</si>
  <si>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</si>
  <si>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</si>
  <si>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</si>
  <si>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</si>
  <si>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</si>
  <si>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</si>
  <si>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</si>
  <si>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</si>
  <si>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</si>
  <si>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</si>
  <si>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</si>
  <si>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</si>
  <si>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</si>
  <si>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</si>
  <si>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</si>
  <si>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</si>
  <si>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</si>
  <si>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</si>
  <si>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</si>
  <si>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</si>
  <si>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</si>
  <si>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</si>
  <si>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</si>
  <si>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</si>
  <si>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</si>
  <si>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</si>
  <si>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</si>
  <si>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</si>
  <si>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</si>
  <si>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</si>
  <si>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</si>
  <si>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</si>
  <si>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</si>
  <si>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</si>
  <si>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</si>
  <si>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</si>
  <si>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</si>
  <si>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</si>
  <si>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</si>
  <si>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</si>
  <si>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</si>
  <si>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</si>
  <si>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</si>
  <si>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</si>
  <si>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</si>
  <si>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</si>
  <si>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</si>
  <si>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</si>
  <si>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</si>
  <si>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</si>
  <si>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</si>
  <si>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</si>
  <si>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</si>
  <si>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</si>
  <si>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</si>
  <si>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</si>
  <si>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</si>
  <si>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</si>
  <si>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</si>
  <si>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</si>
  <si>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</si>
  <si>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</si>
  <si>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</si>
  <si>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</si>
  <si>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</si>
  <si>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</si>
  <si>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</si>
  <si>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</si>
  <si>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</si>
  <si>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</si>
  <si>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</si>
  <si>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</si>
  <si>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</si>
  <si>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</si>
  <si>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</si>
  <si>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</si>
  <si>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</si>
  <si>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</si>
  <si>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</si>
  <si>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</si>
  <si>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</si>
  <si>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</si>
  <si>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</si>
  <si>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</si>
  <si>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</si>
  <si>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</si>
  <si>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</si>
  <si>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</si>
  <si>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</si>
  <si>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</si>
  <si>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</si>
  <si>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</si>
  <si>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</si>
  <si>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</si>
  <si>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</si>
  <si>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</si>
  <si>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</si>
  <si>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</si>
  <si>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</si>
  <si>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</si>
  <si>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</si>
  <si>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</si>
  <si>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</si>
  <si>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</si>
  <si>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</si>
  <si>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</si>
  <si>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</si>
  <si>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</si>
  <si>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</si>
  <si>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</si>
  <si>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</si>
  <si>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</si>
  <si>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</si>
  <si>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</si>
  <si>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</si>
  <si>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</si>
  <si>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</si>
  <si>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</si>
  <si>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</si>
  <si>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</si>
  <si>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</si>
  <si>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</si>
  <si>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</si>
  <si>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</si>
  <si>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</si>
  <si>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</si>
  <si>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</si>
  <si>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</si>
  <si>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</si>
  <si>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</si>
  <si>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</si>
  <si>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</si>
  <si>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</si>
  <si>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</si>
  <si>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</si>
  <si>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</si>
  <si>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</si>
  <si>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</si>
  <si>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</si>
  <si>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</si>
  <si>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</si>
  <si>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</si>
  <si>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</si>
  <si>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</si>
  <si>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</si>
  <si>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</si>
  <si>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</si>
  <si>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</si>
  <si>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</si>
  <si>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</si>
  <si>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</si>
  <si>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</si>
  <si>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</si>
  <si>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</si>
  <si>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</si>
  <si>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</si>
  <si>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</si>
  <si>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</si>
  <si>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</si>
  <si>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</si>
  <si>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</si>
  <si>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</si>
  <si>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</si>
  <si>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</si>
  <si>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</si>
  <si>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</si>
  <si>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</si>
  <si>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</si>
  <si>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</si>
  <si>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</si>
  <si>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</si>
  <si>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</si>
  <si>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</si>
  <si>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</si>
  <si>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</si>
  <si>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</si>
  <si>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</si>
  <si>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</si>
  <si>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</si>
  <si>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</si>
  <si>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</si>
  <si>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</si>
  <si>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</si>
  <si>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</si>
  <si>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</si>
  <si>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</si>
  <si>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</si>
  <si>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</si>
  <si>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</si>
  <si>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</si>
  <si>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</si>
  <si>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</si>
  <si>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</si>
  <si>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</si>
  <si>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</si>
  <si>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</si>
  <si>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</si>
  <si>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</si>
  <si>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</si>
  <si>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</si>
  <si>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</si>
  <si>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</si>
  <si>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</si>
  <si>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</si>
  <si>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</si>
  <si>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</si>
  <si>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</si>
  <si>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</si>
  <si>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</si>
  <si>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</si>
  <si>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</si>
  <si>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</si>
  <si>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</si>
  <si>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</si>
  <si>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</si>
  <si>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</si>
  <si>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</si>
  <si>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</si>
  <si>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</si>
  <si>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</si>
  <si>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</si>
  <si>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</si>
  <si>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</si>
  <si>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</si>
  <si>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</si>
  <si>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</si>
  <si>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</si>
  <si>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</si>
  <si>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</si>
  <si>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</si>
  <si>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</si>
  <si>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</si>
  <si>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</si>
  <si>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</si>
  <si>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</si>
  <si>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</si>
  <si>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</si>
  <si>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</si>
  <si>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</si>
  <si>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</si>
  <si>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</si>
  <si>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</si>
  <si>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</si>
  <si>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</si>
  <si>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</si>
  <si>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</si>
  <si>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</si>
  <si>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</si>
  <si>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</si>
  <si>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</si>
  <si>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</si>
  <si>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</si>
  <si>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</si>
  <si>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</si>
  <si>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</si>
  <si>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</si>
  <si>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</si>
  <si>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</si>
  <si>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</si>
  <si>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</si>
  <si>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</si>
  <si>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</si>
  <si>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</si>
  <si>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</si>
  <si>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</si>
  <si>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</si>
  <si>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</si>
  <si>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</si>
  <si>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</si>
  <si>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</si>
  <si>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</si>
  <si>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</si>
  <si>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</si>
  <si>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</si>
  <si>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</si>
  <si>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</si>
  <si>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</si>
  <si>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</si>
  <si>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</si>
  <si>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</si>
  <si>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</si>
  <si>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</si>
  <si>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</si>
  <si>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</si>
  <si>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</si>
  <si>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</si>
  <si>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</si>
  <si>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</si>
  <si>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</si>
  <si>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</si>
  <si>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</si>
  <si>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</si>
  <si>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</si>
  <si>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</si>
  <si>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</si>
  <si>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</si>
  <si>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</si>
  <si>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</si>
  <si>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</si>
  <si>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</si>
  <si>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</si>
  <si>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</si>
  <si>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</si>
  <si>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</si>
  <si>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</si>
  <si>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</si>
  <si>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</si>
  <si>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</si>
  <si>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</si>
  <si>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</si>
  <si>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</si>
  <si>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</si>
  <si>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</si>
  <si>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</si>
  <si>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</si>
  <si>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</si>
  <si>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</si>
  <si>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</si>
  <si>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</si>
  <si>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</si>
  <si>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</si>
  <si>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</si>
  <si>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</si>
  <si>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</si>
  <si>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</si>
  <si>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</si>
  <si>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</si>
  <si>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</si>
  <si>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</si>
  <si>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</si>
  <si>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</si>
  <si>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</si>
  <si>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</si>
  <si>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</si>
  <si>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</si>
  <si>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</si>
  <si>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</si>
  <si>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</si>
  <si>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</si>
  <si>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</si>
  <si>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</si>
  <si>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</si>
  <si>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</si>
  <si>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</si>
  <si>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</si>
  <si>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</si>
  <si>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</si>
  <si>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</si>
  <si>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</si>
  <si>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</si>
  <si>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</si>
  <si>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</si>
  <si>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</si>
  <si>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</si>
  <si>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</si>
  <si>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</si>
  <si>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</si>
  <si>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</si>
  <si>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</si>
  <si>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</si>
  <si>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</si>
  <si>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</si>
  <si>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</si>
  <si>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</si>
  <si>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</si>
  <si>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</si>
  <si>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</si>
  <si>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</si>
  <si>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</si>
  <si>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</si>
  <si>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</si>
  <si>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</si>
  <si>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</si>
  <si>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</si>
  <si>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</si>
  <si>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</si>
  <si>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</si>
  <si>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</si>
  <si>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</si>
  <si>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</si>
  <si>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</si>
  <si>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</si>
  <si>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</si>
  <si>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</si>
  <si>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</si>
  <si>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</si>
  <si>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</si>
  <si>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</si>
  <si>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</si>
  <si>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</si>
  <si>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</si>
  <si>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</si>
  <si>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</si>
  <si>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</si>
  <si>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</si>
  <si>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</si>
  <si>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</si>
  <si>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</si>
  <si>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</si>
  <si>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</si>
  <si>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</si>
  <si>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</si>
  <si>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</si>
  <si>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</si>
  <si>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</si>
  <si>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</si>
  <si>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</si>
  <si>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</si>
  <si>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</si>
  <si>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</si>
  <si>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</si>
  <si>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</si>
  <si>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</si>
  <si>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</si>
  <si>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</si>
  <si>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</si>
  <si>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</si>
  <si>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</si>
  <si>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</si>
  <si>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</si>
  <si>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</si>
  <si>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</si>
  <si>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</si>
  <si>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</si>
  <si>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</si>
  <si>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</si>
  <si>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</si>
  <si>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</si>
  <si>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</si>
  <si>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</si>
  <si>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</si>
  <si>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</si>
  <si>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</si>
  <si>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</si>
  <si>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</si>
  <si>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</si>
  <si>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</si>
  <si>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</si>
  <si>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</si>
  <si>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</si>
  <si>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</si>
  <si>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</si>
  <si>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</si>
  <si>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</si>
  <si>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</si>
  <si>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</si>
  <si>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</si>
  <si>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</si>
  <si>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</si>
  <si>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</si>
  <si>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</si>
  <si>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</si>
  <si>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</si>
  <si>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</si>
  <si>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</si>
  <si>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</si>
  <si>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</si>
  <si>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</si>
  <si>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</si>
  <si>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</si>
  <si>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</si>
  <si>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</si>
  <si>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</si>
  <si>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</si>
  <si>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</si>
  <si>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</si>
  <si>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</si>
  <si>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</si>
  <si>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</si>
  <si>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</si>
  <si>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</si>
  <si>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</si>
  <si>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</si>
  <si>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</si>
  <si>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</si>
  <si>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</si>
  <si>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</si>
  <si>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</si>
  <si>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</si>
  <si>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</si>
  <si>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</si>
  <si>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</si>
  <si>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</si>
  <si>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</si>
  <si>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</si>
  <si>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</si>
  <si>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</si>
  <si>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</si>
  <si>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</si>
  <si>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</si>
  <si>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</si>
  <si>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</si>
  <si>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</si>
  <si>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</si>
  <si>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</si>
  <si>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</si>
  <si>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</si>
  <si>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</si>
  <si>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</si>
  <si>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</si>
  <si>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</si>
  <si>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</si>
  <si>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</si>
  <si>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</si>
  <si>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</si>
  <si>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</si>
  <si>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</si>
  <si>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</si>
  <si>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</si>
  <si>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</si>
  <si>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</si>
  <si>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</si>
  <si>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</si>
  <si>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</si>
  <si>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</si>
  <si>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</si>
  <si>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</si>
  <si>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</si>
  <si>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</si>
  <si>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</si>
  <si>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</si>
  <si>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</si>
  <si>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</si>
  <si>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</si>
  <si>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</si>
  <si>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</si>
  <si>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</si>
  <si>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</si>
  <si>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</si>
  <si>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</si>
  <si>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</si>
  <si>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</si>
  <si>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</si>
  <si>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</si>
  <si>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</si>
  <si>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</si>
  <si>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</si>
  <si>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</si>
  <si>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</si>
  <si>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</si>
  <si>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</si>
  <si>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</si>
  <si>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</si>
  <si>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</si>
  <si>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</si>
  <si>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</si>
  <si>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</si>
  <si>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</si>
  <si>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</si>
  <si>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</si>
  <si>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</si>
  <si>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</si>
  <si>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</si>
  <si>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</si>
  <si>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</si>
  <si>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</si>
  <si>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</si>
  <si>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</si>
  <si>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</si>
  <si>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</si>
  <si>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</si>
  <si>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</si>
  <si>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</si>
  <si>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</si>
  <si>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</si>
  <si>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</si>
  <si>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</si>
  <si>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</si>
  <si>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</si>
  <si>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</si>
  <si>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</si>
  <si>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</si>
  <si>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</si>
  <si>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</si>
  <si>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</si>
  <si>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</si>
  <si>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</si>
  <si>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</si>
  <si>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</si>
  <si>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</si>
  <si>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</si>
  <si>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</si>
  <si>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</si>
  <si>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</si>
  <si>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</si>
  <si>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</si>
  <si>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</si>
  <si>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</si>
  <si>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</si>
  <si>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</si>
  <si>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</si>
  <si>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</si>
  <si>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</si>
  <si>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</si>
  <si>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</si>
  <si>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</si>
  <si>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</si>
  <si>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</si>
  <si>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</si>
  <si>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</si>
  <si>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</si>
  <si>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</si>
  <si>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</si>
  <si>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</si>
  <si>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</si>
  <si>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</si>
  <si>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</si>
  <si>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</si>
  <si>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</si>
  <si>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</si>
  <si>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</si>
  <si>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</si>
  <si>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</si>
  <si>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</si>
  <si>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</si>
  <si>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</si>
  <si>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</si>
  <si>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</si>
  <si>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</si>
  <si>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</si>
  <si>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</si>
  <si>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</si>
  <si>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</si>
  <si>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</si>
  <si>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</si>
  <si>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</si>
  <si>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</si>
  <si>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</si>
  <si>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</si>
  <si>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</si>
  <si>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</si>
  <si>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</si>
  <si>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</si>
  <si>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</si>
  <si>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</si>
  <si>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</si>
  <si>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</si>
  <si>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</si>
  <si>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</si>
  <si>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</si>
  <si>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</si>
  <si>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</si>
  <si>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</si>
  <si>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</si>
  <si>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</si>
  <si>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</si>
  <si>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</si>
  <si>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</si>
  <si>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</si>
  <si>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</si>
  <si>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</si>
  <si>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</si>
  <si>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</si>
  <si>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</si>
  <si>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</si>
  <si>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</si>
  <si>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</si>
  <si>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</si>
  <si>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</si>
  <si>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</si>
  <si>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</si>
  <si>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</si>
  <si>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</si>
  <si>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</si>
  <si>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</si>
  <si>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</si>
  <si>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</si>
  <si>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</si>
  <si>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</si>
  <si>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</si>
  <si>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</si>
  <si>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</si>
  <si>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</si>
  <si>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</si>
  <si>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</si>
  <si>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</si>
  <si>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</si>
  <si>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</si>
  <si>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</si>
  <si>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</si>
  <si>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</si>
  <si>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</si>
  <si>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</si>
  <si>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</si>
  <si>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</si>
  <si>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</si>
  <si>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</si>
  <si>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</si>
  <si>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</si>
  <si>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</si>
  <si>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</si>
  <si>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</si>
  <si>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</si>
  <si>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</si>
  <si>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</si>
  <si>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</si>
  <si>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</si>
  <si>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</si>
  <si>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</si>
  <si>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</si>
  <si>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</si>
  <si>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</si>
  <si>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</si>
  <si>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</si>
  <si>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</si>
  <si>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</si>
  <si>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</si>
  <si>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</si>
  <si>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</si>
  <si>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</si>
  <si>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</si>
  <si>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</si>
  <si>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</si>
  <si>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</si>
  <si>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</si>
  <si>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</si>
  <si>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</si>
  <si>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</si>
  <si>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</si>
  <si>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</si>
  <si>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</si>
  <si>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</si>
  <si>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</si>
  <si>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</si>
  <si>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</si>
  <si>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</si>
  <si>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</si>
  <si>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</si>
  <si>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</si>
  <si>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</si>
  <si>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</si>
  <si>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</si>
  <si>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</si>
  <si>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</si>
  <si>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</si>
  <si>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</si>
  <si>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</si>
  <si>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</si>
  <si>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</si>
  <si>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</si>
  <si>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</si>
  <si>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</si>
  <si>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</si>
  <si>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</si>
  <si>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</si>
  <si>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</si>
  <si>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</si>
  <si>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</si>
  <si>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</si>
  <si>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</si>
  <si>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</si>
  <si>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</si>
  <si>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</si>
  <si>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</si>
  <si>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</si>
  <si>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</si>
  <si>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</si>
  <si>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</si>
  <si>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</si>
  <si>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</si>
  <si>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</si>
  <si>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</si>
  <si>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</si>
  <si>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</si>
  <si>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</si>
  <si>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</si>
  <si>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</si>
  <si>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</si>
  <si>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</si>
  <si>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</si>
  <si>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</si>
  <si>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</si>
  <si>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</si>
  <si>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</si>
  <si>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</si>
  <si>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</si>
  <si>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</si>
  <si>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</si>
  <si>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</si>
  <si>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</si>
  <si>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</si>
  <si>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</si>
  <si>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</si>
  <si>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</si>
  <si>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</si>
  <si>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</si>
  <si>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</si>
  <si>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</si>
  <si>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</si>
  <si>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</si>
  <si>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</si>
  <si>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</si>
  <si>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</si>
  <si>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</si>
  <si>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</si>
  <si>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</si>
  <si>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</si>
  <si>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</si>
  <si>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</si>
  <si>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</si>
  <si>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</si>
  <si>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</si>
  <si>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</si>
  <si>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</si>
  <si>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</si>
  <si>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</si>
  <si>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</si>
  <si>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</si>
  <si>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</si>
  <si>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</si>
  <si>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</si>
  <si>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</si>
  <si>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</si>
  <si>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</si>
  <si>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</si>
  <si>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</si>
  <si>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</si>
  <si>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</si>
  <si>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</si>
  <si>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</si>
  <si>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</si>
  <si>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</si>
  <si>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</si>
  <si>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</si>
  <si>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</si>
  <si>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</si>
  <si>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</si>
  <si>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</si>
  <si>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</si>
  <si>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</si>
  <si>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</si>
  <si>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</si>
  <si>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</si>
  <si>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</si>
  <si>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</si>
  <si>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</si>
  <si>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</si>
  <si>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</si>
  <si>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</si>
  <si>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</si>
  <si>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</si>
  <si>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</si>
  <si>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</si>
  <si>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</si>
  <si>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</si>
  <si>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</si>
  <si>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</si>
  <si>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</si>
  <si>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</si>
  <si>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</si>
  <si>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</si>
  <si>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</si>
  <si>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</si>
  <si>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</si>
  <si>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</si>
  <si>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</si>
  <si>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</si>
  <si>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</si>
  <si>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</si>
  <si>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</si>
  <si>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</si>
  <si>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</si>
  <si>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</si>
  <si>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</si>
  <si>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</si>
  <si>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</si>
  <si>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</si>
  <si>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</si>
  <si>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</si>
  <si>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</si>
  <si>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</si>
  <si>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</si>
  <si>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</si>
  <si>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</si>
  <si>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</si>
  <si>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</si>
  <si>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</si>
  <si>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</si>
  <si>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</si>
  <si>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</si>
  <si>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</si>
  <si>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</si>
  <si>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</si>
  <si>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</si>
  <si>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</si>
  <si>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</si>
  <si>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</si>
  <si>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</si>
  <si>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</si>
  <si>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</si>
  <si>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</si>
  <si>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</si>
  <si>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</si>
  <si>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</si>
  <si>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</si>
  <si>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</si>
  <si>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</si>
  <si>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</si>
  <si>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</si>
  <si>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</si>
  <si>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</si>
  <si>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</si>
  <si>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</si>
  <si>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</si>
  <si>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</si>
  <si>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</si>
  <si>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</si>
  <si>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</si>
  <si>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</si>
  <si>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</si>
  <si>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</si>
  <si>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</si>
  <si>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</si>
  <si>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</si>
  <si>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</si>
  <si>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</si>
  <si>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</si>
  <si>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</si>
  <si>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</si>
  <si>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</si>
  <si>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</si>
  <si>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</si>
  <si>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</si>
  <si>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</si>
  <si>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</si>
  <si>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</si>
  <si>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</si>
  <si>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</si>
  <si>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</si>
  <si>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</si>
  <si>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</si>
  <si>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</si>
  <si>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</si>
  <si>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</si>
  <si>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</si>
  <si>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</si>
  <si>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</si>
  <si>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</si>
  <si>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</si>
  <si>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</si>
  <si>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</si>
  <si>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</si>
  <si>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</si>
  <si>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</si>
  <si>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</si>
  <si>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</si>
  <si>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</si>
  <si>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</si>
  <si>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</si>
  <si>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</si>
  <si>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</si>
  <si>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</si>
  <si>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</si>
  <si>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</si>
  <si>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</si>
  <si>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</si>
  <si>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</si>
  <si>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</si>
  <si>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</si>
  <si>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</si>
  <si>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</si>
  <si>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</si>
  <si>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</si>
  <si>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</si>
  <si>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</si>
  <si>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</si>
  <si>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</si>
  <si>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</si>
  <si>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</si>
  <si>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</si>
  <si>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</si>
  <si>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</si>
  <si>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</si>
  <si>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</si>
  <si>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</si>
  <si>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</si>
  <si>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</si>
  <si>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</si>
  <si>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</si>
  <si>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</si>
  <si>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</si>
  <si>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</si>
  <si>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</si>
  <si>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</si>
  <si>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</si>
  <si>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</si>
  <si>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</si>
  <si>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</si>
  <si>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</si>
  <si>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</si>
  <si>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</si>
  <si>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</si>
  <si>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</si>
  <si>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</si>
  <si>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</si>
  <si>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</si>
  <si>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</si>
  <si>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</si>
  <si>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</si>
  <si>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</si>
  <si>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</si>
  <si>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</si>
  <si>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</si>
  <si>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</si>
  <si>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</si>
  <si>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</si>
  <si>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</si>
  <si>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</si>
  <si>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</si>
  <si>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</si>
  <si>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</si>
  <si>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</si>
  <si>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</si>
  <si>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</si>
  <si>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</si>
  <si>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</si>
  <si>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</si>
  <si>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</si>
  <si>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</si>
  <si>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</si>
  <si>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</si>
  <si>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</si>
  <si>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</si>
  <si>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</si>
  <si>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</si>
  <si>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</si>
  <si>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</si>
  <si>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</si>
  <si>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</si>
  <si>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</si>
  <si>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</si>
  <si>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</si>
  <si>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</si>
  <si>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</si>
  <si>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</si>
  <si>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</si>
  <si>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</si>
  <si>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</si>
  <si>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</si>
  <si>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</si>
  <si>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</si>
  <si>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</si>
  <si>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</si>
  <si>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</si>
  <si>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</si>
  <si>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</si>
  <si>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</si>
  <si>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</si>
  <si>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</si>
  <si>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</si>
  <si>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</si>
  <si>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</si>
  <si>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</si>
  <si>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</si>
  <si>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</si>
  <si>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</si>
  <si>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</si>
  <si>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</si>
  <si>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</si>
  <si>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</si>
  <si>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</si>
  <si>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</si>
  <si>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</si>
  <si>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</si>
  <si>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</si>
  <si>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</si>
  <si>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</si>
  <si>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</si>
  <si>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</si>
  <si>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</si>
  <si>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</si>
  <si>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</si>
  <si>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</si>
  <si>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</si>
  <si>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</si>
  <si>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</si>
  <si>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</si>
  <si>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</si>
  <si>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</si>
  <si>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</si>
  <si>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</si>
  <si>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</si>
  <si>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</si>
  <si>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</si>
  <si>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</si>
  <si>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</si>
  <si>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</si>
  <si>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</si>
  <si>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</si>
  <si>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</si>
  <si>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</si>
  <si>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</si>
  <si>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</si>
  <si>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</si>
  <si>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</si>
  <si>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</si>
  <si>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</si>
  <si>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</si>
  <si>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</si>
  <si>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</si>
  <si>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</si>
  <si>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</si>
  <si>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</si>
  <si>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</si>
  <si>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</si>
  <si>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</si>
  <si>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</si>
  <si>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</si>
  <si>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</si>
  <si>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</si>
  <si>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</si>
  <si>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</si>
  <si>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</si>
  <si>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</si>
  <si>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</si>
  <si>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</si>
  <si>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</si>
  <si>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</si>
  <si>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</si>
  <si>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</si>
  <si>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</si>
  <si>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</si>
  <si>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</si>
  <si>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</si>
  <si>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</si>
  <si>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</si>
  <si>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</si>
  <si>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</si>
  <si>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</si>
  <si>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</si>
  <si>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</si>
  <si>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</si>
  <si>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</si>
  <si>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</si>
  <si>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</si>
  <si>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</si>
  <si>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</si>
  <si>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</si>
  <si>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</si>
  <si>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</si>
  <si>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</si>
  <si>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</si>
  <si>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</si>
  <si>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</si>
  <si>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</si>
  <si>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</si>
  <si>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</si>
  <si>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</si>
  <si>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</si>
  <si>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</si>
  <si>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</si>
  <si>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</si>
  <si>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</si>
  <si>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</si>
  <si>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</si>
  <si>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</si>
  <si>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</si>
  <si>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</si>
  <si>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</si>
  <si>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</si>
  <si>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</si>
  <si>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</si>
  <si>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</si>
  <si>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</si>
  <si>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</si>
  <si>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</si>
  <si>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</si>
  <si>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</si>
  <si>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</si>
  <si>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</si>
  <si>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</si>
  <si>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</si>
  <si>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</si>
  <si>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</si>
  <si>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</si>
  <si>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</si>
  <si>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</si>
  <si>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</si>
  <si>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</si>
  <si>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</si>
  <si>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</si>
  <si>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</si>
  <si>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</si>
  <si>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</si>
  <si>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</si>
  <si>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</si>
  <si>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</si>
  <si>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</si>
  <si>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</si>
  <si>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</si>
  <si>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</si>
  <si>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</si>
  <si>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</si>
  <si>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</si>
  <si>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</si>
  <si>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</si>
  <si>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</si>
  <si>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</si>
  <si>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</si>
  <si>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</si>
  <si>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</si>
  <si>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</si>
  <si>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</si>
  <si>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</si>
  <si>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</si>
  <si>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</si>
  <si>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</si>
  <si>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</si>
  <si>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</si>
  <si>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</si>
  <si>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</si>
  <si>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</si>
  <si>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</si>
  <si>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</si>
  <si>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</si>
  <si>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</si>
  <si>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</si>
  <si>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</si>
  <si>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</si>
  <si>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</si>
  <si>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</si>
  <si>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</si>
  <si>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</si>
  <si>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</si>
  <si>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</si>
  <si>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</si>
  <si>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</si>
  <si>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</si>
  <si>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</si>
  <si>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</si>
  <si>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</si>
  <si>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</si>
  <si>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</si>
  <si>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</si>
  <si>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</si>
  <si>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</si>
  <si>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</si>
  <si>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</si>
  <si>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</si>
  <si>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</si>
  <si>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</si>
  <si>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</si>
  <si>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</si>
  <si>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</si>
  <si>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</si>
  <si>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</si>
  <si>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</si>
  <si>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</si>
  <si>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</si>
  <si>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</si>
  <si>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</si>
  <si>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</si>
  <si>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</si>
  <si>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</si>
  <si>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</si>
  <si>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</si>
  <si>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</si>
  <si>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</si>
  <si>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</si>
  <si>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</si>
  <si>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</si>
  <si>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</si>
  <si>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</si>
  <si>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</si>
  <si>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</si>
  <si>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</si>
  <si>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</si>
  <si>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</si>
  <si>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</si>
  <si>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</si>
  <si>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</si>
  <si>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</si>
  <si>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</si>
  <si>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</si>
  <si>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</si>
  <si>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</si>
  <si>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</si>
  <si>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</si>
  <si>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</si>
  <si>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</si>
  <si>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</si>
  <si>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</si>
  <si>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</si>
  <si>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</si>
  <si>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</si>
  <si>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</si>
  <si>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</si>
  <si>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</si>
  <si>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</si>
  <si>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</si>
  <si>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</si>
  <si>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</si>
  <si>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</si>
  <si>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</si>
  <si>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</si>
  <si>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</si>
  <si>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</si>
  <si>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</si>
  <si>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</si>
  <si>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</si>
  <si>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</si>
  <si>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</si>
  <si>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</si>
  <si>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</si>
  <si>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</si>
  <si>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</si>
  <si>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</si>
  <si>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</si>
  <si>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</si>
  <si>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</si>
  <si>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</si>
  <si>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</si>
  <si>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</si>
  <si>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</si>
  <si>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</si>
  <si>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</si>
  <si>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</si>
  <si>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</si>
  <si>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</si>
  <si>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</si>
  <si>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</si>
  <si>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</si>
  <si>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</si>
  <si>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</si>
  <si>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</si>
  <si>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</si>
  <si>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</si>
  <si>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</si>
  <si>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</si>
  <si>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</si>
  <si>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</si>
  <si>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</si>
  <si>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</si>
  <si>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</si>
  <si>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</si>
  <si>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</si>
  <si>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</si>
  <si>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</si>
  <si>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</si>
  <si>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</si>
  <si>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</si>
  <si>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</si>
  <si>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</si>
  <si>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</si>
  <si>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</si>
  <si>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</si>
  <si>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</si>
  <si>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</si>
  <si>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</si>
  <si>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</si>
  <si>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</si>
  <si>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</si>
  <si>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</si>
  <si>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</si>
  <si>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</si>
  <si>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</si>
  <si>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</si>
  <si>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</si>
  <si>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</si>
  <si>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</si>
  <si>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</si>
  <si>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</si>
  <si>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</si>
  <si>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</si>
  <si>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</si>
  <si>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</si>
  <si>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</si>
  <si>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</si>
  <si>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</si>
  <si>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</si>
  <si>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</si>
  <si>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</si>
  <si>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</si>
  <si>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</si>
  <si>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</si>
  <si>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</si>
  <si>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</si>
  <si>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</si>
  <si>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</si>
  <si>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</si>
  <si>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</si>
  <si>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</si>
  <si>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</si>
  <si>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</si>
  <si>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</si>
  <si>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</si>
  <si>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</si>
  <si>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</si>
  <si>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</si>
  <si>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</si>
  <si>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</si>
  <si>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</si>
  <si>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</si>
  <si>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</si>
  <si>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</si>
  <si>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</si>
  <si>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</si>
  <si>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</si>
  <si>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</si>
  <si>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</si>
  <si>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</si>
  <si>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</si>
  <si>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</si>
  <si>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</si>
  <si>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</si>
  <si>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</si>
  <si>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</si>
  <si>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</si>
  <si>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</si>
  <si>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</si>
  <si>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</si>
  <si>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</si>
  <si>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</si>
  <si>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</si>
  <si>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</si>
  <si>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</si>
  <si>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</si>
  <si>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</si>
  <si>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</si>
  <si>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</si>
  <si>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</si>
  <si>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</si>
  <si>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</si>
  <si>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</si>
  <si>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</si>
  <si>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</si>
  <si>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</si>
  <si>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</si>
  <si>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</si>
  <si>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</si>
  <si>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</si>
  <si>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</si>
  <si>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</si>
  <si>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</si>
  <si>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</si>
  <si>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</si>
  <si>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</si>
  <si>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</si>
  <si>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</si>
  <si>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</si>
  <si>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</si>
  <si>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</si>
  <si>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</si>
  <si>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</si>
  <si>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</si>
  <si>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</si>
  <si>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</si>
  <si>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</si>
  <si>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</si>
  <si>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</si>
  <si>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</si>
  <si>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</si>
  <si>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</si>
  <si>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</si>
  <si>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</si>
  <si>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</si>
  <si>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</si>
  <si>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</si>
  <si>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</si>
  <si>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</si>
  <si>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</si>
  <si>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</si>
  <si>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</si>
  <si>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</si>
  <si>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</si>
  <si>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</si>
  <si>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</si>
  <si>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</si>
  <si>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</si>
  <si>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</si>
  <si>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</si>
  <si>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</si>
  <si>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</si>
  <si>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</si>
  <si>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</si>
  <si>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</si>
  <si>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</si>
  <si>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</si>
  <si>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</si>
  <si>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</si>
  <si>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</si>
  <si>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</si>
  <si>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</si>
  <si>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</si>
  <si>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</si>
  <si>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</si>
  <si>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</si>
  <si>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</si>
  <si>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</si>
  <si>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</si>
  <si>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</si>
  <si>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</si>
  <si>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</si>
  <si>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</si>
  <si>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</si>
  <si>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</si>
  <si>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</si>
  <si>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</si>
  <si>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</si>
  <si>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</si>
  <si>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</si>
  <si>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</si>
  <si>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</si>
  <si>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</si>
  <si>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</si>
  <si>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</si>
  <si>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</si>
  <si>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</si>
  <si>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</si>
  <si>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</si>
  <si>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</si>
  <si>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</si>
  <si>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</si>
  <si>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</si>
  <si>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</si>
  <si>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</si>
  <si>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</si>
  <si>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</si>
  <si>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</si>
  <si>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</si>
  <si>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</si>
  <si>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</si>
  <si>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</si>
  <si>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</si>
  <si>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</si>
  <si>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</si>
  <si>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</si>
  <si>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</si>
  <si>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</si>
  <si>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</si>
  <si>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</si>
  <si>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</si>
  <si>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</si>
  <si>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</si>
  <si>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</si>
  <si>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</si>
  <si>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</si>
  <si>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</si>
  <si>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</si>
  <si>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</si>
  <si>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</si>
  <si>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</si>
  <si>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</si>
  <si>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</si>
  <si>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</si>
  <si>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</si>
  <si>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</si>
  <si>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</si>
  <si>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</si>
  <si>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</si>
  <si>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</si>
  <si>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</si>
  <si>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</si>
  <si>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</si>
  <si>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</si>
  <si>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</si>
  <si>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</si>
  <si>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</si>
  <si>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</si>
  <si>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</si>
  <si>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</si>
  <si>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</si>
  <si>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</si>
  <si>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</si>
  <si>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</si>
  <si>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</si>
  <si>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</si>
  <si>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</si>
  <si>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</si>
  <si>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</si>
  <si>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</si>
  <si>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</si>
  <si>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</si>
  <si>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</si>
  <si>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</si>
  <si>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</si>
  <si>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</si>
  <si>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</si>
  <si>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</si>
  <si>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</si>
  <si>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</si>
  <si>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</si>
  <si>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</si>
  <si>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</si>
  <si>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</si>
  <si>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</si>
  <si>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</si>
  <si>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</si>
  <si>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</si>
  <si>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</si>
  <si>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</si>
  <si>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</si>
  <si>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</si>
  <si>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</si>
  <si>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</si>
  <si>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</si>
  <si>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</si>
  <si>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</si>
  <si>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</si>
  <si>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</si>
  <si>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</si>
  <si>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</si>
  <si>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</si>
  <si>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</si>
  <si>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</si>
  <si>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</si>
  <si>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</si>
  <si>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</si>
  <si>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</si>
  <si>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</si>
  <si>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</si>
  <si>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</si>
  <si>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</si>
  <si>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</si>
  <si>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</si>
  <si>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</si>
  <si>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</si>
  <si>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</si>
  <si>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</si>
  <si>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</si>
  <si>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</si>
  <si>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</si>
  <si>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</si>
  <si>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</si>
  <si>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</si>
  <si>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</si>
  <si>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</si>
  <si>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</si>
  <si>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</si>
  <si>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</si>
  <si>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</si>
  <si>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</si>
  <si>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</si>
  <si>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</si>
  <si>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</si>
  <si>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</si>
  <si>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</si>
  <si>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</si>
  <si>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</si>
  <si>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</si>
  <si>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</si>
  <si>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</si>
  <si>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</si>
  <si>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</si>
  <si>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</si>
  <si>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</si>
  <si>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</si>
  <si>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</si>
  <si>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</si>
  <si>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</si>
  <si>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</si>
  <si>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</si>
  <si>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</si>
  <si>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</si>
  <si>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</si>
  <si>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</si>
  <si>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</si>
  <si>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</si>
  <si>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</si>
  <si>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</si>
  <si>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</si>
  <si>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</si>
  <si>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</si>
  <si>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</si>
  <si>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</si>
  <si>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</si>
  <si>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</si>
  <si>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</si>
  <si>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</si>
  <si>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</si>
  <si>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</si>
  <si>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</si>
  <si>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</si>
  <si>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</si>
  <si>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</si>
  <si>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</si>
  <si>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</si>
  <si>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</si>
  <si>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</si>
  <si>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</si>
  <si>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</si>
  <si>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</si>
  <si>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</si>
  <si>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</si>
  <si>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</si>
  <si>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</si>
  <si>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</si>
  <si>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</si>
  <si>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</si>
  <si>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</si>
  <si>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</si>
  <si>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</si>
  <si>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</si>
  <si>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</si>
  <si>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</si>
  <si>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</si>
  <si>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</si>
  <si>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</si>
  <si>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</si>
  <si>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</si>
  <si>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</si>
  <si>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</si>
  <si>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</si>
  <si>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</si>
  <si>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</si>
  <si>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</si>
  <si>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</si>
  <si>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</si>
  <si>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</si>
  <si>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</si>
  <si>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</si>
  <si>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</si>
  <si>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</si>
  <si>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</si>
  <si>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</si>
  <si>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</si>
  <si>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</si>
  <si>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</si>
  <si>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</si>
  <si>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</si>
  <si>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</si>
  <si>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</si>
  <si>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</si>
  <si>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</si>
  <si>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</si>
  <si>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</si>
  <si>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</si>
  <si>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</si>
  <si>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</si>
  <si>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</si>
  <si>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</si>
  <si>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</si>
  <si>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</si>
  <si>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</si>
  <si>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</si>
  <si>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</si>
  <si>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</si>
  <si>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</si>
  <si>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</si>
  <si>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</si>
  <si>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</si>
  <si>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</si>
  <si>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</si>
  <si>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</si>
  <si>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</si>
  <si>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</si>
  <si>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</si>
  <si>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</si>
  <si>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</si>
  <si>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</si>
  <si>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</si>
  <si>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</si>
  <si>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</si>
  <si>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</si>
  <si>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</si>
  <si>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</si>
  <si>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</si>
  <si>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</si>
  <si>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</si>
  <si>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</si>
  <si>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</si>
  <si>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</si>
  <si>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</si>
  <si>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</si>
  <si>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</si>
  <si>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</si>
  <si>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</si>
  <si>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</si>
  <si>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</si>
  <si>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</si>
  <si>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</si>
  <si>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</si>
  <si>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</si>
  <si>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</si>
  <si>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</si>
  <si>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</si>
  <si>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</si>
  <si>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</si>
  <si>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</si>
  <si>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</si>
  <si>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</si>
  <si>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</si>
  <si>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</si>
  <si>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</si>
  <si>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</si>
  <si>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</si>
  <si>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</si>
  <si>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</si>
  <si>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</si>
  <si>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</si>
  <si>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</si>
  <si>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</si>
  <si>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</si>
  <si>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</si>
  <si>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</si>
  <si>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</si>
  <si>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</si>
  <si>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</si>
  <si>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</si>
  <si>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</si>
  <si>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</si>
  <si>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</si>
  <si>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</si>
  <si>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</si>
  <si>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</si>
  <si>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</si>
  <si>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</si>
  <si>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</si>
  <si>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</si>
  <si>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</si>
  <si>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</si>
  <si>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</si>
  <si>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</si>
  <si>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</si>
  <si>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</si>
  <si>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</si>
  <si>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</si>
  <si>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</si>
  <si>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</si>
  <si>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</si>
  <si>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</si>
  <si>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</si>
  <si>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</si>
  <si>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</si>
  <si>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</si>
  <si>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</si>
  <si>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</si>
  <si>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</si>
  <si>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</si>
  <si>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</si>
  <si>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</si>
  <si>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</si>
  <si>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</si>
  <si>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</si>
  <si>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</si>
  <si>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</si>
  <si>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</si>
  <si>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</si>
  <si>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</si>
  <si>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</si>
  <si>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</si>
  <si>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</si>
  <si>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</si>
  <si>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</si>
  <si>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</si>
  <si>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</si>
  <si>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</si>
  <si>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</si>
  <si>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</si>
  <si>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</si>
  <si>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</si>
  <si>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</si>
  <si>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</si>
  <si>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</si>
  <si>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</si>
  <si>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</si>
  <si>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</si>
  <si>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</si>
  <si>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</si>
  <si>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</si>
  <si>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</si>
  <si>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</si>
  <si>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</si>
  <si>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</si>
  <si>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</si>
  <si>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</si>
  <si>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</si>
  <si>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</si>
  <si>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</si>
  <si>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</si>
  <si>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</si>
  <si>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</si>
  <si>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</si>
  <si>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</si>
  <si>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</si>
  <si>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</si>
  <si>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</si>
  <si>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</si>
  <si>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</si>
  <si>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</si>
  <si>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</si>
  <si>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</si>
  <si>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</si>
  <si>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</si>
  <si>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</si>
  <si>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</si>
  <si>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</si>
  <si>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</si>
  <si>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</si>
  <si>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</si>
  <si>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</si>
  <si>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</si>
  <si>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</si>
  <si>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</si>
  <si>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</si>
  <si>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</si>
  <si>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</si>
  <si>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</si>
  <si>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</si>
  <si>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</si>
  <si>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</si>
  <si>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</si>
  <si>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</si>
  <si>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</si>
  <si>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</si>
  <si>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</si>
  <si>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</si>
  <si>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</si>
  <si>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</si>
  <si>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</si>
  <si>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</si>
  <si>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</si>
  <si>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</si>
  <si>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</si>
  <si>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</si>
  <si>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</si>
  <si>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</si>
  <si>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</si>
  <si>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</si>
  <si>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</si>
  <si>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</si>
  <si>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</si>
  <si>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</si>
  <si>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</si>
  <si>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</si>
  <si>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</si>
  <si>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</si>
  <si>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</si>
  <si>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</si>
  <si>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</si>
  <si>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</si>
  <si>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</si>
  <si>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</si>
  <si>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</si>
  <si>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</si>
  <si>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</si>
  <si>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</si>
  <si>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</si>
  <si>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</si>
  <si>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</si>
  <si>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</si>
  <si>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</si>
  <si>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</si>
  <si>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</si>
  <si>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</si>
  <si>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</si>
  <si>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</si>
  <si>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</si>
  <si>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</si>
  <si>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</si>
  <si>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</si>
  <si>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</si>
  <si>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</si>
  <si>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</si>
  <si>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</si>
  <si>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</si>
  <si>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</si>
  <si>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</si>
  <si>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</si>
  <si>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</si>
  <si>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</si>
  <si>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</si>
  <si>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</si>
  <si>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</si>
  <si>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</si>
  <si>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</si>
  <si>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</si>
  <si>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</si>
  <si>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</si>
  <si>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</si>
  <si>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</si>
  <si>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</si>
  <si>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</si>
  <si>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</si>
  <si>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</si>
  <si>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</si>
  <si>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</si>
  <si>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</si>
  <si>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</si>
  <si>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</si>
  <si>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</si>
  <si>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</si>
  <si>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</si>
  <si>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</si>
  <si>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</si>
  <si>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</si>
  <si>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</si>
  <si>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</si>
  <si>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</si>
  <si>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</si>
  <si>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</si>
  <si>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</si>
  <si>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</si>
  <si>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</si>
  <si>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</si>
  <si>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</si>
  <si>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</si>
  <si>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</si>
  <si>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</si>
  <si>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</si>
  <si>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</si>
  <si>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</si>
  <si>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</si>
  <si>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</si>
  <si>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</si>
  <si>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</si>
  <si>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</si>
  <si>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</si>
  <si>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</si>
  <si>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</si>
  <si>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</si>
  <si>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</si>
  <si>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</si>
  <si>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</si>
  <si>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</si>
  <si>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</si>
  <si>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</si>
  <si>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</si>
  <si>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</si>
  <si>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</si>
  <si>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</si>
  <si>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</si>
  <si>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</si>
  <si>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</si>
  <si>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</si>
  <si>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</si>
  <si>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</si>
  <si>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</si>
  <si>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</si>
  <si>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</si>
  <si>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</si>
  <si>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</si>
  <si>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</si>
  <si>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</si>
  <si>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</si>
  <si>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</si>
  <si>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</si>
  <si>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</si>
  <si>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</si>
  <si>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</si>
  <si>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</si>
  <si>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</si>
  <si>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</si>
  <si>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</si>
  <si>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</si>
  <si>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</si>
  <si>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</si>
  <si>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</si>
  <si>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</si>
  <si>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</si>
  <si>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</si>
  <si>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</si>
  <si>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</si>
  <si>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</si>
  <si>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</si>
  <si>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</si>
  <si>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</si>
  <si>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</si>
  <si>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</si>
  <si>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</si>
  <si>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</si>
  <si>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</si>
  <si>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</si>
  <si>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</si>
  <si>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</si>
  <si>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</si>
  <si>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</si>
  <si>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</si>
  <si>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</si>
  <si>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</si>
  <si>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</si>
  <si>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</si>
  <si>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</si>
  <si>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</si>
  <si>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</si>
  <si>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</si>
  <si>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</si>
  <si>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</si>
  <si>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</si>
  <si>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</si>
  <si>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</si>
  <si>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</si>
  <si>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</si>
  <si>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</si>
  <si>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</si>
  <si>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</si>
  <si>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</si>
  <si>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</si>
  <si>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</si>
  <si>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</si>
  <si>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</si>
  <si>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</si>
  <si>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</si>
  <si>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</si>
  <si>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</si>
  <si>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</si>
  <si>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</si>
  <si>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</si>
  <si>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</si>
  <si>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</si>
  <si>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</si>
  <si>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</si>
  <si>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</si>
  <si>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</si>
  <si>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</si>
  <si>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</si>
  <si>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</si>
  <si>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</si>
  <si>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</si>
  <si>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</si>
  <si>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</si>
  <si>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</si>
  <si>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</si>
  <si>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</si>
  <si>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</si>
  <si>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</si>
  <si>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</si>
  <si>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</si>
  <si>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</si>
  <si>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</si>
  <si>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</si>
  <si>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</si>
  <si>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</si>
  <si>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</si>
  <si>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</si>
  <si>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</si>
  <si>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</si>
  <si>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</si>
  <si>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</si>
  <si>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</si>
  <si>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</si>
  <si>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</si>
  <si>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</si>
  <si>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</si>
  <si>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</si>
  <si>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</si>
  <si>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</si>
  <si>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</si>
  <si>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</si>
  <si>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</si>
  <si>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</si>
  <si>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</si>
  <si>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</si>
  <si>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</si>
  <si>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</si>
  <si>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</si>
  <si>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</si>
  <si>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</si>
  <si>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</si>
  <si>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</si>
  <si>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</si>
  <si>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</si>
  <si>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</si>
  <si>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</si>
  <si>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</si>
  <si>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</si>
  <si>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</si>
  <si>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</si>
  <si>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</si>
  <si>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</si>
  <si>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</si>
  <si>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</si>
  <si>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</si>
  <si>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</si>
  <si>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</si>
  <si>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</si>
  <si>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</si>
  <si>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</si>
  <si>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</si>
  <si>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</si>
  <si>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</si>
  <si>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</si>
  <si>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</si>
  <si>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</si>
  <si>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</si>
  <si>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</si>
  <si>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</si>
  <si>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</si>
  <si>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</si>
  <si>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</si>
  <si>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</si>
  <si>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</si>
  <si>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</si>
  <si>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</si>
  <si>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</si>
  <si>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</si>
  <si>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</si>
  <si>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</si>
  <si>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</si>
  <si>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</si>
  <si>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</si>
  <si>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</si>
  <si>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</si>
  <si>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</si>
  <si>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</si>
  <si>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</si>
  <si>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</si>
  <si>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</si>
  <si>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</si>
  <si>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</si>
  <si>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</si>
  <si>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</si>
  <si>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</si>
  <si>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</si>
  <si>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</si>
  <si>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</si>
  <si>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</si>
  <si>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</si>
  <si>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</si>
  <si>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</si>
  <si>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</si>
  <si>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</si>
  <si>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</si>
  <si>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</si>
  <si>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</si>
  <si>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</si>
  <si>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</si>
  <si>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</si>
  <si>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</si>
  <si>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</si>
  <si>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</si>
  <si>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</si>
  <si>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</si>
  <si>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</si>
  <si>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</si>
  <si>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</si>
  <si>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</si>
  <si>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</si>
  <si>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</si>
  <si>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</si>
  <si>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</si>
  <si>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</si>
  <si>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</si>
  <si>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</si>
  <si>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</si>
  <si>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</si>
  <si>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</si>
  <si>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</si>
  <si>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</si>
  <si>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</si>
  <si>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</si>
  <si>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</si>
  <si>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</si>
  <si>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</si>
  <si>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</si>
  <si>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</si>
  <si>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</si>
  <si>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</si>
  <si>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</si>
  <si>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</si>
  <si>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</si>
  <si>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</si>
  <si>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</si>
  <si>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</si>
  <si>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</si>
  <si>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</si>
  <si>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</si>
  <si>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</si>
  <si>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</si>
  <si>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</si>
  <si>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</si>
  <si>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</si>
  <si>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</si>
  <si>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</si>
  <si>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</si>
  <si>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</si>
  <si>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</si>
  <si>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</si>
  <si>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</si>
  <si>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</si>
  <si>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</si>
  <si>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</si>
  <si>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</si>
  <si>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</si>
  <si>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</si>
  <si>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</si>
  <si>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</si>
  <si>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</si>
  <si>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</si>
  <si>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</si>
  <si>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</si>
  <si>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</si>
  <si>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</si>
  <si>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</si>
  <si>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</si>
  <si>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</si>
  <si>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</si>
  <si>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</si>
  <si>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</si>
  <si>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</si>
  <si>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</si>
  <si>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</si>
  <si>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</si>
  <si>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</si>
  <si>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</si>
  <si>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</si>
  <si>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</si>
  <si>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</si>
  <si>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</si>
  <si>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</si>
  <si>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</si>
  <si>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</si>
  <si>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</si>
  <si>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</si>
  <si>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</si>
  <si>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</si>
  <si>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</si>
  <si>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</si>
  <si>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</si>
  <si>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</si>
  <si>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</si>
  <si>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</si>
  <si>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</si>
  <si>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</si>
  <si>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</si>
  <si>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</si>
  <si>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</si>
  <si>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</si>
  <si>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</si>
  <si>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</si>
  <si>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</si>
  <si>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</si>
  <si>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</si>
  <si>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</si>
  <si>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</si>
  <si>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</si>
  <si>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</si>
  <si>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</si>
  <si>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</si>
  <si>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</si>
  <si>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</si>
  <si>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</si>
  <si>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</si>
  <si>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</si>
  <si>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</si>
  <si>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</si>
  <si>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</si>
  <si>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</si>
  <si>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</si>
  <si>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</si>
  <si>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</si>
  <si>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</si>
  <si>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</si>
  <si>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</si>
  <si>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</si>
  <si>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</si>
  <si>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</si>
  <si>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</si>
  <si>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</si>
  <si>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</si>
  <si>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</si>
  <si>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</si>
  <si>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</si>
  <si>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</si>
  <si>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</si>
  <si>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</si>
  <si>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</si>
  <si>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</si>
  <si>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</si>
  <si>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</si>
  <si>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</si>
  <si>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</si>
  <si>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</si>
  <si>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</si>
  <si>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</si>
  <si>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</si>
  <si>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</si>
  <si>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</si>
  <si>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</si>
  <si>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</si>
  <si>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</si>
  <si>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</si>
  <si>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</si>
  <si>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</si>
  <si>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</si>
  <si>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</si>
  <si>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</si>
  <si>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</si>
  <si>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</si>
  <si>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</si>
  <si>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</si>
  <si>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</si>
  <si>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</si>
  <si>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</si>
  <si>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</si>
  <si>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</si>
  <si>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</si>
  <si>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</si>
  <si>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</si>
  <si>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</si>
  <si>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</si>
  <si>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</si>
  <si>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</si>
  <si>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</si>
  <si>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</si>
  <si>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</si>
  <si>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</si>
  <si>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</si>
  <si>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</si>
  <si>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</si>
  <si>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</si>
  <si>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</si>
  <si>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</si>
  <si>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</si>
  <si>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</si>
  <si>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</si>
  <si>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</si>
  <si>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</si>
  <si>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</si>
  <si>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</si>
  <si>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</si>
  <si>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</si>
  <si>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</si>
  <si>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</si>
  <si>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</si>
  <si>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</si>
  <si>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</si>
  <si>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</si>
  <si>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</si>
  <si>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</si>
  <si>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</si>
  <si>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</si>
  <si>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</si>
  <si>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</si>
  <si>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</si>
  <si>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</si>
  <si>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</si>
  <si>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</si>
  <si>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</si>
  <si>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</si>
  <si>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</si>
  <si>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</si>
  <si>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</si>
  <si>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</si>
  <si>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</si>
  <si>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</si>
  <si>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</si>
  <si>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</si>
  <si>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</si>
  <si>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</si>
  <si>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</si>
  <si>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</si>
  <si>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</si>
  <si>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</si>
  <si>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</si>
  <si>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</si>
  <si>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</si>
  <si>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</si>
  <si>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</si>
  <si>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</si>
  <si>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</si>
  <si>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</si>
  <si>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</si>
  <si>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</si>
  <si>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</si>
  <si>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</si>
  <si>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</si>
  <si>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</si>
  <si>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</si>
  <si>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</si>
  <si>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</si>
  <si>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</si>
  <si>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</si>
  <si>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</si>
  <si>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</si>
  <si>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</si>
  <si>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</si>
  <si>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</si>
  <si>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</si>
  <si>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</si>
  <si>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</si>
  <si>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</si>
  <si>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</si>
  <si>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</si>
  <si>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</si>
  <si>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</si>
  <si>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</si>
  <si>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</si>
  <si>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</si>
  <si>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</si>
  <si>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</si>
  <si>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</si>
  <si>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</si>
  <si>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</si>
  <si>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</si>
  <si>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</si>
  <si>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</si>
  <si>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</si>
  <si>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</si>
  <si>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</si>
  <si>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</si>
  <si>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</si>
  <si>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</si>
  <si>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</si>
  <si>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</si>
  <si>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</si>
  <si>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</si>
  <si>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</si>
  <si>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</si>
  <si>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</si>
  <si>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</si>
  <si>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</si>
  <si>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</si>
  <si>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</si>
  <si>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</si>
  <si>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</si>
  <si>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</si>
  <si>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</si>
  <si>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</si>
  <si>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</si>
  <si>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</si>
  <si>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</si>
  <si>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</si>
  <si>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</si>
  <si>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</si>
  <si>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</si>
  <si>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</si>
  <si>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</si>
  <si>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</si>
  <si>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</si>
  <si>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</si>
  <si>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</si>
  <si>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</si>
  <si>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</si>
  <si>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</si>
  <si>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</si>
  <si>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</si>
  <si>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</si>
  <si>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</si>
  <si>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</si>
  <si>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</si>
  <si>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</si>
  <si>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</si>
  <si>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</si>
  <si>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</si>
  <si>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</si>
  <si>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</si>
  <si>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</si>
  <si>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</si>
  <si>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</si>
  <si>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</si>
  <si>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</si>
  <si>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</si>
  <si>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</si>
  <si>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</si>
  <si>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</si>
  <si>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</si>
  <si>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</si>
  <si>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</si>
  <si>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</si>
  <si>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</si>
  <si>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</si>
  <si>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</si>
  <si>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</si>
  <si>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</si>
  <si>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</si>
  <si>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</si>
  <si>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</si>
  <si>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</si>
  <si>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</si>
  <si>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</si>
  <si>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</si>
  <si>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</si>
  <si>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</si>
  <si>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</si>
  <si>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</si>
  <si>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</si>
  <si>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</si>
  <si>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</si>
  <si>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</si>
  <si>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</si>
  <si>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</si>
  <si>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</si>
  <si>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</si>
  <si>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</si>
  <si>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</si>
  <si>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</si>
  <si>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</si>
  <si>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</si>
  <si>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</si>
  <si>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</si>
  <si>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</si>
  <si>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</si>
  <si>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</si>
  <si>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</si>
  <si>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</si>
  <si>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</si>
  <si>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</si>
  <si>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</si>
  <si>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</si>
  <si>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</si>
  <si>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</si>
  <si>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</si>
  <si>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</si>
  <si>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</si>
  <si>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</si>
  <si>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</si>
  <si>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</si>
  <si>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</si>
  <si>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</si>
  <si>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</si>
  <si>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</si>
  <si>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</si>
  <si>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</si>
  <si>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</si>
  <si>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</si>
  <si>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</si>
  <si>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</si>
  <si>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</si>
  <si>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</si>
  <si>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</si>
  <si>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</si>
  <si>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</si>
  <si>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</si>
  <si>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</si>
  <si>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</si>
  <si>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</si>
  <si>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</si>
  <si>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</si>
  <si>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</si>
  <si>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</si>
  <si>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</si>
  <si>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</si>
  <si>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</si>
  <si>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</si>
  <si>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</si>
  <si>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</si>
  <si>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</si>
  <si>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</si>
  <si>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</si>
  <si>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</si>
  <si>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</si>
  <si>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</si>
  <si>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</si>
  <si>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</si>
  <si>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</si>
  <si>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</si>
  <si>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</si>
  <si>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</si>
  <si>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</si>
  <si>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</si>
  <si>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</si>
  <si>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</si>
  <si>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</si>
  <si>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</si>
  <si>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</si>
  <si>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</si>
  <si>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</si>
  <si>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</si>
  <si>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</si>
  <si>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</si>
  <si>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</si>
  <si>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</si>
  <si>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</si>
  <si>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</si>
  <si>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</si>
  <si>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</si>
  <si>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</si>
  <si>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</si>
  <si>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</si>
  <si>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</si>
  <si>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</si>
  <si>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</si>
  <si>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</si>
  <si>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</si>
  <si>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</si>
  <si>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</si>
  <si>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</si>
  <si>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</si>
  <si>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</si>
  <si>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</si>
  <si>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</si>
  <si>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</si>
  <si>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</si>
  <si>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</si>
  <si>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</si>
  <si>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</si>
  <si>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</si>
  <si>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</si>
  <si>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</si>
  <si>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</si>
  <si>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</si>
  <si>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</si>
  <si>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</si>
  <si>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</si>
  <si>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</si>
  <si>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</si>
  <si>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</si>
  <si>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</si>
  <si>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</si>
  <si>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</si>
  <si>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</si>
  <si>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</si>
  <si>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</si>
  <si>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</si>
  <si>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</si>
  <si>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</si>
  <si>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</si>
  <si>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</si>
  <si>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</si>
  <si>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</si>
  <si>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</si>
  <si>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</si>
  <si>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</si>
  <si>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</si>
  <si>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</si>
  <si>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</si>
  <si>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</si>
  <si>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</si>
  <si>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</si>
  <si>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</si>
  <si>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</si>
  <si>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</si>
  <si>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</si>
  <si>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</si>
  <si>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</si>
  <si>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</si>
  <si>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</si>
  <si>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</si>
  <si>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</si>
  <si>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</si>
  <si>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</si>
  <si>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</si>
  <si>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</si>
  <si>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</si>
  <si>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</si>
  <si>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</si>
  <si>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</si>
  <si>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</si>
  <si>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</si>
  <si>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</si>
  <si>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</si>
  <si>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</si>
  <si>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</si>
  <si>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</si>
  <si>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</si>
  <si>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</si>
  <si>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</si>
  <si>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</si>
  <si>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</si>
  <si>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</si>
  <si>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</si>
  <si>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</si>
  <si>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</si>
  <si>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</si>
  <si>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</si>
  <si>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</si>
  <si>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</si>
  <si>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</si>
  <si>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</si>
  <si>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</si>
  <si>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</si>
  <si>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</si>
  <si>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</si>
  <si>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</si>
  <si>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</si>
  <si>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</si>
  <si>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</si>
  <si>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</si>
  <si>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</si>
  <si>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</si>
  <si>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</si>
  <si>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</si>
  <si>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</si>
  <si>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</si>
  <si>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</si>
  <si>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</si>
  <si>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</si>
  <si>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</si>
  <si>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</si>
  <si>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</si>
  <si>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</si>
  <si>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</si>
  <si>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</si>
  <si>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</si>
  <si>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</si>
  <si>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</si>
  <si>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</si>
  <si>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</si>
  <si>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</si>
  <si>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</si>
  <si>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</si>
  <si>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</si>
  <si>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</si>
  <si>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</si>
  <si>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</si>
  <si>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</si>
  <si>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</si>
  <si>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</si>
  <si>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</si>
  <si>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</si>
  <si>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</si>
  <si>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</si>
  <si>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</si>
  <si>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</si>
  <si>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</si>
  <si>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</si>
  <si>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</si>
  <si>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</si>
  <si>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</si>
  <si>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</si>
  <si>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</si>
  <si>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</si>
  <si>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</si>
  <si>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</si>
  <si>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</si>
  <si>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</si>
  <si>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</si>
  <si>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</si>
  <si>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</si>
  <si>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</si>
  <si>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</si>
  <si>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</si>
  <si>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</si>
  <si>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</si>
  <si>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</si>
  <si>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</si>
  <si>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</si>
  <si>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</si>
  <si>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</si>
  <si>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</si>
  <si>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</si>
  <si>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</si>
  <si>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</si>
  <si>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</si>
  <si>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</si>
  <si>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</si>
  <si>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</si>
  <si>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</si>
  <si>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</si>
  <si>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</si>
  <si>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</si>
  <si>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</si>
  <si>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</si>
  <si>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</si>
  <si>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</si>
  <si>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</si>
  <si>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</si>
  <si>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</si>
  <si>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</si>
  <si>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</si>
  <si>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</si>
  <si>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</si>
  <si>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</si>
  <si>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</si>
  <si>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</si>
  <si>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</si>
  <si>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</si>
  <si>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</si>
  <si>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</si>
  <si>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</si>
  <si>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</si>
  <si>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</si>
  <si>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</si>
  <si>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</si>
  <si>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</si>
  <si>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</si>
  <si>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</si>
  <si>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</si>
  <si>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</si>
  <si>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</si>
  <si>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</si>
  <si>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</si>
  <si>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</si>
  <si>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</si>
  <si>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</si>
  <si>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</si>
  <si>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</si>
  <si>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</si>
  <si>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</si>
  <si>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</si>
  <si>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</si>
  <si>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</si>
  <si>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</si>
  <si>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</si>
  <si>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</si>
  <si>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</si>
  <si>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</si>
  <si>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</si>
  <si>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</si>
  <si>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</si>
  <si>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</si>
  <si>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</si>
  <si>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</si>
  <si>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</si>
  <si>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</si>
  <si>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</si>
  <si>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</si>
  <si>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</si>
  <si>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</si>
  <si>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</si>
  <si>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</si>
  <si>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</si>
  <si>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</si>
  <si>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</si>
  <si>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</si>
  <si>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</si>
  <si>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</si>
  <si>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</si>
  <si>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</si>
  <si>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</si>
  <si>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</si>
  <si>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</si>
  <si>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</si>
  <si>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</si>
  <si>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</si>
  <si>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</si>
  <si>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</si>
  <si>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</si>
  <si>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</si>
  <si>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</si>
  <si>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</si>
  <si>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</si>
  <si>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</si>
  <si>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</si>
  <si>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</si>
  <si>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</si>
  <si>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</si>
  <si>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</si>
  <si>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</si>
  <si>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</si>
  <si>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</si>
  <si>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</si>
  <si>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</si>
  <si>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</si>
  <si>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</si>
  <si>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</si>
  <si>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</si>
  <si>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</si>
  <si>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</si>
  <si>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</si>
  <si>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</si>
  <si>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</si>
  <si>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</si>
  <si>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</si>
  <si>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</si>
  <si>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</si>
  <si>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</si>
  <si>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</si>
  <si>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</si>
  <si>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</si>
  <si>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</si>
  <si>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</si>
  <si>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</si>
  <si>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</si>
  <si>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</si>
  <si>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</si>
  <si>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</si>
  <si>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</si>
  <si>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</si>
  <si>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</si>
  <si>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</si>
  <si>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</si>
  <si>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</si>
  <si>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</si>
  <si>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</si>
  <si>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</si>
  <si>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</si>
  <si>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</si>
  <si>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</si>
  <si>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</si>
  <si>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</si>
  <si>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</si>
  <si>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</si>
  <si>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</si>
  <si>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</si>
  <si>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</si>
  <si>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</si>
  <si>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</si>
  <si>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</si>
  <si>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</si>
  <si>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</si>
  <si>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</si>
  <si>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</si>
  <si>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</si>
  <si>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</si>
  <si>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</si>
  <si>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</si>
  <si>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</si>
  <si>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</si>
  <si>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</si>
  <si>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</si>
  <si>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</si>
  <si>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</si>
  <si>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</si>
  <si>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</si>
  <si>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</si>
  <si>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</si>
  <si>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</si>
  <si>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</si>
  <si>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</si>
  <si>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</si>
  <si>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</si>
  <si>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</si>
  <si>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</si>
  <si>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</si>
  <si>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</si>
  <si>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</si>
  <si>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</si>
  <si>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</si>
  <si>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</si>
  <si>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</si>
  <si>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</si>
  <si>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</si>
  <si>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</si>
  <si>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</si>
  <si>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</si>
  <si>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</si>
  <si>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</si>
  <si>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</si>
  <si>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</si>
  <si>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</si>
  <si>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</si>
  <si>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</si>
  <si>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</si>
  <si>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</si>
  <si>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</si>
  <si>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</si>
  <si>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</si>
  <si>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</si>
  <si>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</si>
  <si>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</si>
  <si>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</si>
  <si>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</si>
  <si>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</si>
  <si>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</si>
  <si>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</si>
  <si>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</si>
  <si>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</si>
  <si>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</si>
  <si>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</si>
  <si>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</si>
  <si>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</si>
  <si>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</si>
  <si>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</si>
  <si>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</si>
  <si>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</si>
  <si>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</si>
  <si>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</si>
  <si>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</si>
  <si>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</si>
  <si>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</si>
  <si>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</si>
  <si>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</si>
  <si>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</si>
  <si>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</si>
  <si>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</si>
  <si>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</si>
  <si>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</si>
  <si>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</si>
  <si>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</si>
  <si>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</si>
  <si>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</si>
  <si>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</si>
  <si>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</si>
  <si>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</si>
  <si>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</si>
  <si>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</si>
  <si>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</si>
  <si>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</si>
  <si>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</si>
  <si>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</si>
  <si>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</si>
  <si>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</si>
  <si>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</si>
  <si>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</si>
  <si>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</si>
  <si>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</si>
  <si>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</si>
  <si>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</si>
  <si>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</si>
  <si>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</si>
  <si>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</si>
  <si>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</si>
  <si>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</si>
  <si>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</si>
  <si>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</si>
  <si>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</si>
  <si>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</si>
  <si>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</si>
  <si>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</si>
  <si>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</si>
  <si>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</si>
  <si>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</si>
  <si>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</si>
  <si>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</si>
  <si>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</si>
  <si>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</si>
  <si>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</si>
  <si>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</si>
  <si>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</si>
  <si>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</si>
  <si>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</si>
  <si>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</si>
  <si>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</si>
  <si>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</si>
  <si>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</si>
  <si>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</si>
  <si>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</si>
  <si>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</si>
  <si>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</si>
  <si>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</si>
  <si>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</si>
  <si>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</si>
  <si>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</si>
  <si>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</si>
  <si>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</si>
  <si>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</si>
  <si>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</si>
  <si>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</si>
  <si>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</si>
  <si>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</si>
  <si>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</si>
  <si>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</si>
  <si>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</si>
  <si>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</si>
  <si>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</si>
  <si>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</si>
  <si>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</si>
  <si>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</si>
  <si>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</si>
  <si>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</si>
  <si>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</si>
  <si>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</si>
  <si>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</si>
  <si>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</si>
  <si>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</si>
  <si>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</si>
  <si>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</si>
  <si>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</si>
  <si>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</si>
  <si>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</si>
  <si>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</si>
  <si>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</si>
  <si>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</si>
  <si>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</si>
  <si>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</si>
  <si>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</si>
  <si>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</si>
  <si>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</si>
  <si>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</si>
  <si>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</si>
  <si>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</si>
  <si>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</si>
  <si>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</si>
  <si>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</si>
  <si>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</si>
  <si>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</si>
  <si>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</si>
  <si>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</si>
  <si>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</si>
  <si>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</si>
  <si>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</si>
  <si>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</si>
  <si>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</si>
  <si>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</si>
  <si>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</si>
  <si>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</si>
  <si>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</si>
  <si>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</si>
  <si>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</si>
  <si>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</si>
  <si>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</si>
  <si>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</si>
  <si>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</si>
  <si>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</si>
  <si>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</si>
  <si>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</si>
  <si>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</si>
  <si>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</si>
  <si>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</si>
  <si>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</si>
  <si>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</si>
  <si>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</si>
  <si>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</si>
  <si>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</si>
  <si>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</si>
  <si>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</si>
  <si>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</si>
  <si>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</si>
  <si>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</si>
  <si>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</si>
  <si>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</si>
  <si>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</si>
  <si>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</si>
  <si>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</si>
  <si>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</si>
  <si>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</si>
  <si>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</si>
  <si>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</si>
  <si>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</si>
  <si>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</si>
  <si>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</si>
  <si>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</si>
  <si>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</si>
  <si>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</si>
  <si>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</si>
  <si>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</si>
  <si>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</si>
  <si>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</si>
  <si>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</si>
  <si>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</si>
  <si>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</si>
  <si>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</si>
  <si>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</si>
  <si>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</si>
  <si>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</si>
  <si>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</si>
  <si>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</si>
  <si>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</si>
  <si>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</si>
  <si>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</si>
  <si>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</si>
  <si>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</si>
  <si>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</si>
  <si>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</si>
  <si>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</si>
  <si>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</si>
  <si>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</si>
  <si>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</si>
  <si>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</si>
  <si>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</si>
  <si>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</si>
  <si>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</si>
  <si>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</si>
  <si>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</si>
  <si>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</si>
  <si>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</si>
  <si>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</si>
  <si>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</si>
  <si>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</si>
  <si>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</si>
  <si>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</si>
  <si>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</si>
  <si>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</si>
  <si>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</si>
  <si>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</si>
  <si>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</si>
  <si>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</si>
  <si>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</si>
  <si>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</si>
  <si>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</si>
  <si>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</si>
  <si>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</si>
  <si>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</si>
  <si>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</si>
  <si>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</si>
  <si>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</si>
  <si>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</si>
  <si>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</si>
  <si>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</si>
  <si>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</si>
  <si>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</si>
  <si>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</si>
  <si>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</si>
  <si>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</si>
  <si>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</si>
  <si>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</si>
  <si>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</si>
  <si>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</si>
  <si>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</si>
  <si>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</si>
  <si>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</si>
  <si>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</si>
  <si>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</si>
  <si>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</si>
  <si>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</si>
  <si>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</si>
  <si>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</si>
  <si>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</si>
  <si>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</si>
  <si>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</si>
  <si>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</si>
  <si>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</si>
  <si>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</si>
  <si>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</si>
  <si>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</si>
  <si>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</si>
  <si>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</si>
  <si>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</si>
  <si>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</si>
  <si>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</si>
  <si>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</si>
  <si>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</si>
  <si>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</si>
  <si>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</si>
  <si>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</si>
  <si>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</si>
  <si>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</si>
  <si>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</si>
  <si>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</si>
  <si>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</si>
  <si>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</si>
  <si>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</si>
  <si>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</si>
  <si>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</si>
  <si>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</si>
  <si>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</si>
  <si>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</si>
  <si>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</si>
  <si>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</si>
  <si>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</si>
  <si>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</si>
  <si>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</si>
  <si>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</si>
  <si>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</si>
  <si>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</si>
  <si>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</si>
  <si>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</si>
  <si>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</si>
  <si>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</si>
  <si>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</si>
  <si>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</si>
  <si>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</si>
  <si>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</si>
  <si>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</si>
  <si>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</si>
  <si>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</si>
  <si>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</si>
  <si>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</si>
  <si>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</si>
  <si>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</si>
  <si>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</si>
  <si>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</si>
  <si>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</si>
  <si>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</si>
  <si>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</si>
  <si>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</si>
  <si>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</si>
  <si>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</si>
  <si>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</si>
  <si>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</si>
  <si>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</si>
  <si>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</si>
  <si>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</si>
  <si>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</si>
  <si>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</si>
  <si>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</si>
  <si>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</si>
  <si>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</si>
  <si>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</si>
  <si>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</si>
  <si>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</si>
  <si>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</si>
  <si>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</si>
  <si>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</si>
  <si>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</si>
  <si>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</si>
  <si>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</si>
  <si>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</si>
  <si>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</si>
  <si>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</si>
  <si>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</si>
  <si>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</si>
  <si>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</si>
  <si>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</si>
  <si>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</si>
  <si>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</si>
  <si>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</si>
  <si>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</si>
  <si>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</si>
  <si>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</si>
  <si>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</si>
  <si>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</si>
  <si>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</si>
  <si>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</si>
  <si>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</si>
  <si>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</si>
  <si>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</si>
  <si>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</si>
  <si>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</si>
  <si>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</si>
  <si>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</si>
  <si>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</si>
  <si>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</si>
  <si>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</si>
  <si>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</si>
  <si>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</si>
  <si>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</si>
  <si>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</si>
  <si>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</si>
  <si>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</si>
  <si>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</si>
  <si>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</si>
  <si>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</si>
  <si>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</si>
  <si>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</si>
  <si>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</si>
  <si>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</si>
  <si>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</si>
  <si>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</si>
  <si>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</si>
  <si>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</si>
  <si>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</si>
  <si>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</si>
  <si>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</si>
  <si>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</si>
  <si>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</si>
  <si>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</si>
  <si>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</si>
  <si>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</si>
  <si>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</si>
  <si>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</si>
  <si>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</si>
  <si>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</si>
  <si>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</si>
  <si>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</si>
  <si>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</si>
  <si>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</si>
  <si>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</si>
  <si>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</si>
  <si>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</si>
  <si>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</si>
  <si>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</si>
  <si>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</si>
  <si>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</si>
  <si>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</si>
  <si>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</si>
  <si>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</si>
  <si>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</si>
  <si>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</si>
  <si>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</si>
  <si>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</si>
  <si>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</si>
  <si>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</si>
  <si>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</si>
  <si>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</si>
  <si>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</si>
  <si>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</si>
  <si>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</si>
  <si>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</si>
  <si>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</si>
  <si>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</si>
  <si>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</si>
  <si>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</si>
  <si>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</si>
  <si>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</si>
  <si>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</si>
  <si>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</si>
  <si>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</si>
  <si>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</si>
  <si>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</si>
  <si>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</si>
  <si>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</si>
  <si>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</si>
  <si>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</si>
  <si>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</si>
  <si>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</si>
  <si>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</si>
  <si>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</si>
  <si>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</si>
  <si>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</si>
  <si>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</si>
  <si>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</si>
  <si>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</si>
  <si>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</si>
  <si>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</si>
  <si>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</si>
  <si>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</si>
  <si>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</si>
  <si>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</si>
  <si>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</si>
  <si>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</si>
  <si>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</si>
  <si>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</si>
  <si>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</si>
  <si>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</si>
  <si>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</si>
  <si>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</si>
  <si>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</si>
  <si>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</si>
  <si>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</si>
  <si>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</si>
  <si>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</si>
  <si>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</si>
  <si>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</si>
  <si>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</si>
  <si>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</si>
  <si>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</si>
  <si>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</si>
  <si>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</si>
  <si>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</si>
  <si>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</si>
  <si>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</si>
  <si>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</si>
  <si>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</si>
  <si>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</si>
  <si>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</si>
  <si>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</si>
  <si>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</si>
  <si>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</si>
  <si>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</si>
  <si>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</si>
  <si>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</si>
  <si>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</si>
  <si>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</si>
  <si>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</si>
  <si>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</si>
  <si>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</si>
  <si>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</si>
  <si>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</si>
  <si>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</si>
  <si>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</si>
  <si>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</si>
  <si>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</si>
  <si>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</si>
  <si>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</si>
  <si>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</si>
  <si>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</si>
  <si>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</si>
  <si>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</si>
  <si>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</si>
  <si>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</si>
  <si>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</si>
  <si>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</si>
  <si>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</si>
  <si>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</si>
  <si>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</si>
  <si>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</si>
  <si>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</si>
  <si>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</si>
  <si>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</si>
  <si>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</si>
  <si>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</si>
  <si>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</si>
  <si>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</si>
  <si>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</si>
  <si>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</si>
  <si>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</si>
  <si>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</si>
  <si>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</si>
  <si>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</si>
  <si>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</si>
  <si>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</si>
  <si>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</si>
  <si>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</si>
  <si>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</si>
  <si>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</si>
  <si>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</si>
  <si>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</si>
  <si>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</si>
  <si>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</si>
  <si>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</si>
  <si>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</si>
  <si>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</si>
  <si>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</si>
  <si>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</si>
  <si>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</si>
  <si>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</si>
  <si>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</si>
  <si>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</si>
  <si>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</si>
  <si>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</si>
  <si>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</si>
  <si>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</si>
  <si>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</si>
  <si>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</si>
  <si>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</si>
  <si>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</si>
  <si>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</si>
  <si>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</si>
  <si>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</si>
  <si>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</si>
  <si>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</si>
  <si>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</si>
  <si>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</si>
  <si>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</si>
  <si>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</si>
  <si>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</si>
  <si>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</si>
  <si>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</si>
  <si>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</si>
  <si>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</si>
  <si>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</si>
  <si>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</si>
  <si>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</si>
  <si>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</si>
  <si>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</si>
  <si>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</si>
  <si>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</si>
  <si>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</si>
  <si>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</si>
  <si>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</si>
  <si>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</si>
  <si>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</si>
  <si>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</si>
  <si>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</si>
  <si>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</si>
  <si>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</si>
  <si>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</si>
  <si>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</si>
  <si>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</si>
  <si>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</si>
  <si>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</si>
  <si>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</si>
  <si>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</si>
  <si>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</si>
  <si>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</si>
  <si>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</si>
  <si>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</si>
  <si>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</si>
  <si>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</si>
  <si>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</si>
  <si>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</si>
  <si>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</si>
  <si>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</si>
  <si>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</si>
  <si>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</si>
  <si>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</si>
  <si>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</si>
  <si>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</si>
  <si>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</si>
  <si>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</si>
  <si>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</si>
  <si>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</si>
  <si>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</si>
  <si>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</si>
  <si>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</si>
  <si>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</si>
  <si>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</si>
  <si>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</si>
  <si>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</si>
  <si>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</si>
  <si>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</si>
  <si>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</si>
  <si>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</si>
  <si>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</si>
  <si>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</si>
  <si>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</si>
  <si>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</si>
  <si>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</si>
  <si>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</si>
  <si>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</si>
  <si>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</si>
  <si>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</si>
  <si>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</si>
  <si>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</si>
  <si>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</si>
  <si>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</si>
  <si>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</si>
  <si>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</si>
  <si>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</si>
  <si>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</si>
  <si>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</si>
  <si>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</si>
  <si>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</si>
  <si>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</si>
  <si>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</si>
  <si>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</si>
  <si>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</si>
  <si>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</si>
  <si>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</si>
  <si>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</si>
  <si>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</si>
  <si>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</si>
  <si>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</si>
  <si>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</si>
  <si>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</si>
  <si>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</si>
  <si>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</si>
  <si>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</si>
  <si>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</si>
  <si>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</si>
  <si>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</si>
  <si>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</si>
  <si>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</si>
  <si>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</si>
  <si>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</si>
  <si>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</si>
  <si>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</si>
  <si>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</si>
  <si>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</si>
  <si>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</si>
  <si>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</si>
  <si>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</si>
  <si>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</si>
  <si>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</si>
  <si>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</si>
  <si>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</si>
  <si>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</si>
  <si>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</si>
  <si>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</si>
  <si>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</si>
  <si>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</si>
  <si>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</si>
  <si>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</si>
  <si>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</si>
  <si>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</si>
  <si>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</si>
  <si>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</si>
  <si>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</si>
  <si>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</si>
  <si>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</si>
  <si>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</si>
  <si>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</si>
  <si>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</si>
  <si>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</si>
  <si>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</si>
  <si>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</si>
  <si>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</si>
  <si>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</si>
  <si>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</si>
  <si>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</si>
  <si>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</si>
  <si>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</si>
  <si>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</si>
  <si>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</si>
  <si>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</si>
  <si>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</si>
  <si>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</si>
  <si>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</si>
  <si>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</si>
  <si>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</si>
  <si>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</si>
  <si>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</si>
  <si>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</si>
  <si>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</si>
  <si>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</si>
  <si>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</si>
  <si>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</si>
  <si>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</si>
  <si>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</si>
  <si>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</si>
  <si>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</si>
  <si>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</si>
  <si>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</si>
  <si>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</si>
  <si>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</si>
  <si>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</si>
  <si>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</si>
  <si>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</si>
  <si>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</si>
  <si>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</si>
  <si>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</si>
  <si>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</si>
  <si>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</si>
  <si>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</si>
  <si>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</si>
  <si>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</si>
  <si>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</si>
  <si>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</si>
  <si>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</si>
  <si>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</si>
  <si>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</si>
  <si>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</si>
  <si>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</si>
  <si>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</si>
  <si>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</si>
  <si>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</si>
  <si>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</si>
  <si>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</si>
  <si>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</si>
  <si>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</si>
  <si>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</si>
  <si>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</si>
  <si>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</si>
  <si>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</si>
  <si>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</si>
  <si>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</si>
  <si>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</si>
  <si>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</si>
  <si>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</si>
  <si>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</si>
  <si>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</si>
  <si>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</si>
  <si>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</si>
  <si>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</si>
  <si>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</si>
  <si>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</si>
  <si>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</si>
  <si>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</si>
  <si>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</si>
  <si>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</si>
  <si>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</si>
  <si>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</si>
  <si>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</si>
  <si>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</si>
  <si>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</si>
  <si>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</si>
  <si>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</si>
  <si>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</si>
  <si>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</si>
  <si>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</si>
  <si>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</si>
  <si>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</si>
  <si>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</si>
  <si>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</si>
  <si>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</si>
  <si>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</si>
  <si>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</si>
  <si>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</si>
  <si>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</si>
  <si>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</si>
  <si>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</si>
  <si>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</si>
  <si>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</si>
  <si>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</si>
  <si>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</si>
  <si>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</si>
  <si>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</si>
  <si>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</si>
  <si>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</si>
  <si>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</si>
  <si>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</si>
  <si>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</si>
  <si>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</si>
  <si>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</si>
  <si>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</si>
  <si>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</si>
  <si>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</si>
  <si>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</si>
  <si>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</si>
  <si>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</si>
  <si>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</si>
  <si>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</si>
  <si>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</si>
  <si>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</si>
  <si>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</si>
  <si>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</si>
  <si>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</si>
  <si>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</si>
  <si>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</si>
  <si>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</si>
  <si>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</si>
  <si>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</si>
  <si>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</si>
  <si>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</si>
  <si>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</si>
  <si>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</si>
  <si>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</si>
  <si>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</si>
  <si>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</si>
  <si>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</si>
  <si>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</si>
  <si>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</si>
  <si>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</si>
  <si>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</si>
  <si>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</si>
  <si>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</si>
  <si>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</si>
  <si>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</si>
  <si>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</si>
  <si>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</si>
  <si>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</si>
  <si>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</si>
  <si>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</si>
  <si>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</si>
  <si>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</si>
  <si>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</si>
  <si>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</si>
  <si>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</si>
  <si>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</si>
  <si>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</si>
  <si>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</si>
  <si>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</si>
  <si>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</si>
  <si>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</si>
  <si>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</si>
  <si>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</si>
  <si>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</si>
  <si>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</si>
  <si>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</si>
  <si>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</si>
  <si>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</si>
  <si>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</si>
  <si>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</si>
  <si>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</si>
  <si>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</si>
  <si>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</si>
  <si>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</si>
  <si>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</si>
  <si>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</si>
  <si>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</si>
  <si>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</si>
  <si>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</si>
  <si>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</si>
  <si>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</si>
  <si>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</si>
  <si>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</si>
  <si>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</si>
  <si>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</si>
  <si>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</si>
  <si>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</si>
  <si>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</si>
  <si>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</si>
  <si>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</si>
  <si>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</si>
  <si>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</si>
  <si>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</si>
  <si>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</si>
  <si>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</si>
  <si>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</si>
  <si>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</si>
  <si>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</si>
  <si>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</si>
  <si>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</si>
  <si>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</si>
  <si>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</si>
  <si>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</si>
  <si>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</si>
  <si>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</si>
  <si>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</si>
  <si>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</si>
  <si>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</si>
  <si>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</si>
  <si>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</si>
  <si>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</si>
  <si>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</si>
  <si>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</si>
  <si>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</si>
  <si>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</si>
  <si>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</si>
  <si>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</si>
  <si>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</si>
  <si>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</si>
  <si>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</si>
  <si>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</si>
  <si>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</si>
  <si>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</si>
  <si>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</si>
  <si>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</si>
  <si>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</si>
  <si>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</si>
  <si>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</si>
  <si>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</si>
  <si>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</si>
  <si>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</si>
  <si>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</si>
  <si>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</si>
  <si>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</si>
  <si>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</si>
  <si>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</si>
  <si>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</si>
  <si>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</si>
  <si>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</si>
  <si>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</si>
  <si>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</si>
  <si>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</si>
  <si>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</si>
  <si>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</si>
  <si>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</si>
  <si>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</si>
  <si>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</si>
  <si>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</si>
  <si>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</si>
  <si>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</si>
  <si>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</si>
  <si>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</si>
  <si>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</si>
  <si>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</si>
  <si>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</si>
  <si>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</si>
  <si>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</si>
  <si>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</si>
  <si>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</si>
  <si>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</si>
  <si>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</si>
  <si>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</si>
  <si>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</si>
  <si>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</si>
  <si>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</si>
  <si>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</si>
  <si>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</si>
  <si>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</si>
  <si>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</si>
  <si>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</si>
  <si>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</si>
  <si>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</si>
  <si>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</si>
  <si>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</si>
  <si>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</si>
  <si>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</si>
  <si>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</si>
  <si>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</si>
  <si>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</si>
  <si>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</si>
  <si>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</si>
  <si>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</si>
  <si>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</si>
  <si>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</si>
  <si>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</si>
  <si>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</si>
  <si>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</si>
  <si>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</si>
  <si>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</si>
  <si>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</si>
  <si>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</si>
  <si>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</si>
  <si>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</si>
  <si>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</si>
  <si>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</si>
  <si>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</si>
  <si>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</si>
  <si>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</si>
  <si>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</si>
  <si>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</si>
  <si>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</si>
  <si>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</si>
  <si>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</si>
  <si>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</si>
  <si>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</si>
  <si>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</si>
  <si>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</si>
  <si>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</si>
  <si>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</si>
  <si>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</si>
  <si>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</si>
  <si>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</si>
  <si>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</si>
  <si>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</si>
  <si>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</si>
  <si>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</si>
  <si>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</si>
  <si>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</si>
  <si>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</si>
  <si>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</si>
  <si>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</si>
  <si>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</si>
  <si>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</si>
  <si>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</si>
  <si>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</si>
  <si>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</si>
  <si>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</si>
  <si>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</si>
  <si>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</si>
  <si>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</si>
  <si>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</si>
  <si>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</si>
  <si>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</si>
  <si>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</si>
  <si>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</si>
  <si>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</si>
  <si>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</si>
  <si>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</si>
  <si>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</si>
  <si>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</si>
  <si>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</si>
  <si>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</si>
  <si>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</si>
  <si>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</si>
  <si>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</si>
  <si>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</si>
  <si>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</si>
  <si>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</si>
  <si>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</si>
  <si>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</si>
  <si>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</si>
  <si>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</si>
  <si>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</si>
  <si>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</si>
  <si>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</si>
  <si>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</si>
  <si>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</si>
  <si>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</si>
  <si>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</si>
  <si>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</si>
  <si>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</si>
  <si>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</si>
  <si>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</si>
  <si>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</si>
  <si>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</si>
  <si>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</si>
  <si>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</si>
  <si>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</si>
  <si>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</si>
  <si>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</si>
  <si>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</si>
  <si>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</si>
  <si>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</si>
  <si>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</si>
  <si>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</si>
  <si>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</si>
  <si>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</si>
  <si>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</si>
  <si>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</si>
  <si>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</si>
  <si>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</si>
  <si>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</si>
  <si>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</si>
  <si>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</si>
  <si>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</si>
  <si>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</si>
  <si>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</si>
  <si>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</si>
  <si>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</si>
  <si>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</si>
  <si>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</si>
  <si>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</si>
  <si>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</si>
  <si>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</si>
  <si>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</si>
  <si>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</si>
  <si>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</si>
  <si>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</si>
  <si>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</si>
  <si>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</si>
  <si>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</si>
  <si>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</si>
  <si>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</si>
  <si>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</si>
  <si>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</si>
  <si>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</si>
  <si>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</si>
  <si>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</si>
  <si>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</si>
  <si>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</si>
  <si>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</si>
  <si>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</si>
  <si>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</si>
  <si>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</si>
  <si>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</si>
  <si>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</si>
  <si>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</si>
  <si>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</si>
  <si>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</si>
  <si>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</si>
  <si>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</si>
  <si>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</si>
  <si>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</si>
  <si>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</si>
  <si>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</si>
  <si>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</si>
  <si>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</si>
  <si>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</si>
  <si>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</si>
  <si>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</si>
  <si>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</si>
  <si>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</si>
  <si>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</si>
  <si>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</si>
  <si>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</si>
  <si>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</si>
  <si>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</si>
  <si>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</si>
  <si>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</si>
  <si>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</si>
  <si>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</si>
  <si>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</si>
  <si>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</si>
  <si>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</si>
  <si>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</si>
  <si>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</si>
  <si>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</si>
  <si>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</si>
  <si>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</si>
  <si>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</si>
  <si>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</si>
  <si>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</si>
  <si>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</si>
  <si>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</si>
  <si>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</si>
  <si>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</si>
  <si>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</si>
  <si>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</si>
  <si>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</si>
  <si>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</si>
  <si>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</si>
  <si>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</si>
  <si>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</si>
  <si>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</si>
  <si>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</si>
  <si>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</si>
  <si>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</si>
  <si>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</si>
  <si>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</si>
  <si>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</si>
  <si>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</si>
  <si>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</si>
  <si>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</si>
  <si>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</si>
  <si>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</si>
  <si>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</si>
  <si>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</si>
  <si>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</si>
  <si>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</si>
  <si>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</si>
  <si>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</si>
  <si>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</si>
  <si>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</si>
  <si>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</si>
  <si>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</si>
  <si>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</si>
  <si>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</si>
  <si>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</si>
  <si>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</si>
  <si>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</si>
  <si>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</si>
  <si>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</si>
  <si>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</si>
  <si>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</si>
  <si>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</si>
  <si>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</si>
  <si>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</si>
  <si>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</si>
  <si>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</si>
  <si>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</si>
  <si>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</si>
  <si>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</si>
  <si>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</si>
  <si>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</si>
  <si>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</si>
  <si>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</si>
  <si>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</si>
  <si>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</si>
  <si>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</si>
  <si>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</si>
  <si>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</si>
  <si>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</si>
  <si>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</si>
  <si>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</si>
  <si>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</si>
  <si>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</si>
  <si>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</si>
  <si>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</si>
  <si>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</si>
  <si>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</si>
  <si>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</si>
  <si>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</si>
  <si>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</si>
  <si>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</si>
  <si>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</si>
  <si>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</si>
  <si>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</si>
  <si>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</si>
  <si>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</si>
  <si>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</si>
  <si>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</si>
  <si>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</si>
  <si>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</si>
  <si>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</si>
  <si>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</si>
  <si>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</si>
  <si>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</si>
  <si>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</si>
  <si>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</si>
  <si>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</si>
  <si>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</si>
  <si>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</si>
  <si>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</si>
  <si>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</si>
  <si>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</si>
  <si>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</si>
  <si>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</si>
  <si>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</si>
  <si>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</si>
  <si>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</si>
  <si>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</si>
  <si>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</si>
  <si>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</si>
  <si>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</si>
  <si>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</si>
  <si>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</si>
  <si>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</si>
  <si>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</si>
  <si>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</si>
  <si>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</si>
  <si>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</si>
  <si>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</si>
  <si>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</si>
  <si>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</si>
  <si>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</si>
  <si>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</si>
  <si>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</si>
  <si>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</si>
  <si>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</si>
  <si>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</si>
  <si>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</si>
  <si>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</si>
  <si>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</si>
  <si>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</si>
  <si>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</si>
  <si>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</si>
  <si>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</si>
  <si>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</si>
  <si>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</si>
  <si>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</si>
  <si>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</si>
  <si>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</si>
  <si>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</si>
  <si>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</si>
  <si>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</si>
  <si>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</si>
  <si>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</si>
  <si>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</si>
  <si>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</si>
  <si>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</si>
  <si>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</si>
  <si>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</si>
  <si>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</si>
  <si>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</si>
  <si>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</si>
  <si>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</si>
  <si>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</si>
  <si>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</si>
  <si>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</si>
  <si>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</si>
  <si>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</si>
  <si>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</si>
  <si>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</si>
  <si>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</si>
  <si>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</si>
  <si>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</si>
  <si>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</si>
  <si>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</si>
  <si>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</si>
  <si>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</si>
  <si>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</si>
  <si>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</si>
  <si>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</si>
  <si>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</si>
  <si>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</si>
  <si>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</si>
  <si>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</si>
  <si>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</si>
  <si>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</si>
  <si>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</si>
  <si>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</si>
  <si>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</si>
  <si>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</si>
  <si>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</si>
  <si>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</si>
  <si>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</si>
  <si>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</si>
  <si>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</si>
  <si>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</si>
  <si>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</si>
  <si>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</si>
  <si>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</si>
  <si>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</si>
  <si>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</si>
  <si>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</si>
  <si>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</si>
  <si>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</si>
  <si>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</si>
  <si>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</si>
  <si>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</si>
  <si>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</si>
  <si>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</si>
  <si>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</si>
  <si>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</si>
  <si>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</si>
  <si>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</si>
  <si>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</si>
  <si>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</si>
  <si>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</si>
  <si>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</si>
  <si>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</si>
  <si>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</si>
  <si>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</si>
  <si>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</si>
  <si>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</si>
  <si>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</si>
  <si>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</si>
  <si>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</si>
  <si>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</si>
  <si>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</si>
  <si>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</si>
  <si>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</si>
  <si>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</si>
  <si>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</si>
  <si>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</si>
  <si>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</si>
  <si>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</si>
  <si>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</si>
  <si>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</si>
  <si>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</si>
  <si>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</si>
  <si>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</si>
  <si>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</si>
  <si>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</si>
  <si>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</si>
  <si>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</si>
  <si>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</si>
  <si>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</si>
  <si>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</si>
  <si>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</si>
  <si>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</si>
  <si>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</si>
  <si>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</si>
  <si>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</si>
  <si>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</si>
  <si>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</si>
  <si>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</si>
  <si>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</si>
  <si>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</si>
  <si>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</si>
  <si>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</si>
  <si>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</si>
  <si>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</si>
  <si>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</si>
  <si>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</si>
  <si>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</si>
  <si>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</si>
  <si>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</si>
  <si>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</si>
  <si>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</si>
  <si>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</si>
  <si>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</si>
  <si>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</si>
  <si>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</si>
  <si>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</si>
  <si>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</si>
  <si>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</si>
  <si>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</si>
  <si>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</si>
  <si>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</si>
  <si>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</si>
  <si>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</si>
  <si>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</si>
  <si>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</si>
  <si>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</si>
  <si>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</si>
  <si>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</si>
  <si>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</si>
  <si>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</si>
  <si>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</si>
  <si>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</si>
  <si>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</si>
  <si>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</si>
  <si>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</si>
  <si>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</si>
  <si>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</si>
  <si>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</si>
  <si>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</si>
  <si>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</si>
  <si>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</si>
  <si>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</si>
  <si>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</si>
  <si>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</si>
  <si>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</si>
  <si>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</si>
  <si>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</si>
  <si>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</si>
  <si>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</si>
  <si>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</si>
  <si>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</si>
  <si>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</si>
  <si>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</si>
  <si>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</si>
  <si>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</si>
  <si>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</si>
  <si>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</si>
  <si>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</si>
  <si>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</si>
  <si>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</si>
  <si>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</si>
  <si>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</si>
  <si>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</si>
  <si>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</si>
  <si>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</si>
  <si>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</si>
  <si>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</si>
  <si>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</si>
  <si>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</si>
  <si>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</si>
  <si>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</si>
  <si>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</si>
  <si>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</si>
  <si>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</si>
  <si>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</si>
  <si>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</si>
  <si>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</si>
  <si>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</si>
  <si>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</si>
  <si>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</si>
  <si>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</si>
  <si>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</si>
  <si>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</si>
  <si>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</si>
  <si>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</si>
  <si>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</si>
  <si>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</si>
  <si>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</si>
  <si>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</si>
  <si>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</si>
  <si>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</si>
  <si>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</si>
  <si>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</si>
  <si>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</si>
  <si>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</si>
  <si>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</si>
  <si>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</si>
  <si>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</si>
  <si>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</si>
  <si>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</si>
  <si>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</si>
  <si>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</si>
  <si>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</si>
  <si>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</si>
  <si>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</si>
  <si>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</si>
  <si>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</si>
  <si>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</si>
  <si>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</si>
  <si>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</si>
  <si>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</si>
  <si>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</si>
  <si>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</si>
  <si>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</si>
  <si>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</si>
  <si>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</si>
  <si>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</si>
  <si>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</si>
  <si>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</si>
  <si>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</si>
  <si>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</si>
  <si>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</si>
  <si>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</si>
  <si>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</si>
  <si>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</si>
  <si>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</si>
  <si>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</si>
  <si>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</si>
  <si>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</si>
  <si>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</si>
  <si>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</si>
  <si>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</si>
  <si>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</si>
  <si>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</si>
  <si>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</si>
  <si>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</si>
  <si>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</si>
  <si>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</si>
  <si>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</si>
  <si>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</si>
  <si>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</si>
  <si>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</si>
  <si>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</si>
  <si>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</si>
  <si>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</si>
  <si>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</si>
  <si>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</si>
  <si>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</si>
  <si>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</si>
  <si>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</si>
  <si>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</si>
  <si>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</si>
  <si>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</si>
  <si>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</si>
  <si>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</si>
  <si>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</si>
  <si>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</si>
  <si>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</si>
  <si>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</si>
  <si>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</si>
  <si>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</si>
  <si>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</si>
  <si>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</si>
  <si>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</si>
  <si>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</si>
  <si>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</si>
  <si>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</si>
  <si>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</si>
  <si>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</si>
  <si>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</si>
  <si>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</si>
  <si>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</si>
  <si>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</si>
  <si>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</si>
  <si>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</si>
  <si>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</si>
  <si>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</si>
  <si>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</si>
  <si>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</si>
  <si>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</si>
  <si>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</si>
  <si>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</si>
  <si>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</si>
  <si>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</si>
  <si>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</si>
  <si>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</si>
  <si>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</si>
  <si>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</si>
  <si>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</si>
  <si>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</si>
  <si>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</si>
  <si>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</si>
  <si>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</si>
  <si>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</si>
  <si>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</si>
  <si>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</si>
  <si>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</si>
  <si>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</si>
  <si>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</si>
  <si>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</si>
  <si>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</si>
  <si>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</si>
  <si>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</si>
  <si>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</si>
  <si>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</si>
  <si>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</si>
  <si>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</si>
  <si>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</si>
  <si>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</si>
  <si>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</si>
  <si>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</si>
  <si>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</si>
  <si>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</si>
  <si>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</si>
  <si>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</si>
  <si>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</si>
  <si>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</si>
  <si>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</si>
  <si>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</si>
  <si>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</si>
  <si>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</si>
  <si>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</si>
  <si>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</si>
  <si>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</si>
  <si>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</si>
  <si>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</si>
  <si>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</si>
  <si>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</si>
  <si>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</si>
  <si>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</si>
  <si>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</si>
  <si>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</si>
  <si>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</si>
  <si>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</si>
  <si>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</si>
  <si>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</si>
  <si>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</si>
  <si>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</si>
  <si>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</si>
  <si>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</si>
  <si>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</si>
  <si>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</si>
  <si>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</si>
  <si>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</si>
  <si>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</si>
  <si>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</si>
  <si>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</si>
  <si>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</si>
  <si>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</si>
  <si>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</si>
  <si>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</si>
  <si>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</si>
  <si>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</si>
  <si>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</si>
  <si>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</si>
  <si>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</si>
  <si>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</si>
  <si>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</si>
  <si>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</si>
  <si>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</si>
  <si>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</si>
  <si>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</si>
  <si>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</si>
  <si>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</si>
  <si>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</si>
  <si>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</si>
  <si>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</si>
  <si>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</si>
  <si>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</si>
  <si>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</si>
  <si>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</si>
  <si>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</si>
  <si>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</si>
  <si>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</si>
  <si>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</si>
  <si>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</si>
  <si>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</si>
  <si>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</si>
  <si>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</si>
  <si>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</si>
  <si>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</si>
  <si>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</si>
  <si>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</si>
  <si>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</si>
  <si>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</si>
  <si>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</si>
  <si>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</si>
  <si>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</si>
  <si>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</si>
  <si>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</si>
  <si>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</si>
  <si>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</si>
  <si>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</si>
  <si>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</si>
  <si>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</si>
  <si>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</si>
  <si>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</si>
  <si>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</si>
  <si>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</si>
  <si>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</si>
  <si>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</si>
  <si>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</si>
  <si>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</si>
  <si>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</si>
  <si>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</si>
  <si>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</si>
  <si>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</si>
  <si>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</si>
  <si>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</si>
  <si>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</si>
  <si>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</si>
  <si>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</si>
  <si>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</si>
  <si>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</si>
  <si>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</si>
  <si>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</si>
  <si>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</si>
  <si>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</si>
  <si>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</si>
  <si>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</si>
  <si>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</si>
  <si>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</si>
  <si>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</si>
  <si>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</si>
  <si>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</si>
  <si>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</si>
  <si>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</si>
  <si>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</si>
  <si>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</si>
  <si>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</si>
  <si>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</si>
  <si>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</si>
  <si>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</si>
  <si>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</si>
  <si>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</si>
  <si>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</si>
  <si>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</si>
  <si>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</si>
  <si>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</si>
  <si>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</si>
  <si>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</si>
  <si>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</si>
  <si>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</si>
  <si>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</si>
  <si>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</si>
  <si>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</si>
  <si>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</si>
  <si>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</si>
  <si>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</si>
  <si>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</si>
  <si>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</si>
  <si>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</si>
  <si>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</si>
  <si>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</si>
  <si>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</si>
  <si>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</si>
  <si>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</si>
  <si>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</si>
  <si>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</si>
  <si>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</si>
  <si>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</si>
  <si>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</si>
  <si>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</si>
  <si>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</si>
  <si>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</si>
  <si>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</si>
  <si>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</si>
  <si>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</si>
  <si>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</si>
  <si>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</si>
  <si>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</si>
  <si>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</si>
  <si>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</si>
  <si>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</si>
  <si>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</si>
  <si>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</si>
  <si>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</si>
  <si>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</si>
  <si>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</si>
  <si>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</si>
  <si>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</si>
  <si>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</si>
  <si>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</si>
  <si>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</si>
  <si>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</si>
  <si>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</si>
  <si>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</si>
  <si>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</si>
  <si>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</si>
  <si>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</si>
  <si>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</si>
  <si>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</si>
  <si>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</si>
  <si>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</si>
  <si>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</si>
  <si>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</si>
  <si>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</si>
  <si>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</si>
  <si>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</si>
  <si>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</si>
  <si>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</si>
  <si>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</si>
  <si>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</si>
  <si>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</si>
  <si>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</si>
  <si>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</si>
  <si>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</si>
  <si>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</si>
  <si>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</si>
  <si>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</si>
  <si>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</si>
  <si>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</si>
  <si>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</si>
  <si>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</si>
  <si>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</si>
  <si>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</si>
  <si>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</si>
  <si>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</si>
  <si>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</si>
  <si>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</si>
  <si>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</si>
  <si>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</si>
  <si>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</si>
  <si>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</si>
  <si>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</si>
  <si>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</si>
  <si>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</si>
  <si>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</si>
  <si>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</si>
  <si>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</si>
  <si>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</si>
  <si>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</si>
  <si>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</si>
  <si>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</si>
  <si>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</si>
  <si>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</si>
  <si>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</si>
  <si>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</si>
  <si>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</si>
  <si>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</si>
  <si>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</si>
  <si>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</si>
  <si>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</si>
  <si>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</si>
  <si>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</si>
  <si>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</si>
  <si>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</si>
  <si>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</si>
  <si>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</si>
  <si>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</si>
  <si>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</si>
  <si>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</si>
  <si>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</si>
  <si>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</si>
  <si>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</si>
  <si>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</si>
  <si>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</si>
  <si>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</si>
  <si>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</si>
  <si>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</si>
  <si>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</si>
  <si>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</si>
  <si>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</si>
  <si>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</si>
  <si>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</si>
  <si>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</si>
  <si>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</si>
  <si>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</si>
  <si>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</si>
  <si>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</si>
  <si>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</si>
  <si>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</si>
  <si>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</si>
  <si>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</si>
  <si>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</si>
  <si>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</si>
  <si>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</si>
  <si>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</si>
  <si>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</si>
  <si>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</si>
  <si>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</si>
  <si>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</si>
  <si>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</si>
  <si>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</si>
  <si>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</si>
  <si>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</si>
  <si>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</si>
  <si>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</si>
  <si>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</si>
  <si>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</si>
  <si>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</si>
  <si>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</si>
  <si>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</si>
  <si>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</si>
  <si>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</si>
  <si>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</si>
  <si>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</si>
  <si>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</si>
  <si>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</si>
  <si>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</si>
  <si>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</si>
  <si>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</si>
  <si>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</si>
  <si>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</si>
  <si>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</si>
  <si>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</si>
  <si>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</si>
  <si>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</si>
  <si>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</si>
  <si>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</si>
  <si>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</si>
  <si>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</si>
  <si>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</si>
  <si>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</si>
  <si>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</si>
  <si>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</si>
  <si>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</si>
  <si>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</si>
  <si>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</si>
  <si>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</si>
  <si>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</si>
  <si>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</si>
  <si>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</si>
  <si>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</si>
  <si>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</si>
  <si>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</si>
  <si>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</si>
  <si>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</si>
  <si>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</si>
  <si>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</si>
  <si>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</si>
  <si>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</si>
  <si>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</si>
  <si>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</si>
  <si>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</si>
  <si>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</si>
  <si>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</si>
  <si>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</si>
  <si>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</si>
  <si>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</si>
  <si>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</si>
  <si>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</si>
  <si>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</si>
  <si>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</si>
  <si>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</si>
  <si>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</si>
  <si>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</si>
  <si>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</si>
  <si>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</si>
  <si>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</si>
  <si>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</si>
  <si>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</si>
  <si>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</si>
  <si>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</si>
  <si>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</si>
  <si>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</si>
  <si>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</si>
  <si>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</si>
  <si>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</si>
  <si>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</si>
  <si>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</si>
  <si>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</si>
  <si>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</si>
  <si>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</si>
  <si>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</si>
  <si>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</si>
  <si>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</si>
  <si>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</si>
  <si>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</si>
  <si>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</si>
  <si>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</si>
  <si>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</si>
  <si>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</si>
  <si>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</si>
  <si>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</si>
  <si>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</si>
  <si>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</si>
  <si>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</si>
  <si>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</si>
  <si>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</si>
  <si>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</si>
  <si>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</si>
  <si>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</si>
  <si>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</si>
  <si>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</si>
  <si>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</si>
  <si>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</si>
  <si>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</si>
  <si>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</si>
  <si>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</si>
  <si>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</si>
  <si>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</si>
  <si>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</si>
  <si>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</si>
  <si>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</si>
  <si>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</si>
  <si>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</si>
  <si>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</si>
  <si>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</si>
  <si>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</si>
  <si>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</si>
  <si>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</si>
  <si>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</si>
  <si>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</si>
  <si>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</si>
  <si>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</si>
  <si>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</si>
  <si>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</si>
  <si>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</si>
  <si>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</si>
  <si>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</si>
  <si>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</si>
  <si>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</si>
  <si>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</si>
  <si>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</si>
  <si>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</si>
  <si>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</si>
  <si>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</si>
  <si>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</si>
  <si>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</si>
  <si>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</si>
  <si>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</si>
  <si>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</si>
  <si>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</si>
  <si>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</si>
  <si>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</si>
  <si>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</si>
  <si>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</si>
  <si>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</si>
  <si>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</si>
  <si>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</si>
  <si>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</si>
  <si>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</si>
  <si>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</si>
  <si>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</si>
  <si>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</si>
  <si>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</si>
  <si>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</si>
  <si>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</si>
  <si>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</si>
  <si>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</si>
  <si>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</si>
  <si>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</si>
  <si>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</si>
  <si>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</si>
  <si>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</si>
  <si>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</si>
  <si>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</si>
  <si>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</si>
  <si>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</si>
  <si>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</si>
  <si>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</si>
  <si>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</si>
  <si>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</si>
  <si>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</si>
  <si>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</si>
  <si>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</si>
  <si>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</si>
  <si>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</si>
  <si>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</si>
  <si>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</si>
  <si>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</si>
  <si>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</si>
  <si>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</si>
  <si>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</si>
  <si>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</si>
  <si>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</si>
  <si>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</si>
  <si>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</si>
  <si>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</si>
  <si>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</si>
  <si>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</si>
  <si>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</si>
  <si>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</si>
  <si>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</si>
  <si>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</si>
  <si>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Column Labels</t>
  </si>
  <si>
    <t>Count of state</t>
  </si>
  <si>
    <t>music</t>
  </si>
  <si>
    <t>theater</t>
  </si>
  <si>
    <t>photography</t>
  </si>
  <si>
    <t>film &amp; video</t>
  </si>
  <si>
    <t>food</t>
  </si>
  <si>
    <t>publishing</t>
  </si>
  <si>
    <t>technology</t>
  </si>
  <si>
    <t>games</t>
  </si>
  <si>
    <t>journalism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</si>
  <si>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</si>
  <si>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</si>
  <si>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</si>
  <si>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</si>
  <si>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</si>
  <si>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</si>
  <si>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</si>
  <si>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</si>
  <si>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</si>
  <si>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</si>
  <si>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</si>
  <si>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</si>
  <si>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</si>
  <si>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</si>
  <si>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</si>
  <si>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</si>
  <si>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</si>
  <si>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</si>
  <si>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</si>
  <si>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</si>
  <si>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</si>
  <si>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</si>
  <si>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</si>
  <si>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</si>
  <si>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</si>
  <si>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</si>
  <si>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</si>
  <si>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</si>
  <si>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</si>
  <si>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</si>
  <si>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</si>
  <si>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</si>
  <si>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</si>
  <si>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</si>
  <si>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</si>
  <si>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</si>
  <si>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</si>
  <si>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</si>
  <si>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</si>
  <si>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</si>
  <si>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</si>
  <si>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</si>
  <si>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</si>
  <si>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</si>
  <si>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</si>
  <si>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</si>
  <si>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</si>
  <si>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</si>
  <si>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</si>
  <si>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</si>
  <si>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</si>
  <si>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</si>
  <si>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</si>
  <si>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</si>
  <si>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</si>
  <si>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</si>
  <si>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</si>
  <si>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</si>
  <si>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</si>
  <si>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</si>
  <si>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</si>
  <si>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</si>
  <si>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</si>
  <si>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</si>
  <si>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</si>
  <si>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Count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</si>
  <si>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</si>
  <si>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</si>
  <si>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</si>
  <si>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</si>
  <si>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</si>
  <si>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</si>
  <si>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</si>
  <si>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</si>
  <si>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</si>
  <si>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</si>
  <si>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</si>
  <si>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</si>
  <si>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Failed</t>
  </si>
  <si>
    <t>Succesful</t>
  </si>
  <si>
    <t>Sum of backers_count</t>
  </si>
  <si>
    <t>Average of backers_count2</t>
  </si>
  <si>
    <t>Min of backers_count2</t>
  </si>
  <si>
    <t>Max of backers_count2</t>
  </si>
  <si>
    <t>Varp of backers_count2</t>
  </si>
  <si>
    <t>StdDevp of backers_count2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</si>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</sst>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2" borderId="0" xfId="0" applyNumberFormat="1" applyFill="1"/>
  </cellXfs>
  <cellStyles count="2">
    <cellStyle name="Normal" xfId="0" builtinId="0"/>
    <cellStyle name="Percent" xfId="1" builtinId="5"/>
  </cellStyles>
  <dxfs count="25">
    <dxf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4795858850976962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44D4-AD55-BD80DBDFCC5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1-44D4-AD55-BD80DBDFCC5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81-44D4-AD55-BD80DBDFCC5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81-44D4-AD55-BD80DBDFC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61871"/>
        <c:axId val="1956881151"/>
      </c:barChart>
      <c:catAx>
        <c:axId val="505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81151"/>
        <c:crosses val="autoZero"/>
        <c:auto val="1"/>
        <c:lblAlgn val="ctr"/>
        <c:lblOffset val="100"/>
        <c:noMultiLvlLbl val="0"/>
      </c:catAx>
      <c:valAx>
        <c:axId val="195688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5-45E2-9745-B4773489A4F6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5-45E2-9745-B4773489A4F6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5-45E2-9745-B4773489A4F6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5-45E2-9745-B4773489A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77631"/>
        <c:axId val="135221215"/>
      </c:barChart>
      <c:catAx>
        <c:axId val="5667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21215"/>
        <c:crosses val="autoZero"/>
        <c:auto val="1"/>
        <c:lblAlgn val="ctr"/>
        <c:lblOffset val="100"/>
        <c:noMultiLvlLbl val="0"/>
      </c:catAx>
      <c:valAx>
        <c:axId val="13522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[StarterBook.xlsx]Dara Created Conversion!PivotTable4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'Dara Created Conversion'!$B$5:$B$6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'Dara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'Dara Created Conversion'!$B$7:$B$19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2-4AAE-8147-7010366355C1}"/>
            </c:ext>
          </c:extLst>
        </c:ser>
        <c:ser>
          <c:idx val="1"/>
          <c:order val="1"/>
          <c:tx>
            <c:strRef>
              <c:f>'Dara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'Dara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'Dara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2-4AAE-8147-7010366355C1}"/>
            </c:ext>
          </c:extLst>
        </c:ser>
        <c:ser>
          <c:idx val="2"/>
          <c:order val="2"/>
          <c:tx>
            <c:strRef>
              <c:f>'Dara Created Conversion'!$D$5:$D$6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'Dara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'Dara Created Conversion'!$D$7:$D$19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2-4AAE-8147-7010366355C1}"/>
            </c:ext>
          </c:extLst>
        </c:ser>
        <c:ser>
          <c:idx val="3"/>
          <c:order val="3"/>
          <c:tx>
            <c:strRef>
              <c:f>'Dara Created Conversion'!$E$5:$E$6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'Dara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'Dara Created Conversion'!$E$7:$E$19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2-4AAE-8147-701036635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092703"/>
        <c:axId val="64274943"/>
      </c:lineChart>
      <c:catAx>
        <c:axId val="207209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74943"/>
        <c:crosses val="autoZero"/>
        <c:auto val="1"/>
        <c:lblAlgn val="ctr"/>
        <c:lblOffset val="100"/>
        <c:noMultiLvlLbl val="0"/>
      </c:catAx>
      <c:valAx>
        <c:axId val="6427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09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003646865570373E-2"/>
          <c:y val="0.15793939393939396"/>
          <c:w val="0.94132061617297835"/>
          <c:h val="0.57521832498210446"/>
        </c:manualLayout>
      </c:layout>
      <c:lineChart>
        <c:grouping val="standard"/>
        <c:varyColors val="0"/>
        <c:ser>
          <c:idx val="0"/>
          <c:order val="0"/>
          <c:tx>
            <c:strRef>
              <c:f>BONUS!$J$1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6-49BA-81F1-0262739AE33D}"/>
            </c:ext>
          </c:extLst>
        </c:ser>
        <c:ser>
          <c:idx val="1"/>
          <c:order val="1"/>
          <c:tx>
            <c:strRef>
              <c:f>BONUS!$K$1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96-49BA-81F1-0262739AE33D}"/>
            </c:ext>
          </c:extLst>
        </c:ser>
        <c:ser>
          <c:idx val="2"/>
          <c:order val="2"/>
          <c:tx>
            <c:strRef>
              <c:f>BONUS!$L$1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BONUS!$D$2:$D$13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BONUS!$L$2:$L$13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96-49BA-81F1-0262739A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946127"/>
        <c:axId val="2072383711"/>
      </c:lineChart>
      <c:catAx>
        <c:axId val="208094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83711"/>
        <c:crosses val="autoZero"/>
        <c:auto val="1"/>
        <c:lblAlgn val="ctr"/>
        <c:lblOffset val="100"/>
        <c:noMultiLvlLbl val="0"/>
      </c:catAx>
      <c:valAx>
        <c:axId val="2072383711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94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72390</xdr:rowOff>
    </xdr:from>
    <xdr:to>
      <xdr:col>14</xdr:col>
      <xdr:colOff>121920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BF7B4-3070-4E7A-91CD-DCCAC881B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4</xdr:row>
      <xdr:rowOff>19050</xdr:rowOff>
    </xdr:from>
    <xdr:to>
      <xdr:col>14</xdr:col>
      <xdr:colOff>403860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24D6F-7676-4639-A2D1-4F48A5114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3</xdr:row>
      <xdr:rowOff>87630</xdr:rowOff>
    </xdr:from>
    <xdr:to>
      <xdr:col>14</xdr:col>
      <xdr:colOff>373380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EE941-C00F-481C-A8F5-EB83A39C8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13</xdr:row>
      <xdr:rowOff>0</xdr:rowOff>
    </xdr:from>
    <xdr:to>
      <xdr:col>11</xdr:col>
      <xdr:colOff>1066800</xdr:colOff>
      <xdr:row>30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FD068-5544-4844-9213-5DC19AFC4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" refreshedDate="43947.695682407408" createdVersion="6" refreshedVersion="6" minRefreshableVersion="3" recordCount="4114" xr:uid="{DDDC2545-3E29-4BCF-A3D6-29A953D5FBC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Average Donation" numFmtId="0">
      <sharedItems containsMixedTypes="1" containsNumber="1" minValue="1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ul" refreshedDate="43947.705387037036" createdVersion="6" refreshedVersion="6" minRefreshableVersion="3" recordCount="4114" xr:uid="{62A2DE0A-F8D6-4501-BCFE-485F959D431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state" numFmtId="0">
      <sharedItems count="4">
        <s v="successful"/>
        <s v="canceled"/>
        <s v="failed"/>
        <s v="live"/>
      </sharedItems>
    </cacheField>
    <cacheField name="Average Donation" numFmtId="0">
      <sharedItems containsMixedTypes="1" containsNumber="1" minValue="1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n v="1.3685882352941177"/>
    <x v="0"/>
    <n v="63.917582417582416"/>
    <x v="0"/>
    <s v="USD"/>
    <n v="1437620400"/>
    <n v="1434931811"/>
    <b v="0"/>
    <n v="182"/>
    <b v="1"/>
    <s v="film &amp; video/television"/>
    <x v="0"/>
    <x v="0"/>
  </r>
  <r>
    <n v="1"/>
    <x v="1"/>
    <s v="A Hannibal TV Show Fan Convention and Art Collective"/>
    <n v="10275"/>
    <n v="14653"/>
    <n v="1.4260827250608272"/>
    <x v="0"/>
    <n v="185.48101265822785"/>
    <x v="0"/>
    <s v="USD"/>
    <n v="1488464683"/>
    <n v="1485872683"/>
    <b v="0"/>
    <n v="79"/>
    <b v="1"/>
    <s v="film &amp; video/television"/>
    <x v="0"/>
    <x v="0"/>
  </r>
  <r>
    <n v="2"/>
    <x v="2"/>
    <s v="Completion fund for post-production for teaser of British crime/drama tv series about a girl who sells morals for money"/>
    <n v="500"/>
    <n v="525"/>
    <n v="1.05"/>
    <x v="0"/>
    <n v="15"/>
    <x v="1"/>
    <s v="GBP"/>
    <n v="1455555083"/>
    <n v="1454691083"/>
    <b v="0"/>
    <n v="35"/>
    <b v="1"/>
    <s v="film &amp; video/television"/>
    <x v="0"/>
    <x v="0"/>
  </r>
  <r>
    <n v="3"/>
    <x v="3"/>
    <s v="We already produced the *very* beginning of this story. Help us to see it through?"/>
    <n v="10000"/>
    <n v="10390"/>
    <n v="1.0389999999999999"/>
    <x v="0"/>
    <n v="69.266666666666666"/>
    <x v="0"/>
    <s v="USD"/>
    <n v="1407414107"/>
    <n v="1404822107"/>
    <b v="0"/>
    <n v="150"/>
    <b v="1"/>
    <s v="film &amp; video/television"/>
    <x v="0"/>
    <x v="0"/>
  </r>
  <r>
    <n v="4"/>
    <x v="4"/>
    <s v="19th centuryâ€™s most notorious literary characters, out of step with the times, find comradery as roommates in modern day Los Angeles."/>
    <n v="44000"/>
    <n v="54116.28"/>
    <n v="1.2299154545454545"/>
    <x v="0"/>
    <n v="190.55028169014085"/>
    <x v="0"/>
    <s v="USD"/>
    <n v="1450555279"/>
    <n v="1447963279"/>
    <b v="0"/>
    <n v="284"/>
    <b v="1"/>
    <s v="film &amp; video/television"/>
    <x v="0"/>
    <x v="0"/>
  </r>
  <r>
    <n v="5"/>
    <x v="5"/>
    <s v="The BBQ Daddy will be Filming the 1st episode of the Next Hit series to come to Network Television &quot;Bailout My Cookout&quot;"/>
    <n v="3999"/>
    <n v="4390"/>
    <n v="1.0977744436109027"/>
    <x v="0"/>
    <n v="93.40425531914893"/>
    <x v="0"/>
    <s v="USD"/>
    <n v="1469770500"/>
    <n v="1468362207"/>
    <b v="0"/>
    <n v="47"/>
    <b v="1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n v="8000"/>
    <n v="8519"/>
    <n v="1.064875"/>
    <x v="0"/>
    <n v="146.87931034482759"/>
    <x v="0"/>
    <s v="USD"/>
    <n v="1402710250"/>
    <n v="1401846250"/>
    <b v="0"/>
    <n v="58"/>
    <b v="1"/>
    <s v="film &amp; video/television"/>
    <x v="0"/>
    <x v="0"/>
  </r>
  <r>
    <n v="7"/>
    <x v="7"/>
    <s v="Secrets bond three unfortunate teens who are facing issues that are common among youth today. And for one, it becomes too much to bear."/>
    <n v="9000"/>
    <n v="9110"/>
    <n v="1.0122222222222221"/>
    <x v="0"/>
    <n v="159.82456140350877"/>
    <x v="0"/>
    <s v="USD"/>
    <n v="1467680867"/>
    <n v="1464224867"/>
    <b v="0"/>
    <n v="57"/>
    <b v="1"/>
    <s v="film &amp; video/television"/>
    <x v="0"/>
    <x v="0"/>
  </r>
  <r>
    <n v="8"/>
    <x v="8"/>
    <s v="Help us raise the funds to film our pilot episode!"/>
    <n v="3500"/>
    <n v="3501.52"/>
    <n v="1.0004342857142856"/>
    <x v="0"/>
    <n v="291.79333333333335"/>
    <x v="0"/>
    <s v="USD"/>
    <n v="1460754000"/>
    <n v="1460155212"/>
    <b v="0"/>
    <n v="12"/>
    <b v="1"/>
    <s v="film &amp; video/television"/>
    <x v="0"/>
    <x v="0"/>
  </r>
  <r>
    <n v="9"/>
    <x v="9"/>
    <s v="Capturing everyday life at Falkirk Academy, a fictitious elite private high school where &quot;everyday life&quot; is anything but normal."/>
    <n v="500"/>
    <n v="629.99"/>
    <n v="1.2599800000000001"/>
    <x v="0"/>
    <n v="31.499500000000001"/>
    <x v="0"/>
    <s v="USD"/>
    <n v="1460860144"/>
    <n v="1458268144"/>
    <b v="0"/>
    <n v="20"/>
    <b v="1"/>
    <s v="film &amp; video/television"/>
    <x v="0"/>
    <x v="0"/>
  </r>
  <r>
    <n v="10"/>
    <x v="10"/>
    <s v="Making a reality show casting the real elites of China. They are fun, young, wild, and ambitious. Filmed in Beijing with real risks."/>
    <n v="3000"/>
    <n v="3015"/>
    <n v="1.0049999999999999"/>
    <x v="0"/>
    <n v="158.68421052631578"/>
    <x v="0"/>
    <s v="USD"/>
    <n v="1403660279"/>
    <n v="1400636279"/>
    <b v="0"/>
    <n v="19"/>
    <b v="1"/>
    <s v="film &amp; video/television"/>
    <x v="0"/>
    <x v="0"/>
  </r>
  <r>
    <n v="11"/>
    <x v="11"/>
    <s v="HamRadioNow will produce YouTube video of the complete 2016 ARRL &amp; TAPR Amateur Radio (Ham Radio) Digital Communications Conference"/>
    <n v="5000"/>
    <n v="6025"/>
    <n v="1.2050000000000001"/>
    <x v="0"/>
    <n v="80.333333333333329"/>
    <x v="0"/>
    <s v="USD"/>
    <n v="1471834800"/>
    <n v="1469126462"/>
    <b v="0"/>
    <n v="75"/>
    <b v="1"/>
    <s v="film &amp; video/television"/>
    <x v="0"/>
    <x v="0"/>
  </r>
  <r>
    <n v="12"/>
    <x v="12"/>
    <s v="Spinward Traveller is based on the award winning role-playing game. Launch your imagination into the Traveller universe at Jump 6."/>
    <n v="30000"/>
    <n v="49588"/>
    <n v="1.6529333333333334"/>
    <x v="0"/>
    <n v="59.961305925030231"/>
    <x v="0"/>
    <s v="USD"/>
    <n v="1405479600"/>
    <n v="1401642425"/>
    <b v="0"/>
    <n v="827"/>
    <b v="1"/>
    <s v="film &amp; video/television"/>
    <x v="0"/>
    <x v="0"/>
  </r>
  <r>
    <n v="13"/>
    <x v="13"/>
    <s v="A travel series hosted by touring musicians that profiles a different American city in each episode."/>
    <n v="3500"/>
    <n v="5599"/>
    <n v="1.5997142857142856"/>
    <x v="0"/>
    <n v="109.78431372549019"/>
    <x v="0"/>
    <s v="USD"/>
    <n v="1466713620"/>
    <n v="1463588109"/>
    <b v="0"/>
    <n v="51"/>
    <b v="1"/>
    <s v="film &amp; video/television"/>
    <x v="0"/>
    <x v="0"/>
  </r>
  <r>
    <n v="14"/>
    <x v="14"/>
    <s v="A highly charged post apocalyptic sci fi series that pulls no punches!"/>
    <n v="6000"/>
    <n v="6056"/>
    <n v="1.0093333333333334"/>
    <x v="0"/>
    <n v="147.70731707317074"/>
    <x v="2"/>
    <s v="AUD"/>
    <n v="1405259940"/>
    <n v="1403051888"/>
    <b v="0"/>
    <n v="41"/>
    <b v="1"/>
    <s v="film &amp; video/television"/>
    <x v="0"/>
    <x v="0"/>
  </r>
  <r>
    <n v="15"/>
    <x v="15"/>
    <s v="Cien&amp;Cia es un proyecto transmedia para televisiÃ³n; la finalidad de la venta de camisetas es financiar el reality (Factual)."/>
    <n v="2000"/>
    <n v="2132"/>
    <n v="1.0660000000000001"/>
    <x v="0"/>
    <n v="21.755102040816325"/>
    <x v="3"/>
    <s v="EUR"/>
    <n v="1443384840"/>
    <n v="1441790658"/>
    <b v="0"/>
    <n v="98"/>
    <b v="1"/>
    <s v="film &amp; video/television"/>
    <x v="0"/>
    <x v="0"/>
  </r>
  <r>
    <n v="16"/>
    <x v="16"/>
    <s v="We want to create a Sizzle Reel to pitch a Reality TV Series to TV Executive starring artists Art Moose will use new artists each week."/>
    <n v="12000"/>
    <n v="12029"/>
    <n v="1.0024166666666667"/>
    <x v="0"/>
    <n v="171.84285714285716"/>
    <x v="0"/>
    <s v="USD"/>
    <n v="1402896600"/>
    <n v="1398971211"/>
    <b v="0"/>
    <n v="70"/>
    <b v="1"/>
    <s v="film &amp; video/television"/>
    <x v="0"/>
    <x v="0"/>
  </r>
  <r>
    <n v="17"/>
    <x v="17"/>
    <s v="Uplifting English sitcom, a love letter to youthful exuberance that proves once and for all that none of us are ready for real life."/>
    <n v="1500"/>
    <n v="1510"/>
    <n v="1.0066666666666666"/>
    <x v="0"/>
    <n v="41.944444444444443"/>
    <x v="1"/>
    <s v="GBP"/>
    <n v="1415126022"/>
    <n v="1412530422"/>
    <b v="0"/>
    <n v="36"/>
    <b v="1"/>
    <s v="film &amp; video/television"/>
    <x v="0"/>
    <x v="0"/>
  </r>
  <r>
    <n v="18"/>
    <x v="18"/>
    <s v="The Indian cooking show you crave: complete with cooking, travel to India, and loads of spicy inspiration with Anupy."/>
    <n v="30000"/>
    <n v="31896.33"/>
    <n v="1.0632110000000001"/>
    <x v="0"/>
    <n v="93.264122807017543"/>
    <x v="0"/>
    <s v="USD"/>
    <n v="1410958856"/>
    <n v="1408366856"/>
    <b v="0"/>
    <n v="342"/>
    <b v="1"/>
    <s v="film &amp; video/television"/>
    <x v="0"/>
    <x v="0"/>
  </r>
  <r>
    <n v="19"/>
    <x v="19"/>
    <s v="Brouhaha chronicles the adventures of aspiring comedian and prolific hedonist Jenny Carmichael as she works at a clickbait website."/>
    <n v="850"/>
    <n v="1235"/>
    <n v="1.4529411764705882"/>
    <x v="0"/>
    <n v="56.136363636363633"/>
    <x v="0"/>
    <s v="USD"/>
    <n v="1437420934"/>
    <n v="1434828934"/>
    <b v="0"/>
    <n v="22"/>
    <b v="1"/>
    <s v="film &amp; video/television"/>
    <x v="0"/>
    <x v="0"/>
  </r>
  <r>
    <n v="20"/>
    <x v="20"/>
    <s v="Help us reach our goal &amp; pay the drama dept that is performing the hard read, which is set for October 2015."/>
    <n v="2000"/>
    <n v="2004"/>
    <n v="1.002"/>
    <x v="0"/>
    <n v="80.16"/>
    <x v="0"/>
    <s v="USD"/>
    <n v="1442167912"/>
    <n v="1436983912"/>
    <b v="0"/>
    <n v="25"/>
    <b v="1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n v="18500"/>
    <n v="20190"/>
    <n v="1.0913513513513513"/>
    <x v="0"/>
    <n v="199.9009900990099"/>
    <x v="0"/>
    <s v="USD"/>
    <n v="1411743789"/>
    <n v="1409151789"/>
    <b v="0"/>
    <n v="101"/>
    <b v="1"/>
    <s v="film &amp; video/television"/>
    <x v="0"/>
    <x v="0"/>
  </r>
  <r>
    <n v="22"/>
    <x v="22"/>
    <s v="Meet Gary, and Troy: Two unlikely friends that investigate &quot;strange phenomenon&quot;."/>
    <n v="350"/>
    <n v="410"/>
    <n v="1.1714285714285715"/>
    <x v="0"/>
    <n v="51.25"/>
    <x v="0"/>
    <s v="USD"/>
    <n v="1420099140"/>
    <n v="1418766740"/>
    <b v="0"/>
    <n v="8"/>
    <b v="1"/>
    <s v="film &amp; video/television"/>
    <x v="0"/>
    <x v="0"/>
  </r>
  <r>
    <n v="23"/>
    <x v="23"/>
    <s v="Lois and Berlin are the Lucy and Ricky of reality. You will go on  journey to reinvent beauty from the inside out. Be the star !"/>
    <n v="2000"/>
    <n v="2370"/>
    <n v="1.1850000000000001"/>
    <x v="0"/>
    <n v="103.04347826086956"/>
    <x v="0"/>
    <s v="USD"/>
    <n v="1430407200"/>
    <n v="1428086501"/>
    <b v="0"/>
    <n v="23"/>
    <b v="1"/>
    <s v="film &amp; video/television"/>
    <x v="0"/>
    <x v="0"/>
  </r>
  <r>
    <n v="24"/>
    <x v="24"/>
    <s v="STL Up Late is a weekly late night comedy talk show for St. Louis television."/>
    <n v="35000"/>
    <n v="38082.69"/>
    <n v="1.0880768571428572"/>
    <x v="0"/>
    <n v="66.346149825783982"/>
    <x v="0"/>
    <s v="USD"/>
    <n v="1442345940"/>
    <n v="1439494863"/>
    <b v="0"/>
    <n v="574"/>
    <b v="1"/>
    <s v="film &amp; video/television"/>
    <x v="0"/>
    <x v="0"/>
  </r>
  <r>
    <n v="25"/>
    <x v="25"/>
    <s v="A dram-com television series revolved around memory and the hardships and revelations that come with its early turning point."/>
    <n v="600"/>
    <n v="800"/>
    <n v="1.3333333333333333"/>
    <x v="0"/>
    <n v="57.142857142857146"/>
    <x v="0"/>
    <s v="USD"/>
    <n v="1452299761"/>
    <n v="1447115761"/>
    <b v="0"/>
    <n v="14"/>
    <b v="1"/>
    <s v="film &amp; video/television"/>
    <x v="0"/>
    <x v="0"/>
  </r>
  <r>
    <n v="26"/>
    <x v="26"/>
    <s v="Highlighting Sicily's points of light: its extraordinary people. Editing phase is now underway!!!"/>
    <n v="1250"/>
    <n v="1940"/>
    <n v="1.552"/>
    <x v="0"/>
    <n v="102.10526315789474"/>
    <x v="0"/>
    <s v="USD"/>
    <n v="1408278144"/>
    <n v="1404822144"/>
    <b v="0"/>
    <n v="19"/>
    <b v="1"/>
    <s v="film &amp; video/television"/>
    <x v="0"/>
    <x v="0"/>
  </r>
  <r>
    <n v="27"/>
    <x v="27"/>
    <s v="B-Rabbit is a hilarious depiction of immigrating to New Zealand and the life you desperately tried to leave behind."/>
    <n v="20000"/>
    <n v="22345"/>
    <n v="1.1172500000000001"/>
    <x v="0"/>
    <n v="148.96666666666667"/>
    <x v="4"/>
    <s v="NZD"/>
    <n v="1416113833"/>
    <n v="1413518233"/>
    <b v="0"/>
    <n v="150"/>
    <b v="1"/>
    <s v="film &amp; video/television"/>
    <x v="0"/>
    <x v="0"/>
  </r>
  <r>
    <n v="28"/>
    <x v="28"/>
    <s v="John and Brian are on a quest to change people's lives and rehabilitate dogs."/>
    <n v="12000"/>
    <n v="12042"/>
    <n v="1.0035000000000001"/>
    <x v="0"/>
    <n v="169.6056338028169"/>
    <x v="0"/>
    <s v="USD"/>
    <n v="1450307284"/>
    <n v="1447715284"/>
    <b v="0"/>
    <n v="71"/>
    <b v="1"/>
    <s v="film &amp; video/television"/>
    <x v="0"/>
    <x v="0"/>
  </r>
  <r>
    <n v="29"/>
    <x v="29"/>
    <s v="Genuine, no cliche Cop dramedy. Stories based on Adam's time as a Constable. What really goes on? Think you know the Police? Find out."/>
    <n v="3000"/>
    <n v="3700"/>
    <n v="1.2333333333333334"/>
    <x v="0"/>
    <n v="31.623931623931625"/>
    <x v="1"/>
    <s v="GBP"/>
    <n v="1406045368"/>
    <n v="1403453368"/>
    <b v="0"/>
    <n v="117"/>
    <b v="1"/>
    <s v="film &amp; video/television"/>
    <x v="0"/>
    <x v="0"/>
  </r>
  <r>
    <n v="30"/>
    <x v="30"/>
    <s v="Comedy series about three introverted roommates coping with single life, secret resentments, and loudmouthed extroverts."/>
    <n v="4000"/>
    <n v="4051.99"/>
    <n v="1.0129975"/>
    <x v="0"/>
    <n v="76.45264150943396"/>
    <x v="0"/>
    <s v="USD"/>
    <n v="1408604515"/>
    <n v="1406012515"/>
    <b v="0"/>
    <n v="53"/>
    <b v="1"/>
    <s v="film &amp; video/television"/>
    <x v="0"/>
    <x v="0"/>
  </r>
  <r>
    <n v="31"/>
    <x v="31"/>
    <s v="After a two-year hiatus, The Alan Katz Show is coming back! But it can't unless we can get a 16gb flash drive valued at $12.71!"/>
    <n v="13"/>
    <n v="13"/>
    <n v="1"/>
    <x v="0"/>
    <n v="13"/>
    <x v="0"/>
    <s v="USD"/>
    <n v="1453748434"/>
    <n v="1452193234"/>
    <b v="0"/>
    <n v="1"/>
    <b v="1"/>
    <s v="film &amp; video/television"/>
    <x v="0"/>
    <x v="0"/>
  </r>
  <r>
    <n v="32"/>
    <x v="32"/>
    <s v="Approaching a milestone birthday, Gail abandons her group of yuppie stay-at-home mom friends for the vibrant and rowdy gay community."/>
    <n v="28450"/>
    <n v="28520"/>
    <n v="1.0024604569420035"/>
    <x v="0"/>
    <n v="320.44943820224717"/>
    <x v="0"/>
    <s v="USD"/>
    <n v="1463111940"/>
    <n v="1459523017"/>
    <b v="0"/>
    <n v="89"/>
    <b v="1"/>
    <s v="film &amp; video/television"/>
    <x v="0"/>
    <x v="0"/>
  </r>
  <r>
    <n v="33"/>
    <x v="33"/>
    <s v="3 best friends balance their work, personal and private lives while finding time for their imaginary friends (who are 3 puppets)."/>
    <n v="5250"/>
    <n v="5360"/>
    <n v="1.0209523809523811"/>
    <x v="0"/>
    <n v="83.75"/>
    <x v="0"/>
    <s v="USD"/>
    <n v="1447001501"/>
    <n v="1444405901"/>
    <b v="0"/>
    <n v="64"/>
    <b v="1"/>
    <s v="film &amp; video/television"/>
    <x v="0"/>
    <x v="0"/>
  </r>
  <r>
    <n v="34"/>
    <x v="34"/>
    <s v="A digitally dependent Josh, is forced to coexist with his promiscuous problematic cousin Wes, and face his fears of a human connection"/>
    <n v="2600"/>
    <n v="3392"/>
    <n v="1.3046153846153845"/>
    <x v="0"/>
    <n v="49.882352941176471"/>
    <x v="0"/>
    <s v="USD"/>
    <n v="1407224601"/>
    <n v="1405928601"/>
    <b v="0"/>
    <n v="68"/>
    <b v="1"/>
    <s v="film &amp; video/television"/>
    <x v="0"/>
    <x v="0"/>
  </r>
  <r>
    <n v="35"/>
    <x v="35"/>
    <s v="Why Adam? is an independent TV show that explores concepts of basic science in everyday life."/>
    <n v="1000"/>
    <n v="1665"/>
    <n v="1.665"/>
    <x v="0"/>
    <n v="59.464285714285715"/>
    <x v="0"/>
    <s v="USD"/>
    <n v="1430179200"/>
    <n v="1428130814"/>
    <b v="0"/>
    <n v="28"/>
    <b v="1"/>
    <s v="film &amp; video/television"/>
    <x v="0"/>
    <x v="0"/>
  </r>
  <r>
    <n v="36"/>
    <x v="36"/>
    <s v="A modern day priest makes an unusual discovery, setting off a chain of events."/>
    <n v="6000"/>
    <n v="8529"/>
    <n v="1.4215"/>
    <x v="0"/>
    <n v="193.84090909090909"/>
    <x v="0"/>
    <s v="USD"/>
    <n v="1428128525"/>
    <n v="1425540125"/>
    <b v="0"/>
    <n v="44"/>
    <b v="1"/>
    <s v="film &amp; video/television"/>
    <x v="0"/>
    <x v="0"/>
  </r>
  <r>
    <n v="37"/>
    <x v="37"/>
    <s v="Take an unscripted, real-time journey with Greg Aiello to the planet's wildest and most iconic places on this adventure travel TV show."/>
    <n v="22000"/>
    <n v="40357"/>
    <n v="1.8344090909090909"/>
    <x v="0"/>
    <n v="159.51383399209487"/>
    <x v="0"/>
    <s v="USD"/>
    <n v="1425055079"/>
    <n v="1422463079"/>
    <b v="0"/>
    <n v="253"/>
    <b v="1"/>
    <s v="film &amp; video/television"/>
    <x v="0"/>
    <x v="0"/>
  </r>
  <r>
    <n v="38"/>
    <x v="38"/>
    <s v="A television show about three brothers from Chicago on a mission to discover and highlight the best breweries in America."/>
    <n v="2500"/>
    <n v="2751"/>
    <n v="1.1004"/>
    <x v="0"/>
    <n v="41.68181818181818"/>
    <x v="0"/>
    <s v="USD"/>
    <n v="1368235344"/>
    <n v="1365643344"/>
    <b v="0"/>
    <n v="66"/>
    <b v="1"/>
    <s v="film &amp; video/television"/>
    <x v="0"/>
    <x v="0"/>
  </r>
  <r>
    <n v="39"/>
    <x v="39"/>
    <s v="Mystery-Drama Series. Following a shocking event, residents of a remote woodland community learn that some wounds never heal..."/>
    <n v="25000"/>
    <n v="32745"/>
    <n v="1.3098000000000001"/>
    <x v="0"/>
    <n v="150.89861751152074"/>
    <x v="1"/>
    <s v="GBP"/>
    <n v="1401058740"/>
    <n v="1398388068"/>
    <b v="0"/>
    <n v="217"/>
    <b v="1"/>
    <s v="film &amp; video/television"/>
    <x v="0"/>
    <x v="0"/>
  </r>
  <r>
    <n v="40"/>
    <x v="40"/>
    <s v="There is a cooking show in production that needs your help, a show about using local ingredients to create simple and elegant meals."/>
    <n v="2000"/>
    <n v="2027"/>
    <n v="1.0135000000000001"/>
    <x v="0"/>
    <n v="126.6875"/>
    <x v="0"/>
    <s v="USD"/>
    <n v="1403150400"/>
    <n v="1401426488"/>
    <b v="0"/>
    <n v="16"/>
    <b v="1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n v="2000"/>
    <n v="2000"/>
    <n v="1"/>
    <x v="0"/>
    <n v="105.26315789473684"/>
    <x v="0"/>
    <s v="USD"/>
    <n v="1412516354"/>
    <n v="1409924354"/>
    <b v="0"/>
    <n v="19"/>
    <b v="1"/>
    <s v="film &amp; video/television"/>
    <x v="0"/>
    <x v="0"/>
  </r>
  <r>
    <n v="42"/>
    <x v="42"/>
    <s v="A show that explores the universal hospitality and shenanigans of BRO cultures in the most forbidden and unfamiliar places on earth!"/>
    <n v="14000"/>
    <n v="19860"/>
    <n v="1.4185714285714286"/>
    <x v="0"/>
    <n v="117.51479289940828"/>
    <x v="0"/>
    <s v="USD"/>
    <n v="1419780026"/>
    <n v="1417188026"/>
    <b v="0"/>
    <n v="169"/>
    <b v="1"/>
    <s v="film &amp; video/television"/>
    <x v="0"/>
    <x v="0"/>
  </r>
  <r>
    <n v="43"/>
    <x v="43"/>
    <s v="Anglicon is a fan-run British media convention with a focus on Doctor Who, returning to the Seattle area bigger and better than ever!"/>
    <n v="10000"/>
    <n v="30866"/>
    <n v="3.0865999999999998"/>
    <x v="0"/>
    <n v="117.36121673003802"/>
    <x v="0"/>
    <s v="USD"/>
    <n v="1405209600"/>
    <n v="1402599486"/>
    <b v="0"/>
    <n v="263"/>
    <b v="1"/>
    <s v="film &amp; video/television"/>
    <x v="0"/>
    <x v="0"/>
  </r>
  <r>
    <n v="44"/>
    <x v="44"/>
    <s v="The Creator of the hit FOX show THE BOURBON LOUNGE brings you BIG WHISKEY. A new travel show exploring whiskey like you've never seen."/>
    <n v="2000"/>
    <n v="2000"/>
    <n v="1"/>
    <x v="0"/>
    <n v="133.33333333333334"/>
    <x v="0"/>
    <s v="USD"/>
    <n v="1412648537"/>
    <n v="1408760537"/>
    <b v="0"/>
    <n v="15"/>
    <b v="1"/>
    <s v="film &amp; video/television"/>
    <x v="0"/>
    <x v="0"/>
  </r>
  <r>
    <n v="45"/>
    <x v="45"/>
    <s v="The Art of the Lift is a crime drama that follows an expert crew of pick-pockets and their attempt at breaking in a new recruit."/>
    <n v="5000"/>
    <n v="6000"/>
    <n v="1.2"/>
    <x v="0"/>
    <n v="98.360655737704917"/>
    <x v="0"/>
    <s v="USD"/>
    <n v="1461769107"/>
    <n v="1459177107"/>
    <b v="0"/>
    <n v="61"/>
    <b v="1"/>
    <s v="film &amp; video/television"/>
    <x v="0"/>
    <x v="0"/>
  </r>
  <r>
    <n v="46"/>
    <x v="46"/>
    <s v="The legendary community TV programme Joy's World is in dire need of new equipment! We are hoping you can help."/>
    <n v="8400"/>
    <n v="8750"/>
    <n v="1.0416666666666667"/>
    <x v="0"/>
    <n v="194.44444444444446"/>
    <x v="2"/>
    <s v="AUD"/>
    <n v="1450220974"/>
    <n v="1447628974"/>
    <b v="0"/>
    <n v="45"/>
    <b v="1"/>
    <s v="film &amp; video/television"/>
    <x v="0"/>
    <x v="0"/>
  </r>
  <r>
    <n v="47"/>
    <x v="47"/>
    <s v="Cursed with attracting odd men, an independent woman takes on the Chicago dating scene again with the help of her offbeat friends."/>
    <n v="5000"/>
    <n v="5380.55"/>
    <n v="1.0761100000000001"/>
    <x v="0"/>
    <n v="76.865000000000009"/>
    <x v="0"/>
    <s v="USD"/>
    <n v="1419021607"/>
    <n v="1413834007"/>
    <b v="0"/>
    <n v="70"/>
    <b v="1"/>
    <s v="film &amp; video/television"/>
    <x v="0"/>
    <x v="0"/>
  </r>
  <r>
    <n v="48"/>
    <x v="48"/>
    <s v="With future neo-London as a backdrop to this new independent TV pilot, we investigate the bad and the corrupt that rule London."/>
    <n v="2000"/>
    <n v="2159"/>
    <n v="1.0794999999999999"/>
    <x v="0"/>
    <n v="56.815789473684212"/>
    <x v="1"/>
    <s v="GBP"/>
    <n v="1425211200"/>
    <n v="1422534260"/>
    <b v="0"/>
    <n v="38"/>
    <b v="1"/>
    <s v="film &amp; video/television"/>
    <x v="0"/>
    <x v="0"/>
  </r>
  <r>
    <n v="49"/>
    <x v="49"/>
    <s v="Driving Jersey is real people telling real stories."/>
    <n v="12000"/>
    <n v="12000"/>
    <n v="1"/>
    <x v="0"/>
    <n v="137.93103448275863"/>
    <x v="0"/>
    <s v="USD"/>
    <n v="1445660045"/>
    <n v="1443068045"/>
    <b v="0"/>
    <n v="87"/>
    <b v="1"/>
    <s v="film &amp; video/television"/>
    <x v="0"/>
    <x v="0"/>
  </r>
  <r>
    <n v="50"/>
    <x v="50"/>
    <s v="A brand new dating show which helps one lucky lady find her Mr Right with difficult decisions to make along the way."/>
    <n v="600"/>
    <n v="600"/>
    <n v="1"/>
    <x v="0"/>
    <n v="27.272727272727273"/>
    <x v="1"/>
    <s v="GBP"/>
    <n v="1422637200"/>
    <n v="1419271458"/>
    <b v="0"/>
    <n v="22"/>
    <b v="1"/>
    <s v="film &amp; video/television"/>
    <x v="0"/>
    <x v="0"/>
  </r>
  <r>
    <n v="51"/>
    <x v="51"/>
    <s v="Please help us reach stretch goals of 16k, 26k, 41k for the soundtrack, extended scenes &amp; story development for our sci-fi TV series!"/>
    <n v="11000"/>
    <n v="14082"/>
    <n v="1.2801818181818181"/>
    <x v="0"/>
    <n v="118.33613445378151"/>
    <x v="0"/>
    <s v="USD"/>
    <n v="1439245037"/>
    <n v="1436653037"/>
    <b v="0"/>
    <n v="119"/>
    <b v="1"/>
    <s v="film &amp; video/television"/>
    <x v="0"/>
    <x v="0"/>
  </r>
  <r>
    <n v="52"/>
    <x v="52"/>
    <s v="Kode Orange is an original television series that follows the lives of two police officers who join a special unit in high-crime LA"/>
    <n v="10000"/>
    <n v="11621"/>
    <n v="1.1620999999999999"/>
    <x v="0"/>
    <n v="223.48076923076923"/>
    <x v="0"/>
    <s v="USD"/>
    <n v="1405615846"/>
    <n v="1403023846"/>
    <b v="0"/>
    <n v="52"/>
    <b v="1"/>
    <s v="film &amp; video/television"/>
    <x v="0"/>
    <x v="0"/>
  </r>
  <r>
    <n v="53"/>
    <x v="53"/>
    <s v="Delicious TV's Vegan Mashup launching season two on public television"/>
    <n v="3000"/>
    <n v="3289"/>
    <n v="1.0963333333333334"/>
    <x v="0"/>
    <n v="28.111111111111111"/>
    <x v="0"/>
    <s v="USD"/>
    <n v="1396648800"/>
    <n v="1395407445"/>
    <b v="0"/>
    <n v="117"/>
    <b v="1"/>
    <s v="film &amp; video/television"/>
    <x v="0"/>
    <x v="0"/>
  </r>
  <r>
    <n v="54"/>
    <x v="54"/>
    <s v="TV stand-in Elizabeth was diagnosed BRCA+ as her mother was succumbing to cancer. This pilot navigates evolving modern female identity."/>
    <n v="10000"/>
    <n v="10100"/>
    <n v="1.01"/>
    <x v="0"/>
    <n v="194.23076923076923"/>
    <x v="0"/>
    <s v="USD"/>
    <n v="1451063221"/>
    <n v="1448471221"/>
    <b v="0"/>
    <n v="52"/>
    <b v="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n v="8600"/>
    <n v="11090"/>
    <n v="1.2895348837209302"/>
    <x v="0"/>
    <n v="128.95348837209303"/>
    <x v="0"/>
    <s v="USD"/>
    <n v="1464390916"/>
    <n v="1462576516"/>
    <b v="0"/>
    <n v="86"/>
    <b v="1"/>
    <s v="film &amp; video/television"/>
    <x v="0"/>
    <x v="0"/>
  </r>
  <r>
    <n v="56"/>
    <x v="56"/>
    <s v="We want to see more women's cycling on TV - and we need your help to make it happen!"/>
    <n v="8000"/>
    <n v="8581"/>
    <n v="1.0726249999999999"/>
    <x v="0"/>
    <n v="49.316091954022987"/>
    <x v="1"/>
    <s v="GBP"/>
    <n v="1433779200"/>
    <n v="1432559424"/>
    <b v="0"/>
    <n v="174"/>
    <b v="1"/>
    <s v="film &amp; video/television"/>
    <x v="0"/>
    <x v="0"/>
  </r>
  <r>
    <n v="57"/>
    <x v="57"/>
    <s v="An entertainment network built with a focus of uniting our community with quality, relevant live and scripted entertainment."/>
    <n v="15000"/>
    <n v="15285"/>
    <n v="1.0189999999999999"/>
    <x v="0"/>
    <n v="221.52173913043478"/>
    <x v="0"/>
    <s v="USD"/>
    <n v="1429991962"/>
    <n v="1427399962"/>
    <b v="0"/>
    <n v="69"/>
    <b v="1"/>
    <s v="film &amp; video/television"/>
    <x v="0"/>
    <x v="0"/>
  </r>
  <r>
    <n v="58"/>
    <x v="58"/>
    <s v="Alex thought he knew how the world worked. You live, you die and it's over. He was very, very wrong."/>
    <n v="10000"/>
    <n v="10291"/>
    <n v="1.0290999999999999"/>
    <x v="0"/>
    <n v="137.21333333333334"/>
    <x v="0"/>
    <s v="USD"/>
    <n v="1416423172"/>
    <n v="1413827572"/>
    <b v="0"/>
    <n v="75"/>
    <b v="1"/>
    <s v="film &amp; video/television"/>
    <x v="0"/>
    <x v="0"/>
  </r>
  <r>
    <n v="59"/>
    <x v="59"/>
    <s v="An electronic music producer stuck in his blue collar life has overnight success thrown at him when his music leaks on the internet."/>
    <n v="20000"/>
    <n v="20025.14"/>
    <n v="1.0012570000000001"/>
    <x v="0"/>
    <n v="606.82242424242418"/>
    <x v="0"/>
    <s v="USD"/>
    <n v="1442264400"/>
    <n v="1439530776"/>
    <b v="0"/>
    <n v="33"/>
    <b v="1"/>
    <s v="film &amp; video/television"/>
    <x v="0"/>
    <x v="0"/>
  </r>
  <r>
    <n v="60"/>
    <x v="60"/>
    <s v="Set in a beautiful but desolate world, we see how loneliness can lead to friendship in unconventional ways."/>
    <n v="4500"/>
    <n v="4648.33"/>
    <n v="1.0329622222222221"/>
    <x v="0"/>
    <n v="43.040092592592593"/>
    <x v="1"/>
    <s v="GBP"/>
    <n v="1395532800"/>
    <n v="1393882717"/>
    <b v="0"/>
    <n v="108"/>
    <b v="1"/>
    <s v="film &amp; video/shorts"/>
    <x v="0"/>
    <x v="1"/>
  </r>
  <r>
    <n v="61"/>
    <x v="61"/>
    <s v="An exploration of the shadows that follow us from our past, the darkness that lives inside us and the ability to find our own freedom"/>
    <n v="5000"/>
    <n v="7415"/>
    <n v="1.4830000000000001"/>
    <x v="0"/>
    <n v="322.39130434782606"/>
    <x v="0"/>
    <s v="USD"/>
    <n v="1370547157"/>
    <n v="1368646357"/>
    <b v="0"/>
    <n v="23"/>
    <b v="1"/>
    <s v="film &amp; video/shorts"/>
    <x v="0"/>
    <x v="1"/>
  </r>
  <r>
    <n v="62"/>
    <x v="62"/>
    <s v="A man is forced to repeatedly crawl through a mysterious maze not knowing who captured him or why, but he is determined to find out."/>
    <n v="3000"/>
    <n v="4642"/>
    <n v="1.5473333333333332"/>
    <x v="0"/>
    <n v="96.708333333333329"/>
    <x v="0"/>
    <s v="USD"/>
    <n v="1362337878"/>
    <n v="1360177878"/>
    <b v="0"/>
    <n v="48"/>
    <b v="1"/>
    <s v="film &amp; video/shorts"/>
    <x v="0"/>
    <x v="1"/>
  </r>
  <r>
    <n v="63"/>
    <x v="63"/>
    <s v="The Attic is my first short film.  Please help me with post production and distribution so that I can let it out into the world"/>
    <n v="2000"/>
    <n v="2270.37"/>
    <n v="1.1351849999999999"/>
    <x v="0"/>
    <n v="35.474531249999998"/>
    <x v="0"/>
    <s v="USD"/>
    <n v="1388206740"/>
    <n v="1386194013"/>
    <b v="0"/>
    <n v="64"/>
    <b v="1"/>
    <s v="film &amp; video/shorts"/>
    <x v="0"/>
    <x v="1"/>
  </r>
  <r>
    <n v="64"/>
    <x v="64"/>
    <s v="At the dawn of the New Millennium, a group of teenagers battle the Y2K bug to save humanity from boredom. The 2nd film by and/or."/>
    <n v="1200"/>
    <n v="2080"/>
    <n v="1.7333333333333334"/>
    <x v="0"/>
    <n v="86.666666666666671"/>
    <x v="0"/>
    <s v="USD"/>
    <n v="1373243181"/>
    <n v="1370651181"/>
    <b v="0"/>
    <n v="24"/>
    <b v="1"/>
    <s v="film &amp; video/shorts"/>
    <x v="0"/>
    <x v="1"/>
  </r>
  <r>
    <n v="65"/>
    <x v="65"/>
    <s v="Help finish the short film Hello World. The story of an android in the broken home of a father &amp; son."/>
    <n v="7000"/>
    <n v="7527"/>
    <n v="1.0752857142857142"/>
    <x v="0"/>
    <n v="132.05263157894737"/>
    <x v="5"/>
    <s v="CAD"/>
    <n v="1407736740"/>
    <n v="1405453354"/>
    <b v="0"/>
    <n v="57"/>
    <b v="1"/>
    <s v="film &amp; video/shorts"/>
    <x v="0"/>
    <x v="1"/>
  </r>
  <r>
    <n v="66"/>
    <x v="66"/>
    <s v="A dark comedy set in the '60s about clinical depression and one night stands."/>
    <n v="2000"/>
    <n v="2372"/>
    <n v="1.1859999999999999"/>
    <x v="0"/>
    <n v="91.230769230769226"/>
    <x v="0"/>
    <s v="USD"/>
    <n v="1468873420"/>
    <n v="1466281420"/>
    <b v="0"/>
    <n v="26"/>
    <b v="1"/>
    <s v="film &amp; video/shorts"/>
    <x v="0"/>
    <x v="1"/>
  </r>
  <r>
    <n v="67"/>
    <x v="67"/>
    <s v="The Ordination Mass of five Dominicans friars to the priesthood at the historic Saint Dominicâ€™s Church in Washington DC."/>
    <n v="2000"/>
    <n v="2325"/>
    <n v="1.1625000000000001"/>
    <x v="0"/>
    <n v="116.25"/>
    <x v="0"/>
    <s v="USD"/>
    <n v="1342360804"/>
    <n v="1339768804"/>
    <b v="0"/>
    <n v="20"/>
    <b v="1"/>
    <s v="film &amp; video/shorts"/>
    <x v="0"/>
    <x v="1"/>
  </r>
  <r>
    <n v="68"/>
    <x v="68"/>
    <s v="Black Comedy by final year students at Leeds University. _x000a_'Bird watching, tea, seaside and murder. Just your average British holiday.'"/>
    <n v="600"/>
    <n v="763"/>
    <n v="1.2716666666666667"/>
    <x v="0"/>
    <n v="21.194444444444443"/>
    <x v="1"/>
    <s v="GBP"/>
    <n v="1393162791"/>
    <n v="1390570791"/>
    <b v="0"/>
    <n v="36"/>
    <b v="1"/>
    <s v="film &amp; video/shorts"/>
    <x v="0"/>
    <x v="1"/>
  </r>
  <r>
    <n v="69"/>
    <x v="69"/>
    <s v="A breakthrough cinematic experience about more than just the carsâ€¦the people, lifestyle, enthusiasm, party, and the Leavenworth Drive."/>
    <n v="10000"/>
    <n v="11094.23"/>
    <n v="1.109423"/>
    <x v="0"/>
    <n v="62.327134831460668"/>
    <x v="0"/>
    <s v="USD"/>
    <n v="1317538740"/>
    <n v="1314765025"/>
    <b v="0"/>
    <n v="178"/>
    <b v="1"/>
    <s v="film &amp; video/shorts"/>
    <x v="0"/>
    <x v="1"/>
  </r>
  <r>
    <n v="70"/>
    <x v="70"/>
    <s v="Maggie barely survives a deranged baptism by her mother only to be born again to a string of foster parents. Things can always be worse"/>
    <n v="500"/>
    <n v="636"/>
    <n v="1.272"/>
    <x v="0"/>
    <n v="37.411764705882355"/>
    <x v="0"/>
    <s v="USD"/>
    <n v="1315171845"/>
    <n v="1309987845"/>
    <b v="0"/>
    <n v="17"/>
    <b v="1"/>
    <s v="film &amp; video/shorts"/>
    <x v="0"/>
    <x v="1"/>
  </r>
  <r>
    <n v="71"/>
    <x v="71"/>
    <s v="A comedic tale about the duality of man set in a trailer park needs your help with sound design and getting it into film festivals"/>
    <n v="1800"/>
    <n v="2231"/>
    <n v="1.2394444444444443"/>
    <x v="0"/>
    <n v="69.71875"/>
    <x v="0"/>
    <s v="USD"/>
    <n v="1338186657"/>
    <n v="1333002657"/>
    <b v="0"/>
    <n v="32"/>
    <b v="1"/>
    <s v="film &amp; video/shorts"/>
    <x v="0"/>
    <x v="1"/>
  </r>
  <r>
    <n v="72"/>
    <x v="72"/>
    <s v="A young man forced to live back home after an automobile accident leaves him to rediscover what it means to be a part of his family."/>
    <n v="2200"/>
    <n v="2385"/>
    <n v="1.084090909090909"/>
    <x v="0"/>
    <n v="58.170731707317074"/>
    <x v="0"/>
    <s v="USD"/>
    <n v="1352937600"/>
    <n v="1351210481"/>
    <b v="0"/>
    <n v="41"/>
    <b v="1"/>
    <s v="film &amp; video/shorts"/>
    <x v="0"/>
    <x v="1"/>
  </r>
  <r>
    <n v="73"/>
    <x v="73"/>
    <s v="A scientist on the brink of a discovery that will revolutionize society sees her work destroyed in an experiment gone horribly wrong."/>
    <n v="900"/>
    <n v="900"/>
    <n v="1"/>
    <x v="0"/>
    <n v="50"/>
    <x v="0"/>
    <s v="USD"/>
    <n v="1304395140"/>
    <n v="1297620584"/>
    <b v="0"/>
    <n v="18"/>
    <b v="1"/>
    <s v="film &amp; video/shorts"/>
    <x v="0"/>
    <x v="1"/>
  </r>
  <r>
    <n v="74"/>
    <x v="74"/>
    <s v="La nuit est devenue le lieu de la terreur. Alors qu'un couvre-feu est imposÃ©, une petite fille est enlevÃ©e par un rapace nocturne."/>
    <n v="500"/>
    <n v="564.66"/>
    <n v="1.1293199999999999"/>
    <x v="0"/>
    <n v="19.471034482758618"/>
    <x v="6"/>
    <s v="EUR"/>
    <n v="1453376495"/>
    <n v="1450784495"/>
    <b v="0"/>
    <n v="29"/>
    <b v="1"/>
    <s v="film &amp; video/shorts"/>
    <x v="0"/>
    <x v="1"/>
  </r>
  <r>
    <n v="75"/>
    <x v="75"/>
    <s v="A teenager named Charlie discovers something new about himself while coping with the loss of his father."/>
    <n v="3500"/>
    <n v="4040"/>
    <n v="1.1542857142857144"/>
    <x v="0"/>
    <n v="85.957446808510639"/>
    <x v="0"/>
    <s v="USD"/>
    <n v="1366693272"/>
    <n v="1364101272"/>
    <b v="0"/>
    <n v="47"/>
    <b v="1"/>
    <s v="film &amp; video/shorts"/>
    <x v="0"/>
    <x v="1"/>
  </r>
  <r>
    <n v="76"/>
    <x v="76"/>
    <s v="Karn A'Mor has awoken bloodied on a distant battlefield with no memory of his past! JOIN THE RESISTANCE and find out more..."/>
    <n v="300"/>
    <n v="460"/>
    <n v="1.5333333333333334"/>
    <x v="0"/>
    <n v="30.666666666666668"/>
    <x v="0"/>
    <s v="USD"/>
    <n v="1325007358"/>
    <n v="1319819758"/>
    <b v="0"/>
    <n v="15"/>
    <b v="1"/>
    <s v="film &amp; video/shorts"/>
    <x v="0"/>
    <x v="1"/>
  </r>
  <r>
    <n v="77"/>
    <x v="77"/>
    <s v="A short film about a boy searching for companionship in a hermit crab he finds on the beach."/>
    <n v="400"/>
    <n v="1570"/>
    <n v="3.9249999999999998"/>
    <x v="0"/>
    <n v="60.384615384615387"/>
    <x v="0"/>
    <s v="USD"/>
    <n v="1337569140"/>
    <n v="1332991717"/>
    <b v="0"/>
    <n v="26"/>
    <b v="1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n v="27.02"/>
    <x v="0"/>
    <n v="38.6"/>
    <x v="6"/>
    <s v="EUR"/>
    <n v="1472751121"/>
    <n v="1471887121"/>
    <b v="0"/>
    <n v="35"/>
    <b v="1"/>
    <s v="film &amp; video/shorts"/>
    <x v="0"/>
    <x v="1"/>
  </r>
  <r>
    <n v="79"/>
    <x v="79"/>
    <s v="A short film about life, achieving your dreams, and overcoming hardship. We all have our mountain to climb."/>
    <n v="1300"/>
    <n v="1651"/>
    <n v="1.27"/>
    <x v="0"/>
    <n v="40.268292682926827"/>
    <x v="1"/>
    <s v="GBP"/>
    <n v="1398451093"/>
    <n v="1395859093"/>
    <b v="0"/>
    <n v="41"/>
    <b v="1"/>
    <s v="film &amp; video/shorts"/>
    <x v="0"/>
    <x v="1"/>
  </r>
  <r>
    <n v="80"/>
    <x v="80"/>
    <s v="What would you do if you ended up at a swingers party with two dead bodies and $20,000 in drug money?"/>
    <n v="12000"/>
    <n v="12870"/>
    <n v="1.0725"/>
    <x v="0"/>
    <n v="273.82978723404256"/>
    <x v="0"/>
    <s v="USD"/>
    <n v="1386640856"/>
    <n v="1383616856"/>
    <b v="0"/>
    <n v="47"/>
    <b v="1"/>
    <s v="film &amp; video/shorts"/>
    <x v="0"/>
    <x v="1"/>
  </r>
  <r>
    <n v="81"/>
    <x v="81"/>
    <s v="An elderly woman in rural Maine is haunted by figures seeking a sacrifice, but there are more forces at work than mere ghosts."/>
    <n v="750"/>
    <n v="1485"/>
    <n v="1.98"/>
    <x v="0"/>
    <n v="53.035714285714285"/>
    <x v="0"/>
    <s v="USD"/>
    <n v="1342234920"/>
    <n v="1341892127"/>
    <b v="0"/>
    <n v="28"/>
    <b v="1"/>
    <s v="film &amp; video/shorts"/>
    <x v="0"/>
    <x v="1"/>
  </r>
  <r>
    <n v="82"/>
    <x v="82"/>
    <s v="A short film about the tragically hilarious events that occur when a fearful and panicky 6-year old boy loses his first baby tooth."/>
    <n v="4000"/>
    <n v="4000.5"/>
    <n v="1.0001249999999999"/>
    <x v="0"/>
    <n v="40.005000000000003"/>
    <x v="0"/>
    <s v="USD"/>
    <n v="1318189261"/>
    <n v="1315597261"/>
    <b v="0"/>
    <n v="100"/>
    <b v="1"/>
    <s v="film &amp; video/shorts"/>
    <x v="0"/>
    <x v="1"/>
  </r>
  <r>
    <n v="83"/>
    <x v="83"/>
    <s v="Isaac, creator of the DreamMaker3000, finds love in his dreams with Mei his boss's wife who lives on the other side of the planet."/>
    <n v="200"/>
    <n v="205"/>
    <n v="1.0249999999999999"/>
    <x v="0"/>
    <n v="15.76923076923077"/>
    <x v="1"/>
    <s v="GBP"/>
    <n v="1424604600"/>
    <n v="1423320389"/>
    <b v="0"/>
    <n v="13"/>
    <b v="1"/>
    <s v="film &amp; video/shorts"/>
    <x v="0"/>
    <x v="1"/>
  </r>
  <r>
    <n v="84"/>
    <x v="84"/>
    <s v="&quot;A sociopath crosses paths with the person he must confront about his wife's murder, it might be himself&quot;"/>
    <n v="500"/>
    <n v="500"/>
    <n v="1"/>
    <x v="0"/>
    <n v="71.428571428571431"/>
    <x v="0"/>
    <s v="USD"/>
    <n v="1305483086"/>
    <n v="1302891086"/>
    <b v="0"/>
    <n v="7"/>
    <b v="1"/>
    <s v="film &amp; video/shorts"/>
    <x v="0"/>
    <x v="1"/>
  </r>
  <r>
    <n v="85"/>
    <x v="85"/>
    <s v="A short film by Melissa Woodrow &amp; Mark Janiak about seeking forgiveness, embracing the past and memories with a loved one."/>
    <n v="1200"/>
    <n v="1506"/>
    <n v="1.2549999999999999"/>
    <x v="0"/>
    <n v="71.714285714285708"/>
    <x v="0"/>
    <s v="USD"/>
    <n v="1316746837"/>
    <n v="1314154837"/>
    <b v="0"/>
    <n v="21"/>
    <b v="1"/>
    <s v="film &amp; video/shorts"/>
    <x v="0"/>
    <x v="1"/>
  </r>
  <r>
    <n v="86"/>
    <x v="86"/>
    <s v="Two women, two destinies connected by a letter. _x000a_Between Paris and Skopje a poetic outstanding story of true courage, love and hope."/>
    <n v="6000"/>
    <n v="6388"/>
    <n v="1.0646666666666667"/>
    <x v="0"/>
    <n v="375.76470588235293"/>
    <x v="6"/>
    <s v="EUR"/>
    <n v="1451226045"/>
    <n v="1444828845"/>
    <b v="0"/>
    <n v="17"/>
    <b v="1"/>
    <s v="film &amp; video/shorts"/>
    <x v="0"/>
    <x v="1"/>
  </r>
  <r>
    <n v="87"/>
    <x v="87"/>
    <s v="A father without work uses his daughter to con sympathy from strangers... sound familiar?  Help us make this film!"/>
    <n v="2500"/>
    <n v="2615"/>
    <n v="1.046"/>
    <x v="0"/>
    <n v="104.6"/>
    <x v="0"/>
    <s v="USD"/>
    <n v="1275529260"/>
    <n v="1274705803"/>
    <b v="0"/>
    <n v="25"/>
    <b v="1"/>
    <s v="film &amp; video/shorts"/>
    <x v="0"/>
    <x v="1"/>
  </r>
  <r>
    <n v="88"/>
    <x v="88"/>
    <s v="Imprisoned in an unfamiliar reality with strange new rules, Dan Everett struggles to find meaning and reason in this sci-fi noir short."/>
    <n v="3500"/>
    <n v="3600"/>
    <n v="1.0285714285714285"/>
    <x v="0"/>
    <n v="60"/>
    <x v="0"/>
    <s v="USD"/>
    <n v="1403452131"/>
    <n v="1401205731"/>
    <b v="0"/>
    <n v="60"/>
    <b v="1"/>
    <s v="film &amp; video/shorts"/>
    <x v="0"/>
    <x v="1"/>
  </r>
  <r>
    <n v="89"/>
    <x v="89"/>
    <s v="A chronicle of four very different stories concerning racism to the power of love, all set in the beauty of the Southwest."/>
    <n v="6000"/>
    <n v="6904"/>
    <n v="1.1506666666666667"/>
    <x v="0"/>
    <n v="123.28571428571429"/>
    <x v="0"/>
    <s v="USD"/>
    <n v="1370196192"/>
    <n v="1368036192"/>
    <b v="0"/>
    <n v="56"/>
    <b v="1"/>
    <s v="film &amp; video/shorts"/>
    <x v="0"/>
    <x v="1"/>
  </r>
  <r>
    <n v="90"/>
    <x v="90"/>
    <s v="We're looking for funding to help submit a short film to film festivals."/>
    <n v="500"/>
    <n v="502"/>
    <n v="1.004"/>
    <x v="0"/>
    <n v="31.375"/>
    <x v="0"/>
    <s v="USD"/>
    <n v="1310454499"/>
    <n v="1307862499"/>
    <b v="0"/>
    <n v="16"/>
    <b v="1"/>
    <s v="film &amp; video/shorts"/>
    <x v="0"/>
    <x v="1"/>
  </r>
  <r>
    <n v="91"/>
    <x v="91"/>
    <s v="&quot;Overtime&quot; is a 15 minute horror film about a man haunted by the memories of his past during a graveyard shift at his factory job."/>
    <n v="3000"/>
    <n v="3600"/>
    <n v="1.2"/>
    <x v="0"/>
    <n v="78.260869565217391"/>
    <x v="0"/>
    <s v="USD"/>
    <n v="1305625164"/>
    <n v="1300354764"/>
    <b v="0"/>
    <n v="46"/>
    <b v="1"/>
    <s v="film &amp; video/shorts"/>
    <x v="0"/>
    <x v="1"/>
  </r>
  <r>
    <n v="92"/>
    <x v="92"/>
    <s v="Euphoria is an adventure film that follows adrenaline filled athletes on their hunt for the sublime while balancing family and careers."/>
    <n v="5000"/>
    <n v="5260"/>
    <n v="1.052"/>
    <x v="0"/>
    <n v="122.32558139534883"/>
    <x v="5"/>
    <s v="CAD"/>
    <n v="1485936000"/>
    <n v="1481949983"/>
    <b v="0"/>
    <n v="43"/>
    <b v="1"/>
    <s v="film &amp; video/shorts"/>
    <x v="0"/>
    <x v="1"/>
  </r>
  <r>
    <n v="93"/>
    <x v="93"/>
    <s v="Someday Everyday is a short drama that navigates through the past and present of a young man's life, through his struggles and triumphs"/>
    <n v="1000"/>
    <n v="1106"/>
    <n v="1.1060000000000001"/>
    <x v="0"/>
    <n v="73.733333333333334"/>
    <x v="0"/>
    <s v="USD"/>
    <n v="1341349200"/>
    <n v="1338928537"/>
    <b v="0"/>
    <n v="15"/>
    <b v="1"/>
    <s v="film &amp; video/shorts"/>
    <x v="0"/>
    <x v="1"/>
  </r>
  <r>
    <n v="94"/>
    <x v="94"/>
    <s v="Nathan has his ideal job, the opportunity to see his dream girl on a daily basis. The local bully Jake aims to change all that."/>
    <n v="250"/>
    <n v="260"/>
    <n v="1.04"/>
    <x v="0"/>
    <n v="21.666666666666668"/>
    <x v="1"/>
    <s v="GBP"/>
    <n v="1396890822"/>
    <n v="1395162822"/>
    <b v="0"/>
    <n v="12"/>
    <b v="1"/>
    <s v="film &amp; video/shorts"/>
    <x v="0"/>
    <x v="1"/>
  </r>
  <r>
    <n v="95"/>
    <x v="95"/>
    <s v="The Batman's Rogues Gallery assembles for a meeting. Scarecrow's fear gas accidently goes off and fears of the villains start to arise."/>
    <n v="350"/>
    <n v="460"/>
    <n v="1.3142857142857143"/>
    <x v="0"/>
    <n v="21.904761904761905"/>
    <x v="0"/>
    <s v="USD"/>
    <n v="1330214841"/>
    <n v="1327622841"/>
    <b v="0"/>
    <n v="21"/>
    <b v="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n v="1500"/>
    <n v="1720"/>
    <n v="1.1466666666666667"/>
    <x v="0"/>
    <n v="50.588235294117645"/>
    <x v="0"/>
    <s v="USD"/>
    <n v="1280631600"/>
    <n v="1274889241"/>
    <b v="0"/>
    <n v="34"/>
    <b v="1"/>
    <s v="film &amp; video/shorts"/>
    <x v="0"/>
    <x v="1"/>
  </r>
  <r>
    <n v="97"/>
    <x v="97"/>
    <s v="Innsmouth at 9000 ft. is a Short Film Project in the Spirit of H.P. Lovecraft, and created by Denver based visual artist  Jesse Farley."/>
    <n v="400"/>
    <n v="425"/>
    <n v="1.0625"/>
    <x v="0"/>
    <n v="53.125"/>
    <x v="0"/>
    <s v="USD"/>
    <n v="1310440482"/>
    <n v="1307848482"/>
    <b v="0"/>
    <n v="8"/>
    <b v="1"/>
    <s v="film &amp; video/shorts"/>
    <x v="0"/>
    <x v="1"/>
  </r>
  <r>
    <n v="98"/>
    <x v="98"/>
    <s v="&quot;Cut Out&quot; tells the story of a young woman who befriends a neighborhood teen and finds herself involved with gang violence."/>
    <n v="3200"/>
    <n v="3400"/>
    <n v="1.0625"/>
    <x v="0"/>
    <n v="56.666666666666664"/>
    <x v="0"/>
    <s v="USD"/>
    <n v="1354923000"/>
    <n v="1351796674"/>
    <b v="0"/>
    <n v="60"/>
    <b v="1"/>
    <s v="film &amp; video/shorts"/>
    <x v="0"/>
    <x v="1"/>
  </r>
  <r>
    <n v="99"/>
    <x v="99"/>
    <s v="A feminist tale of two girls finally giving a &quot;Nice Guy&quot; what he truly deserves. Also, dancing!"/>
    <n v="1500"/>
    <n v="1590.29"/>
    <n v="1.0601933333333333"/>
    <x v="0"/>
    <n v="40.776666666666664"/>
    <x v="0"/>
    <s v="USD"/>
    <n v="1390426799"/>
    <n v="1387834799"/>
    <b v="0"/>
    <n v="39"/>
    <b v="1"/>
    <s v="film &amp; video/shorts"/>
    <x v="0"/>
    <x v="1"/>
  </r>
  <r>
    <n v="100"/>
    <x v="100"/>
    <s v="Two sisters share a fragile relationship. When their mother dies and they inherit the family house, old problems rise to the surface."/>
    <n v="5000"/>
    <n v="5000"/>
    <n v="1"/>
    <x v="0"/>
    <n v="192.30769230769232"/>
    <x v="0"/>
    <s v="USD"/>
    <n v="1352055886"/>
    <n v="1350324286"/>
    <b v="0"/>
    <n v="26"/>
    <b v="1"/>
    <s v="film &amp; video/shorts"/>
    <x v="0"/>
    <x v="1"/>
  </r>
  <r>
    <n v="101"/>
    <x v="101"/>
    <s v="The spatiotemporal boundaries between a manâ€™s life, and that of his father dissolve. A reflection on experience, image, and memory."/>
    <n v="3500"/>
    <n v="3500"/>
    <n v="1"/>
    <x v="0"/>
    <n v="100"/>
    <x v="0"/>
    <s v="USD"/>
    <n v="1359052710"/>
    <n v="1356979110"/>
    <b v="0"/>
    <n v="35"/>
    <b v="1"/>
    <s v="film &amp; video/shorts"/>
    <x v="0"/>
    <x v="1"/>
  </r>
  <r>
    <n v="102"/>
    <x v="102"/>
    <s v="A gang of outlaw bikers pull a home invasion on a disgraced Anthropologist hiding a secret locked in his cabin basement."/>
    <n v="6000"/>
    <n v="7665"/>
    <n v="1.2775000000000001"/>
    <x v="0"/>
    <n v="117.92307692307692"/>
    <x v="0"/>
    <s v="USD"/>
    <n v="1293073733"/>
    <n v="1290481733"/>
    <b v="0"/>
    <n v="65"/>
    <b v="1"/>
    <s v="film &amp; video/shorts"/>
    <x v="0"/>
    <x v="1"/>
  </r>
  <r>
    <n v="103"/>
    <x v="103"/>
    <s v="Three friends in their twenties are trying to do the impossible - have fun on a casual Friday night."/>
    <n v="1300"/>
    <n v="1367"/>
    <n v="1.0515384615384615"/>
    <x v="0"/>
    <n v="27.897959183673468"/>
    <x v="1"/>
    <s v="GBP"/>
    <n v="1394220030"/>
    <n v="1392232830"/>
    <b v="0"/>
    <n v="49"/>
    <b v="1"/>
    <s v="film &amp; video/shorts"/>
    <x v="0"/>
    <x v="1"/>
  </r>
  <r>
    <n v="104"/>
    <x v="104"/>
    <s v="UCF short film about an old man, his love for music, and his misplaced trumpet.  "/>
    <n v="500"/>
    <n v="600"/>
    <n v="1.2"/>
    <x v="0"/>
    <n v="60"/>
    <x v="0"/>
    <s v="USD"/>
    <n v="1301792400"/>
    <n v="1299775266"/>
    <b v="0"/>
    <n v="10"/>
    <b v="1"/>
    <s v="film &amp; video/shorts"/>
    <x v="0"/>
    <x v="1"/>
  </r>
  <r>
    <n v="105"/>
    <x v="105"/>
    <s v="Single Parent Date Night is a comedic short film about two single parents trying to reentering the dating pool."/>
    <n v="2200"/>
    <n v="2363"/>
    <n v="1.074090909090909"/>
    <x v="0"/>
    <n v="39.383333333333333"/>
    <x v="0"/>
    <s v="USD"/>
    <n v="1463184000"/>
    <n v="1461605020"/>
    <b v="0"/>
    <n v="60"/>
    <b v="1"/>
    <s v="film &amp; video/shorts"/>
    <x v="0"/>
    <x v="1"/>
  </r>
  <r>
    <n v="106"/>
    <x v="106"/>
    <s v="A Boy. A Girl. A Car. A Serial Killer."/>
    <n v="5000"/>
    <n v="5025"/>
    <n v="1.0049999999999999"/>
    <x v="0"/>
    <n v="186.11111111111111"/>
    <x v="0"/>
    <s v="USD"/>
    <n v="1333391901"/>
    <n v="1332182301"/>
    <b v="0"/>
    <n v="27"/>
    <b v="1"/>
    <s v="film &amp; video/shorts"/>
    <x v="0"/>
    <x v="1"/>
  </r>
  <r>
    <n v="107"/>
    <x v="107"/>
    <s v="PRETTY LITTLE VICTIM is a short film from the expanding community of independent Alaskan filmmakers, to be shot in Anchorage, AK"/>
    <n v="7500"/>
    <n v="7685"/>
    <n v="1.0246666666666666"/>
    <x v="0"/>
    <n v="111.37681159420291"/>
    <x v="0"/>
    <s v="USD"/>
    <n v="1303688087"/>
    <n v="1301787287"/>
    <b v="0"/>
    <n v="69"/>
    <b v="1"/>
    <s v="film &amp; video/shorts"/>
    <x v="0"/>
    <x v="1"/>
  </r>
  <r>
    <n v="108"/>
    <x v="108"/>
    <s v="When a man can't find love, his Google GLASS does the searching for him. A short film shot with Google Glass."/>
    <n v="1500"/>
    <n v="3700"/>
    <n v="2.4666666666666668"/>
    <x v="0"/>
    <n v="78.723404255319153"/>
    <x v="0"/>
    <s v="USD"/>
    <n v="1370011370"/>
    <n v="1364827370"/>
    <b v="0"/>
    <n v="47"/>
    <b v="1"/>
    <s v="film &amp; video/shorts"/>
    <x v="0"/>
    <x v="1"/>
  </r>
  <r>
    <n v="109"/>
    <x v="109"/>
    <s v="This video may be bigger than you and it may be bigger than me but, itâ€™s not bigger than you and me! Can you dig it?"/>
    <n v="1000"/>
    <n v="2195"/>
    <n v="2.1949999999999998"/>
    <x v="0"/>
    <n v="46.702127659574465"/>
    <x v="0"/>
    <s v="USD"/>
    <n v="1298680630"/>
    <n v="1296088630"/>
    <b v="0"/>
    <n v="47"/>
    <b v="1"/>
    <s v="film &amp; video/shorts"/>
    <x v="0"/>
    <x v="1"/>
  </r>
  <r>
    <n v="110"/>
    <x v="110"/>
    <s v="Lee, an awkward teenager with sound-blocking earlids, must confront his self-isolation after a girl moves in next door."/>
    <n v="1300"/>
    <n v="1700"/>
    <n v="1.3076923076923077"/>
    <x v="0"/>
    <n v="65.384615384615387"/>
    <x v="0"/>
    <s v="USD"/>
    <n v="1384408740"/>
    <n v="1381445253"/>
    <b v="0"/>
    <n v="26"/>
    <b v="1"/>
    <s v="film &amp; video/shorts"/>
    <x v="0"/>
    <x v="1"/>
  </r>
  <r>
    <n v="111"/>
    <x v="111"/>
    <s v="Two actors, one bookie and a very bad day.  Judi Dench is Cool in Person is fast, funny and only a little bit nasty."/>
    <n v="3500"/>
    <n v="5410"/>
    <n v="1.5457142857142858"/>
    <x v="0"/>
    <n v="102.0754716981132"/>
    <x v="2"/>
    <s v="AUD"/>
    <n v="1433059187"/>
    <n v="1430467187"/>
    <b v="0"/>
    <n v="53"/>
    <b v="1"/>
    <s v="film &amp; video/shorts"/>
    <x v="0"/>
    <x v="1"/>
  </r>
  <r>
    <n v="112"/>
    <x v="112"/>
    <s v="Only one choice can stop Anthony Oswald from fulfilling his destiny and saving millions of lives, and itâ€™s not his decision to make."/>
    <n v="5000"/>
    <n v="5200"/>
    <n v="1.04"/>
    <x v="0"/>
    <n v="64.197530864197532"/>
    <x v="0"/>
    <s v="USD"/>
    <n v="1397354400"/>
    <n v="1395277318"/>
    <b v="0"/>
    <n v="81"/>
    <b v="1"/>
    <s v="film &amp; video/shorts"/>
    <x v="0"/>
    <x v="1"/>
  </r>
  <r>
    <n v="113"/>
    <x v="113"/>
    <s v="A living memorial for all those dealing with trauma, grief and loss."/>
    <n v="5000"/>
    <n v="7050"/>
    <n v="1.41"/>
    <x v="0"/>
    <n v="90.384615384615387"/>
    <x v="0"/>
    <s v="USD"/>
    <n v="1312642800"/>
    <n v="1311963128"/>
    <b v="0"/>
    <n v="78"/>
    <b v="1"/>
    <s v="film &amp; video/shorts"/>
    <x v="0"/>
    <x v="1"/>
  </r>
  <r>
    <n v="114"/>
    <x v="114"/>
    <s v="This film explores the complicated nature that exists in all human relationships. A mother and a daughter seek to find happiness."/>
    <n v="3000"/>
    <n v="3100"/>
    <n v="1.0333333333333334"/>
    <x v="0"/>
    <n v="88.571428571428569"/>
    <x v="0"/>
    <s v="USD"/>
    <n v="1326436488"/>
    <n v="1321252488"/>
    <b v="0"/>
    <n v="35"/>
    <b v="1"/>
    <s v="film &amp; video/shorts"/>
    <x v="0"/>
    <x v="1"/>
  </r>
  <r>
    <n v="115"/>
    <x v="115"/>
    <s v="Never judge a book (or a lover) by their cover."/>
    <n v="450"/>
    <n v="632"/>
    <n v="1.4044444444444444"/>
    <x v="0"/>
    <n v="28.727272727272727"/>
    <x v="0"/>
    <s v="USD"/>
    <n v="1328377444"/>
    <n v="1326217444"/>
    <b v="0"/>
    <n v="22"/>
    <b v="1"/>
    <s v="film &amp; video/shorts"/>
    <x v="0"/>
    <x v="1"/>
  </r>
  <r>
    <n v="116"/>
    <x v="116"/>
    <s v="Villanelle is a feature film that blends elements of classic, hardboiled Film Noir, with classic Horror and tells a great story to boot"/>
    <n v="3500"/>
    <n v="3978"/>
    <n v="1.1365714285714286"/>
    <x v="0"/>
    <n v="69.78947368421052"/>
    <x v="0"/>
    <s v="USD"/>
    <n v="1302260155"/>
    <n v="1298289355"/>
    <b v="0"/>
    <n v="57"/>
    <b v="1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n v="1.0049377777777779"/>
    <x v="0"/>
    <n v="167.48962962962963"/>
    <x v="0"/>
    <s v="USD"/>
    <n v="1276110000"/>
    <n v="1268337744"/>
    <b v="0"/>
    <n v="27"/>
    <b v="1"/>
    <s v="film &amp; video/shorts"/>
    <x v="0"/>
    <x v="1"/>
  </r>
  <r>
    <n v="118"/>
    <x v="118"/>
    <s v="When a ruthless hit-man is 'denounced' from the mafia, his old enemies declare war."/>
    <n v="5000"/>
    <n v="5651.58"/>
    <n v="1.1303159999999999"/>
    <x v="0"/>
    <n v="144.91230769230768"/>
    <x v="0"/>
    <s v="USD"/>
    <n v="1311902236"/>
    <n v="1309310236"/>
    <b v="0"/>
    <n v="39"/>
    <b v="1"/>
    <s v="film &amp; video/shorts"/>
    <x v="0"/>
    <x v="1"/>
  </r>
  <r>
    <n v="119"/>
    <x v="119"/>
    <s v="This short film will inspire young adult cancer survivors to share with others the wisdom they have gained from their cancer journey."/>
    <n v="3250"/>
    <n v="3398.1"/>
    <n v="1.0455692307692308"/>
    <x v="0"/>
    <n v="91.840540540540545"/>
    <x v="0"/>
    <s v="USD"/>
    <n v="1313276400"/>
    <n v="1310693986"/>
    <b v="0"/>
    <n v="37"/>
    <b v="1"/>
    <s v="film &amp; video/shorts"/>
    <x v="0"/>
    <x v="1"/>
  </r>
  <r>
    <n v="120"/>
    <x v="120"/>
    <s v="Now, you can chat with people from the history, by our sport cam with the time machine. However, the girl had some trouble to use it."/>
    <n v="70000"/>
    <n v="10"/>
    <n v="1.4285714285714287E-4"/>
    <x v="1"/>
    <n v="10"/>
    <x v="7"/>
    <s v="HKD"/>
    <n v="1475457107"/>
    <n v="1472865107"/>
    <b v="0"/>
    <n v="1"/>
    <b v="0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n v="3000"/>
    <n v="1"/>
    <n v="3.3333333333333332E-4"/>
    <x v="1"/>
    <n v="1"/>
    <x v="0"/>
    <s v="USD"/>
    <n v="1429352160"/>
    <n v="1427993710"/>
    <b v="0"/>
    <n v="1"/>
    <b v="0"/>
    <s v="film &amp; video/science fiction"/>
    <x v="0"/>
    <x v="2"/>
  </r>
  <r>
    <n v="122"/>
    <x v="122"/>
    <s v="My ambition for this knows no bounds.  Seeing Sephoria in a live-action is a dream of mine."/>
    <n v="100000000"/>
    <n v="0"/>
    <n v="0"/>
    <x v="1"/>
    <e v="#DIV/0!"/>
    <x v="0"/>
    <s v="USD"/>
    <n v="1476094907"/>
    <n v="1470910907"/>
    <b v="0"/>
    <n v="0"/>
    <b v="0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n v="55000"/>
    <n v="151"/>
    <n v="2.7454545454545453E-3"/>
    <x v="1"/>
    <n v="25.166666666666668"/>
    <x v="0"/>
    <s v="USD"/>
    <n v="1414533600"/>
    <n v="1411411564"/>
    <b v="0"/>
    <n v="6"/>
    <b v="0"/>
    <s v="film &amp; video/science fiction"/>
    <x v="0"/>
    <x v="2"/>
  </r>
  <r>
    <n v="124"/>
    <x v="124"/>
    <s v="An artificial man and woman discover love under the unsuspecting eyes of the four renowned artists who created them."/>
    <n v="4000"/>
    <n v="0"/>
    <n v="0"/>
    <x v="1"/>
    <e v="#DIV/0!"/>
    <x v="0"/>
    <s v="USD"/>
    <n v="1431728242"/>
    <n v="1429568242"/>
    <b v="0"/>
    <n v="0"/>
    <b v="0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n v="500"/>
    <n v="70"/>
    <n v="0.14000000000000001"/>
    <x v="1"/>
    <n v="11.666666666666666"/>
    <x v="5"/>
    <s v="CAD"/>
    <n v="1486165880"/>
    <n v="1480981880"/>
    <b v="0"/>
    <n v="6"/>
    <b v="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n v="25000"/>
    <n v="1387"/>
    <n v="5.5480000000000002E-2"/>
    <x v="1"/>
    <n v="106.69230769230769"/>
    <x v="0"/>
    <s v="USD"/>
    <n v="1433988000"/>
    <n v="1431353337"/>
    <b v="0"/>
    <n v="13"/>
    <b v="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n v="8000"/>
    <n v="190"/>
    <n v="2.375E-2"/>
    <x v="1"/>
    <n v="47.5"/>
    <x v="0"/>
    <s v="USD"/>
    <n v="1428069541"/>
    <n v="1425481141"/>
    <b v="0"/>
    <n v="4"/>
    <b v="0"/>
    <s v="film &amp; video/science fiction"/>
    <x v="0"/>
    <x v="2"/>
  </r>
  <r>
    <n v="128"/>
    <x v="128"/>
    <s v="A Science Fiction film filled with entertainment and Excitement"/>
    <n v="100000"/>
    <n v="1867"/>
    <n v="1.8669999999999999E-2"/>
    <x v="1"/>
    <n v="311.16666666666669"/>
    <x v="0"/>
    <s v="USD"/>
    <n v="1476941293"/>
    <n v="1473917293"/>
    <b v="0"/>
    <n v="6"/>
    <b v="0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n v="20000"/>
    <n v="0"/>
    <n v="0"/>
    <x v="1"/>
    <e v="#DIV/0!"/>
    <x v="0"/>
    <s v="USD"/>
    <n v="1414708183"/>
    <n v="1409524183"/>
    <b v="0"/>
    <n v="0"/>
    <b v="0"/>
    <s v="film &amp; video/science fiction"/>
    <x v="0"/>
    <x v="2"/>
  </r>
  <r>
    <n v="130"/>
    <x v="130"/>
    <s v="A journey down the rabbit hole into the dark future. A mix of reality and dreams of a world dependant on an oppressed by technology."/>
    <n v="600"/>
    <n v="0"/>
    <n v="0"/>
    <x v="1"/>
    <e v="#DIV/0!"/>
    <x v="1"/>
    <s v="GBP"/>
    <n v="1402949760"/>
    <n v="1400536692"/>
    <b v="0"/>
    <n v="0"/>
    <b v="0"/>
    <s v="film &amp; video/science fiction"/>
    <x v="0"/>
    <x v="2"/>
  </r>
  <r>
    <n v="131"/>
    <x v="131"/>
    <s v="I"/>
    <n v="1200"/>
    <n v="0"/>
    <n v="0"/>
    <x v="1"/>
    <e v="#DIV/0!"/>
    <x v="0"/>
    <s v="USD"/>
    <n v="1467763200"/>
    <n v="1466453161"/>
    <b v="0"/>
    <n v="0"/>
    <b v="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n v="80000"/>
    <n v="7655"/>
    <n v="9.5687499999999995E-2"/>
    <x v="1"/>
    <n v="94.506172839506178"/>
    <x v="0"/>
    <s v="USD"/>
    <n v="1415392207"/>
    <n v="1411500607"/>
    <b v="0"/>
    <n v="81"/>
    <b v="0"/>
    <s v="film &amp; video/science fiction"/>
    <x v="0"/>
    <x v="2"/>
  </r>
  <r>
    <n v="133"/>
    <x v="133"/>
    <s v="Invasion from outer space sights, to weird to imagine destruction too monstrous to escape"/>
    <n v="71764"/>
    <n v="0"/>
    <n v="0"/>
    <x v="1"/>
    <e v="#DIV/0!"/>
    <x v="0"/>
    <s v="USD"/>
    <n v="1464715860"/>
    <n v="1462130584"/>
    <b v="0"/>
    <n v="0"/>
    <b v="0"/>
    <s v="film &amp; video/science fiction"/>
    <x v="0"/>
    <x v="2"/>
  </r>
  <r>
    <n v="134"/>
    <x v="134"/>
    <s v="steampunk  remake of &quot;a Christmas carol&quot;"/>
    <n v="5000"/>
    <n v="0"/>
    <n v="0"/>
    <x v="1"/>
    <e v="#DIV/0!"/>
    <x v="0"/>
    <s v="USD"/>
    <n v="1441386000"/>
    <n v="1438811418"/>
    <b v="0"/>
    <n v="0"/>
    <b v="0"/>
    <s v="film &amp; video/science fiction"/>
    <x v="0"/>
    <x v="2"/>
  </r>
  <r>
    <n v="135"/>
    <x v="135"/>
    <s v="What would someone do if they suddenly discovered they could stop time? Join us on this clever sci-fi short film and find out!"/>
    <n v="3000"/>
    <n v="403"/>
    <n v="0.13433333333333333"/>
    <x v="1"/>
    <n v="80.599999999999994"/>
    <x v="0"/>
    <s v="USD"/>
    <n v="1404241200"/>
    <n v="1401354597"/>
    <b v="0"/>
    <n v="5"/>
    <b v="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n v="3000"/>
    <n v="0"/>
    <n v="0"/>
    <x v="1"/>
    <e v="#DIV/0!"/>
    <x v="0"/>
    <s v="USD"/>
    <n v="1431771360"/>
    <n v="1427968234"/>
    <b v="0"/>
    <n v="0"/>
    <b v="0"/>
    <s v="film &amp; video/science fiction"/>
    <x v="0"/>
    <x v="2"/>
  </r>
  <r>
    <n v="137"/>
    <x v="137"/>
    <s v="An unofficial sequel to the independent 2015 fan film Predator: Dark ages. Set in 2141 we follow the crew of the cargoship Centurion"/>
    <n v="55000"/>
    <n v="0"/>
    <n v="0"/>
    <x v="1"/>
    <e v="#DIV/0!"/>
    <x v="8"/>
    <s v="DKK"/>
    <n v="1444657593"/>
    <n v="1440337593"/>
    <b v="0"/>
    <n v="0"/>
    <b v="0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n v="150000"/>
    <n v="4712"/>
    <n v="3.1413333333333335E-2"/>
    <x v="1"/>
    <n v="81.241379310344826"/>
    <x v="0"/>
    <s v="USD"/>
    <n v="1438405140"/>
    <n v="1435731041"/>
    <b v="0"/>
    <n v="58"/>
    <b v="0"/>
    <s v="film &amp; video/science fiction"/>
    <x v="0"/>
    <x v="2"/>
  </r>
  <r>
    <n v="139"/>
    <x v="139"/>
    <s v="When  Rome is infected with a zombie plague, Lucius Agrippa and a small group fights for survival"/>
    <n v="500"/>
    <n v="500"/>
    <n v="1"/>
    <x v="1"/>
    <n v="500"/>
    <x v="0"/>
    <s v="USD"/>
    <n v="1436738772"/>
    <n v="1435874772"/>
    <b v="0"/>
    <n v="1"/>
    <b v="0"/>
    <s v="film &amp; video/science fiction"/>
    <x v="0"/>
    <x v="2"/>
  </r>
  <r>
    <n v="140"/>
    <x v="140"/>
    <s v="A Gladiator fights for his freedom to be reunited with his Family, he's one fight away, when Rome is infected with a Zombie Virus"/>
    <n v="200000"/>
    <n v="0"/>
    <n v="0"/>
    <x v="1"/>
    <e v="#DIV/0!"/>
    <x v="0"/>
    <s v="USD"/>
    <n v="1426823132"/>
    <n v="1424234732"/>
    <b v="0"/>
    <n v="0"/>
    <b v="0"/>
    <s v="film &amp; video/science fiction"/>
    <x v="0"/>
    <x v="2"/>
  </r>
  <r>
    <n v="141"/>
    <x v="141"/>
    <s v="Join us creating a Science Fiction TV Series based upon the popular novels -The Catherine Kimbridge Chronicles."/>
    <n v="12000"/>
    <n v="1293"/>
    <n v="0.10775"/>
    <x v="1"/>
    <n v="46.178571428571431"/>
    <x v="0"/>
    <s v="USD"/>
    <n v="1433043623"/>
    <n v="1429155623"/>
    <b v="0"/>
    <n v="28"/>
    <b v="0"/>
    <s v="film &amp; video/science fiction"/>
    <x v="0"/>
    <x v="2"/>
  </r>
  <r>
    <n v="142"/>
    <x v="142"/>
    <s v="A science fiction series about a women trying to stave off a mysterious appearance of monsters from getting out of a dark alley."/>
    <n v="3000"/>
    <n v="10"/>
    <n v="3.3333333333333335E-3"/>
    <x v="1"/>
    <n v="10"/>
    <x v="0"/>
    <s v="USD"/>
    <n v="1416176778"/>
    <n v="1414358778"/>
    <b v="0"/>
    <n v="1"/>
    <b v="0"/>
    <s v="film &amp; video/science fiction"/>
    <x v="0"/>
    <x v="2"/>
  </r>
  <r>
    <n v="143"/>
    <x v="143"/>
    <s v="A young woman learns she is one of few women left bred like cattle in order to control a deadly disease and the world populace"/>
    <n v="5500"/>
    <n v="0"/>
    <n v="0"/>
    <x v="1"/>
    <e v="#DIV/0!"/>
    <x v="2"/>
    <s v="AUD"/>
    <n v="1472882100"/>
    <n v="1467941542"/>
    <b v="0"/>
    <n v="0"/>
    <b v="0"/>
    <s v="film &amp; video/science fiction"/>
    <x v="0"/>
    <x v="2"/>
  </r>
  <r>
    <n v="144"/>
    <x v="144"/>
    <s v="A film about a collapsing food industry, a lonely farmer and a lonely botanist needs your help to finish post-production!"/>
    <n v="7500"/>
    <n v="2070"/>
    <n v="0.27600000000000002"/>
    <x v="1"/>
    <n v="55.945945945945944"/>
    <x v="5"/>
    <s v="CAD"/>
    <n v="1428945472"/>
    <n v="1423765072"/>
    <b v="0"/>
    <n v="37"/>
    <b v="0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n v="4500"/>
    <n v="338"/>
    <n v="7.5111111111111115E-2"/>
    <x v="1"/>
    <n v="37.555555555555557"/>
    <x v="0"/>
    <s v="USD"/>
    <n v="1439298052"/>
    <n v="1436965252"/>
    <b v="0"/>
    <n v="9"/>
    <b v="0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n v="20000"/>
    <n v="115"/>
    <n v="5.7499999999999999E-3"/>
    <x v="1"/>
    <n v="38.333333333333336"/>
    <x v="0"/>
    <s v="USD"/>
    <n v="1484698998"/>
    <n v="1479514998"/>
    <b v="0"/>
    <n v="3"/>
    <b v="0"/>
    <s v="film &amp; video/science fiction"/>
    <x v="0"/>
    <x v="2"/>
  </r>
  <r>
    <n v="147"/>
    <x v="147"/>
    <s v="Film makers catch live footage beyond their wildest dreams."/>
    <n v="7000"/>
    <n v="0"/>
    <n v="0"/>
    <x v="1"/>
    <e v="#DIV/0!"/>
    <x v="1"/>
    <s v="GBP"/>
    <n v="1420741080"/>
    <n v="1417026340"/>
    <b v="0"/>
    <n v="0"/>
    <b v="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n v="50000"/>
    <n v="40"/>
    <n v="8.0000000000000004E-4"/>
    <x v="1"/>
    <n v="20"/>
    <x v="0"/>
    <s v="USD"/>
    <n v="1456555536"/>
    <n v="1453963536"/>
    <b v="0"/>
    <n v="2"/>
    <b v="0"/>
    <s v="film &amp; video/science fiction"/>
    <x v="0"/>
    <x v="2"/>
  </r>
  <r>
    <n v="149"/>
    <x v="149"/>
    <s v="A provocatively mind-bending sci-fi thriller, this short film project examines opposites and the balance of the universe. #Dichotomy"/>
    <n v="10000"/>
    <n v="92"/>
    <n v="9.1999999999999998E-3"/>
    <x v="1"/>
    <n v="15.333333333333334"/>
    <x v="0"/>
    <s v="USD"/>
    <n v="1419494400"/>
    <n v="1416888470"/>
    <b v="0"/>
    <n v="6"/>
    <b v="0"/>
    <s v="film &amp; video/science fiction"/>
    <x v="0"/>
    <x v="2"/>
  </r>
  <r>
    <n v="150"/>
    <x v="150"/>
    <s v="The untold story of Captain Robert April and the first launching of the starship U.S.S. Enterprise,  NCC-1701"/>
    <n v="130000"/>
    <n v="30112"/>
    <n v="0.23163076923076922"/>
    <x v="1"/>
    <n v="449.43283582089555"/>
    <x v="0"/>
    <s v="USD"/>
    <n v="1432612382"/>
    <n v="1427428382"/>
    <b v="0"/>
    <n v="67"/>
    <b v="0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n v="250000"/>
    <n v="140"/>
    <n v="5.5999999999999995E-4"/>
    <x v="1"/>
    <n v="28"/>
    <x v="2"/>
    <s v="AUD"/>
    <n v="1434633191"/>
    <n v="1429449191"/>
    <b v="0"/>
    <n v="5"/>
    <b v="0"/>
    <s v="film &amp; video/science fiction"/>
    <x v="0"/>
    <x v="2"/>
  </r>
  <r>
    <n v="152"/>
    <x v="152"/>
    <s v="The Great Dark is a journey through the unimaginable...and un foreseeable..."/>
    <n v="380000"/>
    <n v="30"/>
    <n v="7.8947368421052633E-5"/>
    <x v="1"/>
    <n v="15"/>
    <x v="0"/>
    <s v="USD"/>
    <n v="1411437100"/>
    <n v="1408845100"/>
    <b v="0"/>
    <n v="2"/>
    <b v="0"/>
    <s v="film &amp; video/science fiction"/>
    <x v="0"/>
    <x v="2"/>
  </r>
  <r>
    <n v="153"/>
    <x v="153"/>
    <s v="What would you do if you face something beyond your understanding? If someone you loved disappeared without a trace?"/>
    <n v="50000"/>
    <n v="359"/>
    <n v="7.1799999999999998E-3"/>
    <x v="1"/>
    <n v="35.9"/>
    <x v="0"/>
    <s v="USD"/>
    <n v="1417532644"/>
    <n v="1413900244"/>
    <b v="0"/>
    <n v="10"/>
    <b v="0"/>
    <s v="film &amp; video/science fiction"/>
    <x v="0"/>
    <x v="2"/>
  </r>
  <r>
    <n v="154"/>
    <x v="154"/>
    <s v="Fiction Becomes Reality in this non-profit science fiction, stop motion, and fantasy fan film."/>
    <n v="1500"/>
    <n v="40"/>
    <n v="2.6666666666666668E-2"/>
    <x v="1"/>
    <n v="13.333333333333334"/>
    <x v="0"/>
    <s v="USD"/>
    <n v="1433336895"/>
    <n v="1429621695"/>
    <b v="0"/>
    <n v="3"/>
    <b v="0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n v="1350000"/>
    <n v="81"/>
    <n v="6.0000000000000002E-5"/>
    <x v="1"/>
    <n v="20.25"/>
    <x v="0"/>
    <s v="USD"/>
    <n v="1437657935"/>
    <n v="1434201935"/>
    <b v="0"/>
    <n v="4"/>
    <b v="0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n v="35000"/>
    <n v="1785"/>
    <n v="5.0999999999999997E-2"/>
    <x v="1"/>
    <n v="119"/>
    <x v="5"/>
    <s v="CAD"/>
    <n v="1407034796"/>
    <n v="1401850796"/>
    <b v="0"/>
    <n v="15"/>
    <b v="0"/>
    <s v="film &amp; video/science fiction"/>
    <x v="0"/>
    <x v="2"/>
  </r>
  <r>
    <n v="157"/>
    <x v="157"/>
    <s v="Man's cryogenic chamber and his soulmate's time travel from the distant future allows them to meet in the middle."/>
    <n v="2995"/>
    <n v="8"/>
    <n v="2.671118530884808E-3"/>
    <x v="1"/>
    <n v="4"/>
    <x v="0"/>
    <s v="USD"/>
    <n v="1456523572"/>
    <n v="1453931572"/>
    <b v="0"/>
    <n v="2"/>
    <b v="0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n v="5000"/>
    <n v="0"/>
    <n v="0"/>
    <x v="1"/>
    <e v="#DIV/0!"/>
    <x v="0"/>
    <s v="USD"/>
    <n v="1413942628"/>
    <n v="1411350628"/>
    <b v="0"/>
    <n v="0"/>
    <b v="0"/>
    <s v="film &amp; video/science fiction"/>
    <x v="0"/>
    <x v="2"/>
  </r>
  <r>
    <n v="159"/>
    <x v="159"/>
    <s v="Love, Robots... and Time Travel._x000a_Rosette: A Sci-Fi/Action/Adventure Feature Film, set to cast three A-list Hollywood actors."/>
    <n v="500000"/>
    <n v="10"/>
    <n v="2.0000000000000002E-5"/>
    <x v="1"/>
    <n v="10"/>
    <x v="0"/>
    <s v="USD"/>
    <n v="1467541545"/>
    <n v="1464085545"/>
    <b v="0"/>
    <n v="1"/>
    <b v="0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n v="5000"/>
    <n v="0"/>
    <n v="0"/>
    <x v="2"/>
    <e v="#DIV/0!"/>
    <x v="0"/>
    <s v="USD"/>
    <n v="1439675691"/>
    <n v="1434491691"/>
    <b v="0"/>
    <n v="0"/>
    <b v="0"/>
    <s v="film &amp; video/drama"/>
    <x v="0"/>
    <x v="3"/>
  </r>
  <r>
    <n v="161"/>
    <x v="161"/>
    <s v="Step 1 (script editing) to produce a dramatic film about the air/sea battle of WWII that turned the tide of victory for the US."/>
    <n v="50000"/>
    <n v="5"/>
    <n v="1E-4"/>
    <x v="2"/>
    <n v="5"/>
    <x v="0"/>
    <s v="USD"/>
    <n v="1404318595"/>
    <n v="1401726595"/>
    <b v="0"/>
    <n v="1"/>
    <b v="0"/>
    <s v="film &amp; video/drama"/>
    <x v="0"/>
    <x v="3"/>
  </r>
  <r>
    <n v="162"/>
    <x v="162"/>
    <s v="This film follows a young man who has had only a troubled family life. He turns to all the wrong things and life falls apart."/>
    <n v="2800"/>
    <n v="435"/>
    <n v="0.15535714285714286"/>
    <x v="2"/>
    <n v="43.5"/>
    <x v="0"/>
    <s v="USD"/>
    <n v="1408232520"/>
    <n v="1405393356"/>
    <b v="0"/>
    <n v="10"/>
    <b v="0"/>
    <s v="film &amp; video/drama"/>
    <x v="0"/>
    <x v="3"/>
  </r>
  <r>
    <n v="163"/>
    <x v="163"/>
    <s v="Over 2.5 million Black men registered for the draft in World War II. _x000a_This will be the most comprehensive portrayal EVER of US. THEN."/>
    <n v="2000000"/>
    <n v="0"/>
    <n v="0"/>
    <x v="2"/>
    <e v="#DIV/0!"/>
    <x v="0"/>
    <s v="USD"/>
    <n v="1443657600"/>
    <n v="1440716654"/>
    <b v="0"/>
    <n v="0"/>
    <b v="0"/>
    <s v="film &amp; video/drama"/>
    <x v="0"/>
    <x v="3"/>
  </r>
  <r>
    <n v="164"/>
    <x v="164"/>
    <s v="Two cousins are caught up in the private war between warrior class angels and demons. You may be caught up too and not realize it yet."/>
    <n v="120000"/>
    <n v="640"/>
    <n v="5.3333333333333332E-3"/>
    <x v="2"/>
    <n v="91.428571428571431"/>
    <x v="0"/>
    <s v="USD"/>
    <n v="1411150701"/>
    <n v="1405966701"/>
    <b v="0"/>
    <n v="7"/>
    <b v="0"/>
    <s v="film &amp; video/drama"/>
    <x v="0"/>
    <x v="3"/>
  </r>
  <r>
    <n v="165"/>
    <x v="165"/>
    <s v="A teacher. A boy. The beach and a heatwave that drove them all insane."/>
    <n v="17000"/>
    <n v="0"/>
    <n v="0"/>
    <x v="2"/>
    <e v="#DIV/0!"/>
    <x v="1"/>
    <s v="GBP"/>
    <n v="1452613724"/>
    <n v="1450021724"/>
    <b v="0"/>
    <n v="0"/>
    <b v="0"/>
    <s v="film &amp; video/drama"/>
    <x v="0"/>
    <x v="3"/>
  </r>
  <r>
    <n v="166"/>
    <x v="166"/>
    <s v="A young teen makes a bad decision after joining gang and the film expresses his choices that led him to that point."/>
    <n v="5000"/>
    <n v="3000"/>
    <n v="0.6"/>
    <x v="2"/>
    <n v="3000"/>
    <x v="0"/>
    <s v="USD"/>
    <n v="1484531362"/>
    <n v="1481939362"/>
    <b v="0"/>
    <n v="1"/>
    <b v="0"/>
    <s v="film &amp; video/drama"/>
    <x v="0"/>
    <x v="3"/>
  </r>
  <r>
    <n v="167"/>
    <x v="167"/>
    <s v="A young man experiences a tragedy and has the opportunity to go back and learn from his mistakes and find out his true self."/>
    <n v="110000"/>
    <n v="11"/>
    <n v="1E-4"/>
    <x v="2"/>
    <n v="5.5"/>
    <x v="0"/>
    <s v="USD"/>
    <n v="1438726535"/>
    <n v="1433542535"/>
    <b v="0"/>
    <n v="2"/>
    <b v="0"/>
    <s v="film &amp; video/drama"/>
    <x v="0"/>
    <x v="3"/>
  </r>
  <r>
    <n v="168"/>
    <x v="168"/>
    <s v="A homeless Gulf War 2 vet, and Congressional Medal of Honor recipient fights for his sanity on the mean streets of Albuquerque."/>
    <n v="8000"/>
    <n v="325"/>
    <n v="4.0625000000000001E-2"/>
    <x v="2"/>
    <n v="108.33333333333333"/>
    <x v="0"/>
    <s v="USD"/>
    <n v="1426791770"/>
    <n v="1424203370"/>
    <b v="0"/>
    <n v="3"/>
    <b v="0"/>
    <s v="film &amp; video/drama"/>
    <x v="0"/>
    <x v="3"/>
  </r>
  <r>
    <n v="169"/>
    <x v="169"/>
    <s v="Family is a short film about a father and son and two brothers who were separated by the Korean war and finally reunite after 60 years."/>
    <n v="2500"/>
    <n v="560"/>
    <n v="0.224"/>
    <x v="2"/>
    <n v="56"/>
    <x v="1"/>
    <s v="GBP"/>
    <n v="1413634059"/>
    <n v="1411042059"/>
    <b v="0"/>
    <n v="10"/>
    <b v="0"/>
    <s v="film &amp; video/drama"/>
    <x v="0"/>
    <x v="3"/>
  </r>
  <r>
    <n v="170"/>
    <x v="170"/>
    <s v="Amy &amp; Missy survive Amy's bipolar disorder and go on to become award winning &amp; bestselling authors, screenwriters &amp; filmmakers"/>
    <n v="10000"/>
    <n v="325"/>
    <n v="3.2500000000000001E-2"/>
    <x v="2"/>
    <n v="32.5"/>
    <x v="0"/>
    <s v="USD"/>
    <n v="1440912480"/>
    <n v="1438385283"/>
    <b v="0"/>
    <n v="10"/>
    <b v="0"/>
    <s v="film &amp; video/drama"/>
    <x v="0"/>
    <x v="3"/>
  </r>
  <r>
    <n v="171"/>
    <x v="171"/>
    <s v="Team Mayhem, a local small town gang of gamers who are enlisted   to save the world from the new great evil known as Prowler."/>
    <n v="50000"/>
    <n v="1"/>
    <n v="2.0000000000000002E-5"/>
    <x v="2"/>
    <n v="1"/>
    <x v="0"/>
    <s v="USD"/>
    <n v="1470975614"/>
    <n v="1465791614"/>
    <b v="0"/>
    <n v="1"/>
    <b v="0"/>
    <s v="film &amp; video/drama"/>
    <x v="0"/>
    <x v="3"/>
  </r>
  <r>
    <n v="172"/>
    <x v="172"/>
    <s v="A short film on the rarest mammal and the second most endangered freshwater river dolphin, in Pakistan."/>
    <n v="95000"/>
    <n v="0"/>
    <n v="0"/>
    <x v="2"/>
    <e v="#DIV/0!"/>
    <x v="0"/>
    <s v="USD"/>
    <n v="1426753723"/>
    <n v="1423733323"/>
    <b v="0"/>
    <n v="0"/>
    <b v="0"/>
    <s v="film &amp; video/drama"/>
    <x v="0"/>
    <x v="3"/>
  </r>
  <r>
    <n v="173"/>
    <x v="173"/>
    <s v="This is a film inspired by Quentin Tarantino, I want to make a film thats entertaining yet gritty. 7 Sins is in pre-production."/>
    <n v="1110"/>
    <n v="0"/>
    <n v="0"/>
    <x v="2"/>
    <e v="#DIV/0!"/>
    <x v="1"/>
    <s v="GBP"/>
    <n v="1425131108"/>
    <n v="1422539108"/>
    <b v="0"/>
    <n v="0"/>
    <b v="0"/>
    <s v="film &amp; video/drama"/>
    <x v="0"/>
    <x v="3"/>
  </r>
  <r>
    <n v="174"/>
    <x v="174"/>
    <s v="An international short film project. It is about loneliness, wich is caused by the current compulsion to check your Facebook every day."/>
    <n v="6000"/>
    <n v="0"/>
    <n v="0"/>
    <x v="2"/>
    <e v="#DIV/0!"/>
    <x v="9"/>
    <s v="EUR"/>
    <n v="1431108776"/>
    <n v="1425924776"/>
    <b v="0"/>
    <n v="0"/>
    <b v="0"/>
    <s v="film &amp; video/drama"/>
    <x v="0"/>
    <x v="3"/>
  </r>
  <r>
    <n v="175"/>
    <x v="175"/>
    <s v="To heal her scars Olivia must take a journey back to her roots, where an unresolved conflict stands between her and musical success."/>
    <n v="20000"/>
    <n v="1297"/>
    <n v="6.4850000000000005E-2"/>
    <x v="2"/>
    <n v="49.884615384615387"/>
    <x v="1"/>
    <s v="GBP"/>
    <n v="1409337611"/>
    <n v="1407177611"/>
    <b v="0"/>
    <n v="26"/>
    <b v="0"/>
    <s v="film &amp; video/drama"/>
    <x v="0"/>
    <x v="3"/>
  </r>
  <r>
    <n v="176"/>
    <x v="176"/>
    <s v="I'm seeking funding to finish my short film, Silent Monster, to bring awareness to teenage bullying as well as teenage violence."/>
    <n v="1500"/>
    <n v="0"/>
    <n v="0"/>
    <x v="2"/>
    <e v="#DIV/0!"/>
    <x v="0"/>
    <s v="USD"/>
    <n v="1438803999"/>
    <n v="1436211999"/>
    <b v="0"/>
    <n v="0"/>
    <b v="0"/>
    <s v="film &amp; video/drama"/>
    <x v="0"/>
    <x v="3"/>
  </r>
  <r>
    <n v="177"/>
    <x v="177"/>
    <s v="I'm making a modern day version of the bible story &quot; The Good Samaritan&quot;"/>
    <n v="450"/>
    <n v="180"/>
    <n v="0.4"/>
    <x v="2"/>
    <n v="25.714285714285715"/>
    <x v="0"/>
    <s v="USD"/>
    <n v="1427155726"/>
    <n v="1425690526"/>
    <b v="0"/>
    <n v="7"/>
    <b v="0"/>
    <s v="film &amp; video/drama"/>
    <x v="0"/>
    <x v="3"/>
  </r>
  <r>
    <n v="178"/>
    <x v="178"/>
    <s v="El viaje de LucÃ­a es un largometraje de ficciÃ³n con temÃ¡tica sobre el cÃ¡ncer infantil."/>
    <n v="500000"/>
    <n v="0"/>
    <n v="0"/>
    <x v="2"/>
    <e v="#DIV/0!"/>
    <x v="3"/>
    <s v="EUR"/>
    <n v="1448582145"/>
    <n v="1445986545"/>
    <b v="0"/>
    <n v="0"/>
    <b v="0"/>
    <s v="film &amp; video/drama"/>
    <x v="0"/>
    <x v="3"/>
  </r>
  <r>
    <n v="179"/>
    <x v="179"/>
    <s v="A feature-length film about how three people survive in a diseased world."/>
    <n v="1000"/>
    <n v="200"/>
    <n v="0.2"/>
    <x v="2"/>
    <n v="100"/>
    <x v="0"/>
    <s v="USD"/>
    <n v="1457056555"/>
    <n v="1454464555"/>
    <b v="0"/>
    <n v="2"/>
    <b v="0"/>
    <s v="film &amp; video/drama"/>
    <x v="0"/>
    <x v="3"/>
  </r>
  <r>
    <n v="180"/>
    <x v="180"/>
    <s v="The Rest of Us follows a survivor of an outbreak that nearly destroyed the earth as he travels to find some form of humanity."/>
    <n v="1200"/>
    <n v="401"/>
    <n v="0.33416666666666667"/>
    <x v="2"/>
    <n v="30.846153846153847"/>
    <x v="1"/>
    <s v="GBP"/>
    <n v="1428951600"/>
    <n v="1425512843"/>
    <b v="0"/>
    <n v="13"/>
    <b v="0"/>
    <s v="film &amp; video/drama"/>
    <x v="0"/>
    <x v="3"/>
  </r>
  <r>
    <n v="181"/>
    <x v="181"/>
    <s v="Christina has been suffering with flash backs and some very disturbing nightmares and realises that it is more than just nightmares."/>
    <n v="3423"/>
    <n v="722"/>
    <n v="0.21092608822670172"/>
    <x v="2"/>
    <n v="180.5"/>
    <x v="1"/>
    <s v="GBP"/>
    <n v="1434995295"/>
    <n v="1432403295"/>
    <b v="0"/>
    <n v="4"/>
    <b v="0"/>
    <s v="film &amp; video/drama"/>
    <x v="0"/>
    <x v="3"/>
  </r>
  <r>
    <n v="182"/>
    <x v="182"/>
    <s v="I'm Faraz, and I am raising money for my feature film called ABU. This one is for our parents, and our responsibilities towards them."/>
    <n v="1000"/>
    <n v="0"/>
    <n v="0"/>
    <x v="2"/>
    <e v="#DIV/0!"/>
    <x v="0"/>
    <s v="USD"/>
    <n v="1483748232"/>
    <n v="1481156232"/>
    <b v="0"/>
    <n v="0"/>
    <b v="0"/>
    <s v="film &amp; video/drama"/>
    <x v="0"/>
    <x v="3"/>
  </r>
  <r>
    <n v="183"/>
    <x v="183"/>
    <s v="Don't kill me until I meet my Dad"/>
    <n v="12500"/>
    <n v="4482"/>
    <n v="0.35855999999999999"/>
    <x v="2"/>
    <n v="373.5"/>
    <x v="1"/>
    <s v="GBP"/>
    <n v="1417033610"/>
    <n v="1414438010"/>
    <b v="0"/>
    <n v="12"/>
    <b v="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n v="1500"/>
    <n v="51"/>
    <n v="3.4000000000000002E-2"/>
    <x v="2"/>
    <n v="25.5"/>
    <x v="5"/>
    <s v="CAD"/>
    <n v="1409543940"/>
    <n v="1404586762"/>
    <b v="0"/>
    <n v="2"/>
    <b v="0"/>
    <s v="film &amp; video/drama"/>
    <x v="0"/>
    <x v="3"/>
  </r>
  <r>
    <n v="185"/>
    <x v="185"/>
    <s v="Love has no boundaries!"/>
    <n v="40000"/>
    <n v="2200"/>
    <n v="5.5E-2"/>
    <x v="2"/>
    <n v="220"/>
    <x v="10"/>
    <s v="NOK"/>
    <n v="1471557139"/>
    <n v="1468965139"/>
    <b v="0"/>
    <n v="10"/>
    <b v="0"/>
    <s v="film &amp; video/drama"/>
    <x v="0"/>
    <x v="3"/>
  </r>
  <r>
    <n v="186"/>
    <x v="186"/>
    <s v="My film is about a boy who discovers the truth about his fathers dissapearance through the dark secrets of his mothers past."/>
    <n v="5000"/>
    <n v="0"/>
    <n v="0"/>
    <x v="2"/>
    <e v="#DIV/0!"/>
    <x v="0"/>
    <s v="USD"/>
    <n v="1488571200"/>
    <n v="1485977434"/>
    <b v="0"/>
    <n v="0"/>
    <b v="0"/>
    <s v="film &amp; video/drama"/>
    <x v="0"/>
    <x v="3"/>
  </r>
  <r>
    <n v="187"/>
    <x v="187"/>
    <s v="A young man suffering from a severe case of OCD embarks on a road trip to find peace of mind."/>
    <n v="5000"/>
    <n v="800"/>
    <n v="0.16"/>
    <x v="2"/>
    <n v="160"/>
    <x v="0"/>
    <s v="USD"/>
    <n v="1437461940"/>
    <n v="1435383457"/>
    <b v="0"/>
    <n v="5"/>
    <b v="0"/>
    <s v="film &amp; video/drama"/>
    <x v="0"/>
    <x v="3"/>
  </r>
  <r>
    <n v="188"/>
    <x v="188"/>
    <s v="Mariano Messini, an aspiring musician, indebted to the mafia must put his life on the line to escape their grasp and pursue his dream."/>
    <n v="1500"/>
    <n v="0"/>
    <n v="0"/>
    <x v="2"/>
    <e v="#DIV/0!"/>
    <x v="0"/>
    <s v="USD"/>
    <n v="1409891015"/>
    <n v="1407299015"/>
    <b v="0"/>
    <n v="0"/>
    <b v="0"/>
    <s v="film &amp; video/drama"/>
    <x v="0"/>
    <x v="3"/>
  </r>
  <r>
    <n v="189"/>
    <x v="189"/>
    <s v="Jack Barlow's wife and daughter shot in cold blood at a gun confiscation station in Texas, he sets out to save his family &amp; neighbors."/>
    <n v="500000"/>
    <n v="345"/>
    <n v="6.8999999999999997E-4"/>
    <x v="2"/>
    <n v="69"/>
    <x v="0"/>
    <s v="USD"/>
    <n v="1472920477"/>
    <n v="1467736477"/>
    <b v="0"/>
    <n v="5"/>
    <b v="0"/>
    <s v="film &amp; video/drama"/>
    <x v="0"/>
    <x v="3"/>
  </r>
  <r>
    <n v="190"/>
    <x v="190"/>
    <s v="Because hope can be a 4 letter word"/>
    <n v="12000"/>
    <n v="50"/>
    <n v="4.1666666666666666E-3"/>
    <x v="2"/>
    <n v="50"/>
    <x v="0"/>
    <s v="USD"/>
    <n v="1466091446"/>
    <n v="1465227446"/>
    <b v="0"/>
    <n v="1"/>
    <b v="0"/>
    <s v="film &amp; video/drama"/>
    <x v="0"/>
    <x v="3"/>
  </r>
  <r>
    <n v="191"/>
    <x v="191"/>
    <s v="A young boy passionate about Astronomy and Chemistry tracks down an astroid that scientists said would never hit earth."/>
    <n v="5000"/>
    <n v="250"/>
    <n v="0.05"/>
    <x v="2"/>
    <n v="83.333333333333329"/>
    <x v="2"/>
    <s v="AUD"/>
    <n v="1443782138"/>
    <n v="1440326138"/>
    <b v="0"/>
    <n v="3"/>
    <b v="0"/>
    <s v="film &amp; video/drama"/>
    <x v="0"/>
    <x v="3"/>
  </r>
  <r>
    <n v="192"/>
    <x v="192"/>
    <s v="This Eminem Tell All details the good times, hardships, drug abuse, domestic violence, scandals, sex, near-death experiences and murder"/>
    <n v="1000000"/>
    <n v="17"/>
    <n v="1.7E-5"/>
    <x v="2"/>
    <n v="5.666666666666667"/>
    <x v="0"/>
    <s v="USD"/>
    <n v="1413572432"/>
    <n v="1410980432"/>
    <b v="0"/>
    <n v="3"/>
    <b v="0"/>
    <s v="film &amp; video/drama"/>
    <x v="0"/>
    <x v="3"/>
  </r>
  <r>
    <n v="193"/>
    <x v="193"/>
    <s v="I am in need of a new PC for my Media Production course so i can pursue my dream of creating CGI based sci-fi productions for everyone"/>
    <n v="1000"/>
    <n v="0"/>
    <n v="0"/>
    <x v="2"/>
    <e v="#DIV/0!"/>
    <x v="1"/>
    <s v="GBP"/>
    <n v="1417217166"/>
    <n v="1412029566"/>
    <b v="0"/>
    <n v="0"/>
    <b v="0"/>
    <s v="film &amp; video/drama"/>
    <x v="0"/>
    <x v="3"/>
  </r>
  <r>
    <n v="194"/>
    <x v="194"/>
    <s v="Northern Irish Original Short Film based on the desperation of love and survival and taking a risk that may change everything."/>
    <n v="2500"/>
    <n v="3"/>
    <n v="1.1999999999999999E-3"/>
    <x v="2"/>
    <n v="1"/>
    <x v="1"/>
    <s v="GBP"/>
    <n v="1457308531"/>
    <n v="1452124531"/>
    <b v="0"/>
    <n v="3"/>
    <b v="0"/>
    <s v="film &amp; video/drama"/>
    <x v="0"/>
    <x v="3"/>
  </r>
  <r>
    <n v="195"/>
    <x v="195"/>
    <s v="A film project based on my auto-biography, a military conflict with no media attention, this story depicts war and its aftermath."/>
    <n v="2000000"/>
    <n v="0"/>
    <n v="0"/>
    <x v="2"/>
    <e v="#DIV/0!"/>
    <x v="0"/>
    <s v="USD"/>
    <n v="1436544332"/>
    <n v="1431360332"/>
    <b v="0"/>
    <n v="0"/>
    <b v="0"/>
    <s v="film &amp; video/drama"/>
    <x v="0"/>
    <x v="3"/>
  </r>
  <r>
    <n v="196"/>
    <x v="196"/>
    <s v="A moving short film about a retired female boxer who develops a relationship with a young journalist who idolises her"/>
    <n v="3500"/>
    <n v="1465"/>
    <n v="0.41857142857142859"/>
    <x v="2"/>
    <n v="77.10526315789474"/>
    <x v="1"/>
    <s v="GBP"/>
    <n v="1444510800"/>
    <n v="1442062898"/>
    <b v="0"/>
    <n v="19"/>
    <b v="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n v="2500"/>
    <n v="262"/>
    <n v="0.1048"/>
    <x v="2"/>
    <n v="32.75"/>
    <x v="1"/>
    <s v="GBP"/>
    <n v="1487365200"/>
    <n v="1483734100"/>
    <b v="0"/>
    <n v="8"/>
    <b v="0"/>
    <s v="film &amp; video/drama"/>
    <x v="0"/>
    <x v="3"/>
  </r>
  <r>
    <n v="198"/>
    <x v="198"/>
    <s v="Nine Lives is a story of one woman's survival of EIGHT near deaths and her love for one man as an influence to fight for the NINTH."/>
    <n v="25000"/>
    <n v="279"/>
    <n v="1.116E-2"/>
    <x v="2"/>
    <n v="46.5"/>
    <x v="0"/>
    <s v="USD"/>
    <n v="1412500322"/>
    <n v="1409908322"/>
    <b v="0"/>
    <n v="6"/>
    <b v="0"/>
    <s v="film &amp; video/drama"/>
    <x v="0"/>
    <x v="3"/>
  </r>
  <r>
    <n v="199"/>
    <x v="199"/>
    <s v="We're filming a feature film that we can put in numerous film festivals across the country. My dream is to compete in every single one."/>
    <n v="10000"/>
    <n v="0"/>
    <n v="0"/>
    <x v="2"/>
    <e v="#DIV/0!"/>
    <x v="0"/>
    <s v="USD"/>
    <n v="1472698702"/>
    <n v="1470106702"/>
    <b v="0"/>
    <n v="0"/>
    <b v="0"/>
    <s v="film &amp; video/drama"/>
    <x v="0"/>
    <x v="3"/>
  </r>
  <r>
    <n v="200"/>
    <x v="200"/>
    <s v="A film dedicated to an AAF Pilot's struggle to survive behind enemy lines during WWII."/>
    <n v="6000"/>
    <n v="1571.55"/>
    <n v="0.26192500000000002"/>
    <x v="2"/>
    <n v="87.308333333333337"/>
    <x v="0"/>
    <s v="USD"/>
    <n v="1410746403"/>
    <n v="1408154403"/>
    <b v="0"/>
    <n v="18"/>
    <b v="0"/>
    <s v="film &amp; video/drama"/>
    <x v="0"/>
    <x v="3"/>
  </r>
  <r>
    <n v="201"/>
    <x v="201"/>
    <s v="Everyone has a choice. Can two college students get past their differences to save the life of a man whom they've never met before?"/>
    <n v="650"/>
    <n v="380"/>
    <n v="0.58461538461538465"/>
    <x v="2"/>
    <n v="54.285714285714285"/>
    <x v="0"/>
    <s v="USD"/>
    <n v="1423424329"/>
    <n v="1421696329"/>
    <b v="0"/>
    <n v="7"/>
    <b v="0"/>
    <s v="film &amp; video/drama"/>
    <x v="0"/>
    <x v="3"/>
  </r>
  <r>
    <n v="202"/>
    <x v="202"/>
    <s v="new web series created by jonney terry"/>
    <n v="6000"/>
    <n v="0"/>
    <n v="0"/>
    <x v="2"/>
    <e v="#DIV/0!"/>
    <x v="0"/>
    <s v="USD"/>
    <n v="1444337940"/>
    <n v="1441750564"/>
    <b v="0"/>
    <n v="0"/>
    <b v="0"/>
    <s v="film &amp; video/drama"/>
    <x v="0"/>
    <x v="3"/>
  </r>
  <r>
    <n v="203"/>
    <x v="203"/>
    <s v="We are aiming to make a Web Series based on Youth Culture and the misrepresentation of socially stereotyped people."/>
    <n v="2500"/>
    <n v="746"/>
    <n v="0.2984"/>
    <x v="2"/>
    <n v="93.25"/>
    <x v="1"/>
    <s v="GBP"/>
    <n v="1422562864"/>
    <n v="1417378864"/>
    <b v="0"/>
    <n v="8"/>
    <b v="0"/>
    <s v="film &amp; video/drama"/>
    <x v="0"/>
    <x v="3"/>
  </r>
  <r>
    <n v="204"/>
    <x v="204"/>
    <s v="A feature film based on the true story of Bruce and Denise Morcombe and their battle for justice for their missing son Daniel."/>
    <n v="300000"/>
    <n v="152165"/>
    <n v="0.50721666666666665"/>
    <x v="2"/>
    <n v="117.68368136117556"/>
    <x v="2"/>
    <s v="AUD"/>
    <n v="1470319203"/>
    <n v="1467727203"/>
    <b v="0"/>
    <n v="1293"/>
    <b v="0"/>
    <s v="film &amp; video/drama"/>
    <x v="0"/>
    <x v="3"/>
  </r>
  <r>
    <n v="205"/>
    <x v="205"/>
    <s v="A martyr faces execution at the hands of the State, while enduring the horrors and alienation of a new world order."/>
    <n v="8000"/>
    <n v="1300"/>
    <n v="0.16250000000000001"/>
    <x v="2"/>
    <n v="76.470588235294116"/>
    <x v="0"/>
    <s v="USD"/>
    <n v="1444144222"/>
    <n v="1441120222"/>
    <b v="0"/>
    <n v="17"/>
    <b v="0"/>
    <s v="film &amp; video/drama"/>
    <x v="0"/>
    <x v="3"/>
  </r>
  <r>
    <n v="206"/>
    <x v="206"/>
    <s v="A love story featuring adoption,struggle,dysfunction,grace, healing, and restoration."/>
    <n v="12700"/>
    <n v="0"/>
    <n v="0"/>
    <x v="2"/>
    <e v="#DIV/0!"/>
    <x v="0"/>
    <s v="USD"/>
    <n v="1470441983"/>
    <n v="1468627583"/>
    <b v="0"/>
    <n v="0"/>
    <b v="0"/>
    <s v="film &amp; video/drama"/>
    <x v="0"/>
    <x v="3"/>
  </r>
  <r>
    <n v="207"/>
    <x v="207"/>
    <s v="To avoid bankruptcy, Vincent, a passionate young entrepreneur embarks  on an illicit affair in order to save his dream business."/>
    <n v="14000"/>
    <n v="2130"/>
    <n v="0.15214285714285714"/>
    <x v="2"/>
    <n v="163.84615384615384"/>
    <x v="5"/>
    <s v="CAD"/>
    <n v="1420346638"/>
    <n v="1417754638"/>
    <b v="0"/>
    <n v="13"/>
    <b v="0"/>
    <s v="film &amp; video/drama"/>
    <x v="0"/>
    <x v="3"/>
  </r>
  <r>
    <n v="208"/>
    <x v="208"/>
    <s v="A young woman's journey from Africa to Australia where she finds heaven on earth, love and tragedy. Within her tragedy she saves lives."/>
    <n v="50000"/>
    <n v="0"/>
    <n v="0"/>
    <x v="2"/>
    <e v="#DIV/0!"/>
    <x v="2"/>
    <s v="AUD"/>
    <n v="1418719967"/>
    <n v="1416127967"/>
    <b v="0"/>
    <n v="0"/>
    <b v="0"/>
    <s v="film &amp; video/drama"/>
    <x v="0"/>
    <x v="3"/>
  </r>
  <r>
    <n v="209"/>
    <x v="209"/>
    <s v="&quot;A Brighter Day&quot; is the first episode of a television series about an ex-hustler that becomes a school teacher to help at risk youth."/>
    <n v="25000"/>
    <n v="0"/>
    <n v="0"/>
    <x v="2"/>
    <e v="#DIV/0!"/>
    <x v="0"/>
    <s v="USD"/>
    <n v="1436566135"/>
    <n v="1433974135"/>
    <b v="0"/>
    <n v="0"/>
    <b v="0"/>
    <s v="film &amp; video/drama"/>
    <x v="0"/>
    <x v="3"/>
  </r>
  <r>
    <n v="210"/>
    <x v="210"/>
    <s v="A tender short film about a young man who needs advice from  someone he had no intention of ever meeting, his biological father."/>
    <n v="12000"/>
    <n v="3030"/>
    <n v="0.2525"/>
    <x v="2"/>
    <n v="91.818181818181813"/>
    <x v="0"/>
    <s v="USD"/>
    <n v="1443675600"/>
    <n v="1441157592"/>
    <b v="0"/>
    <n v="33"/>
    <b v="0"/>
    <s v="film &amp; video/drama"/>
    <x v="0"/>
    <x v="3"/>
  </r>
  <r>
    <n v="211"/>
    <x v="211"/>
    <s v="The Heart of a Woman and The Heart of a Man is a feature film written by Jennie Marie Pacelli, based on real people and true events"/>
    <n v="5000"/>
    <n v="2230"/>
    <n v="0.44600000000000001"/>
    <x v="2"/>
    <n v="185.83333333333334"/>
    <x v="0"/>
    <s v="USD"/>
    <n v="1442634617"/>
    <n v="1440042617"/>
    <b v="0"/>
    <n v="12"/>
    <b v="0"/>
    <s v="film &amp; video/drama"/>
    <x v="0"/>
    <x v="3"/>
  </r>
  <r>
    <n v="212"/>
    <x v="212"/>
    <s v="This film is a fictional crime drama following the events of a heist that ended in bloodshed."/>
    <n v="6300"/>
    <n v="1"/>
    <n v="1.5873015873015873E-4"/>
    <x v="2"/>
    <n v="1"/>
    <x v="0"/>
    <s v="USD"/>
    <n v="1460837320"/>
    <n v="1455656920"/>
    <b v="0"/>
    <n v="1"/>
    <b v="0"/>
    <s v="film &amp; video/drama"/>
    <x v="0"/>
    <x v="3"/>
  </r>
  <r>
    <n v="213"/>
    <x v="213"/>
    <s v="A family dramedy about a grandfather  and grandson who are both on their path to redemption."/>
    <n v="50000"/>
    <n v="20"/>
    <n v="4.0000000000000002E-4"/>
    <x v="2"/>
    <n v="20"/>
    <x v="0"/>
    <s v="USD"/>
    <n v="1439734001"/>
    <n v="1437142547"/>
    <b v="0"/>
    <n v="1"/>
    <b v="0"/>
    <s v="film &amp; video/drama"/>
    <x v="0"/>
    <x v="3"/>
  </r>
  <r>
    <n v="214"/>
    <x v="214"/>
    <s v="A screenplay based upon the true story of a man with Asperger Syndrome who falls through the cracks of the criminal justice system."/>
    <n v="12500"/>
    <n v="1"/>
    <n v="8.0000000000000007E-5"/>
    <x v="2"/>
    <n v="1"/>
    <x v="0"/>
    <s v="USD"/>
    <n v="1425655349"/>
    <n v="1420471349"/>
    <b v="0"/>
    <n v="1"/>
    <b v="0"/>
    <s v="film &amp; video/drama"/>
    <x v="0"/>
    <x v="3"/>
  </r>
  <r>
    <n v="215"/>
    <x v="215"/>
    <s v="A short drama based on a true events. Story of a British Soldier who comes back home suffering from Post Traumatic Stress Disorder."/>
    <n v="4400"/>
    <n v="10"/>
    <n v="2.2727272727272726E-3"/>
    <x v="2"/>
    <n v="10"/>
    <x v="1"/>
    <s v="GBP"/>
    <n v="1455753540"/>
    <n v="1452058282"/>
    <b v="0"/>
    <n v="1"/>
    <b v="0"/>
    <s v="film &amp; video/drama"/>
    <x v="0"/>
    <x v="3"/>
  </r>
  <r>
    <n v="216"/>
    <x v="216"/>
    <s v="A nostalgic film about the unorthodox teacher we all wish we had, the girl we all fell for, and the friend we didn't expect to make."/>
    <n v="50000"/>
    <n v="27849.22"/>
    <n v="0.55698440000000005"/>
    <x v="2"/>
    <n v="331.53833333333336"/>
    <x v="0"/>
    <s v="USD"/>
    <n v="1429740037"/>
    <n v="1425423637"/>
    <b v="0"/>
    <n v="84"/>
    <b v="0"/>
    <s v="film &amp; video/drama"/>
    <x v="0"/>
    <x v="3"/>
  </r>
  <r>
    <n v="217"/>
    <x v="217"/>
    <s v="A roadmovie by paw"/>
    <n v="100000"/>
    <n v="11943"/>
    <n v="0.11942999999999999"/>
    <x v="2"/>
    <n v="314.28947368421052"/>
    <x v="11"/>
    <s v="SEK"/>
    <n v="1419780149"/>
    <n v="1417101749"/>
    <b v="0"/>
    <n v="38"/>
    <b v="0"/>
    <s v="film &amp; video/drama"/>
    <x v="0"/>
    <x v="3"/>
  </r>
  <r>
    <n v="218"/>
    <x v="218"/>
    <s v="A sassy talking spider named Charmaine, joins forces with an abused young boy.  She stages off bullies and help fight an abusive father"/>
    <n v="5000"/>
    <n v="100"/>
    <n v="0.02"/>
    <x v="2"/>
    <n v="100"/>
    <x v="0"/>
    <s v="USD"/>
    <n v="1431702289"/>
    <n v="1426518289"/>
    <b v="0"/>
    <n v="1"/>
    <b v="0"/>
    <s v="film &amp; video/drama"/>
    <x v="0"/>
    <x v="3"/>
  </r>
  <r>
    <n v="219"/>
    <x v="219"/>
    <s v="An hour-long pilot about a group of suburban LGBT teens coming of age in the early 90's."/>
    <n v="50000"/>
    <n v="8815"/>
    <n v="0.17630000000000001"/>
    <x v="2"/>
    <n v="115.98684210526316"/>
    <x v="0"/>
    <s v="USD"/>
    <n v="1459493940"/>
    <n v="1456732225"/>
    <b v="0"/>
    <n v="76"/>
    <b v="0"/>
    <s v="film &amp; video/drama"/>
    <x v="0"/>
    <x v="3"/>
  </r>
  <r>
    <n v="220"/>
    <x v="220"/>
    <s v="A Freelancer abandons everything to chase after his dream of being &quot;great&quot; escape to Bangkok and return to his home-world."/>
    <n v="50000"/>
    <n v="360"/>
    <n v="7.1999999999999998E-3"/>
    <x v="2"/>
    <n v="120"/>
    <x v="0"/>
    <s v="USD"/>
    <n v="1440101160"/>
    <n v="1436542030"/>
    <b v="0"/>
    <n v="3"/>
    <b v="0"/>
    <s v="film &amp; video/drama"/>
    <x v="0"/>
    <x v="3"/>
  </r>
  <r>
    <n v="221"/>
    <x v="221"/>
    <s v="Film about Schizophrenia with Surreal Twists!"/>
    <n v="50000"/>
    <n v="0"/>
    <n v="0"/>
    <x v="2"/>
    <e v="#DIV/0!"/>
    <x v="0"/>
    <s v="USD"/>
    <n v="1427569564"/>
    <n v="1422389164"/>
    <b v="0"/>
    <n v="0"/>
    <b v="0"/>
    <s v="film &amp; video/drama"/>
    <x v="0"/>
    <x v="3"/>
  </r>
  <r>
    <n v="222"/>
    <x v="222"/>
    <s v="Killian leader of an outlaw bike gang doesnâ€™t have a bike yet and here is your chance to help design and build his machine."/>
    <n v="1000"/>
    <n v="130"/>
    <n v="0.13"/>
    <x v="2"/>
    <n v="65"/>
    <x v="0"/>
    <s v="USD"/>
    <n v="1427423940"/>
    <n v="1422383318"/>
    <b v="0"/>
    <n v="2"/>
    <b v="0"/>
    <s v="film &amp; video/drama"/>
    <x v="0"/>
    <x v="3"/>
  </r>
  <r>
    <n v="223"/>
    <x v="223"/>
    <s v="An old man, a U.S Marine Corps veteran remembers his combat experience in the battle of Toktong Pass 1950, during the Korean War."/>
    <n v="1500000"/>
    <n v="0"/>
    <n v="0"/>
    <x v="2"/>
    <e v="#DIV/0!"/>
    <x v="0"/>
    <s v="USD"/>
    <n v="1463879100"/>
    <n v="1461287350"/>
    <b v="0"/>
    <n v="0"/>
    <b v="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n v="0"/>
    <x v="2"/>
    <e v="#DIV/0!"/>
    <x v="2"/>
    <s v="AUD"/>
    <n v="1436506726"/>
    <n v="1431322726"/>
    <b v="0"/>
    <n v="0"/>
    <b v="0"/>
    <s v="film &amp; video/drama"/>
    <x v="0"/>
    <x v="3"/>
  </r>
  <r>
    <n v="225"/>
    <x v="225"/>
    <s v="I'm creating a &quot;Lifetime&quot; type drama film about a girl who uses backpage for money, but trying to turn her life around."/>
    <n v="200"/>
    <n v="0"/>
    <n v="0"/>
    <x v="2"/>
    <e v="#DIV/0!"/>
    <x v="0"/>
    <s v="USD"/>
    <n v="1460153054"/>
    <n v="1457564654"/>
    <b v="0"/>
    <n v="0"/>
    <b v="0"/>
    <s v="film &amp; video/drama"/>
    <x v="0"/>
    <x v="3"/>
  </r>
  <r>
    <n v="226"/>
    <x v="226"/>
    <s v="A TRUE STORY OF DOMESTIC VILOLENCE THAT SEEKS TO OFFER THE VIEWER OUTLEST OF SUPPORT."/>
    <n v="29000"/>
    <n v="250"/>
    <n v="8.6206896551724137E-3"/>
    <x v="2"/>
    <n v="125"/>
    <x v="1"/>
    <s v="GBP"/>
    <n v="1433064540"/>
    <n v="1428854344"/>
    <b v="0"/>
    <n v="2"/>
    <b v="0"/>
    <s v="film &amp; video/drama"/>
    <x v="0"/>
    <x v="3"/>
  </r>
  <r>
    <n v="227"/>
    <x v="227"/>
    <s v="Imagine your life is full is nothing but pain and darkness. One day, you had the chance to be free from it all. Would you take it?"/>
    <n v="28000"/>
    <n v="0"/>
    <n v="0"/>
    <x v="2"/>
    <e v="#DIV/0!"/>
    <x v="0"/>
    <s v="USD"/>
    <n v="1436477241"/>
    <n v="1433885241"/>
    <b v="0"/>
    <n v="0"/>
    <b v="0"/>
    <s v="film &amp; video/drama"/>
    <x v="0"/>
    <x v="3"/>
  </r>
  <r>
    <n v="228"/>
    <x v="228"/>
    <s v="I am making a film from one one of my books called facets of a Geek life."/>
    <n v="8000"/>
    <n v="0"/>
    <n v="0"/>
    <x v="2"/>
    <e v="#DIV/0!"/>
    <x v="1"/>
    <s v="GBP"/>
    <n v="1433176105"/>
    <n v="1427992105"/>
    <b v="0"/>
    <n v="0"/>
    <b v="0"/>
    <s v="film &amp; video/drama"/>
    <x v="0"/>
    <x v="3"/>
  </r>
  <r>
    <n v="229"/>
    <x v="229"/>
    <s v="I teenage girl that wants to go around the system. She does all she can to cheat and finds herself in a bad position when she messesup"/>
    <n v="3000"/>
    <n v="0"/>
    <n v="0"/>
    <x v="2"/>
    <e v="#DIV/0!"/>
    <x v="12"/>
    <s v="EUR"/>
    <n v="1455402297"/>
    <n v="1452810297"/>
    <b v="0"/>
    <n v="0"/>
    <b v="0"/>
    <s v="film &amp; video/drama"/>
    <x v="0"/>
    <x v="3"/>
  </r>
  <r>
    <n v="230"/>
    <x v="230"/>
    <s v="In Love There's War is a spicy web series that will have viewers at the edge of their seats as deception and hidden secrecies unravel."/>
    <n v="15000"/>
    <n v="60"/>
    <n v="4.0000000000000001E-3"/>
    <x v="2"/>
    <n v="30"/>
    <x v="0"/>
    <s v="USD"/>
    <n v="1433443151"/>
    <n v="1430851151"/>
    <b v="0"/>
    <n v="2"/>
    <b v="0"/>
    <s v="film &amp; video/drama"/>
    <x v="0"/>
    <x v="3"/>
  </r>
  <r>
    <n v="231"/>
    <x v="231"/>
    <s v="Farewell to Freedom the screenplay portrays  a vulnerable divorce'  who falls for a hard-luck cowboy she meets in Las Vegas."/>
    <n v="1500000"/>
    <n v="0"/>
    <n v="0"/>
    <x v="2"/>
    <e v="#DIV/0!"/>
    <x v="0"/>
    <s v="USD"/>
    <n v="1451775651"/>
    <n v="1449183651"/>
    <b v="0"/>
    <n v="0"/>
    <b v="0"/>
    <s v="film &amp; video/drama"/>
    <x v="0"/>
    <x v="3"/>
  </r>
  <r>
    <n v="232"/>
    <x v="232"/>
    <s v="A high-impact, high-quality resource to address, for young people and youth-related professionals, the issue of sexual consent."/>
    <n v="4000"/>
    <n v="110"/>
    <n v="2.75E-2"/>
    <x v="2"/>
    <n v="15.714285714285714"/>
    <x v="1"/>
    <s v="GBP"/>
    <n v="1425066546"/>
    <n v="1422474546"/>
    <b v="0"/>
    <n v="7"/>
    <b v="0"/>
    <s v="film &amp; video/drama"/>
    <x v="0"/>
    <x v="3"/>
  </r>
  <r>
    <n v="233"/>
    <x v="233"/>
    <s v="â€œArea 4â€ revolves around Frank Hammond, a counselor at a high school, who discovers the scandals that took place."/>
    <n v="350000"/>
    <n v="0"/>
    <n v="0"/>
    <x v="2"/>
    <e v="#DIV/0!"/>
    <x v="0"/>
    <s v="USD"/>
    <n v="1475185972"/>
    <n v="1472593972"/>
    <b v="0"/>
    <n v="0"/>
    <b v="0"/>
    <s v="film &amp; video/drama"/>
    <x v="0"/>
    <x v="3"/>
  </r>
  <r>
    <n v="234"/>
    <x v="234"/>
    <s v="The Interviewer is a dramatic short film about second chances. If a murderer can get a second chance then uneducated children can too."/>
    <n v="1000"/>
    <n v="401"/>
    <n v="0.40100000000000002"/>
    <x v="2"/>
    <n v="80.2"/>
    <x v="0"/>
    <s v="USD"/>
    <n v="1434847859"/>
    <n v="1431391859"/>
    <b v="0"/>
    <n v="5"/>
    <b v="0"/>
    <s v="film &amp; video/drama"/>
    <x v="0"/>
    <x v="3"/>
  </r>
  <r>
    <n v="235"/>
    <x v="235"/>
    <s v="Taking people on a deep emotional trip with a story about sometimes those who have less, give more."/>
    <n v="10000"/>
    <n v="0"/>
    <n v="0"/>
    <x v="2"/>
    <e v="#DIV/0!"/>
    <x v="0"/>
    <s v="USD"/>
    <n v="1436478497"/>
    <n v="1433886497"/>
    <b v="0"/>
    <n v="0"/>
    <b v="0"/>
    <s v="film &amp; video/drama"/>
    <x v="0"/>
    <x v="3"/>
  </r>
  <r>
    <n v="236"/>
    <x v="236"/>
    <s v="Real cases from IAB investigations. Good cops taking down the bad cops. Police misconduct, obsessive force, drug trafficking etc."/>
    <n v="150000"/>
    <n v="0"/>
    <n v="0"/>
    <x v="2"/>
    <e v="#DIV/0!"/>
    <x v="0"/>
    <s v="USD"/>
    <n v="1451952000"/>
    <n v="1447380099"/>
    <b v="0"/>
    <n v="0"/>
    <b v="0"/>
    <s v="film &amp; video/drama"/>
    <x v="0"/>
    <x v="3"/>
  </r>
  <r>
    <n v="237"/>
    <x v="237"/>
    <s v="Making The Choice is a christian short film series."/>
    <n v="15000"/>
    <n v="50"/>
    <n v="3.3333333333333335E-3"/>
    <x v="2"/>
    <n v="50"/>
    <x v="0"/>
    <s v="USD"/>
    <n v="1457445069"/>
    <n v="1452261069"/>
    <b v="0"/>
    <n v="1"/>
    <b v="0"/>
    <s v="film &amp; video/drama"/>
    <x v="0"/>
    <x v="3"/>
  </r>
  <r>
    <n v="238"/>
    <x v="238"/>
    <s v="A film to stop society from judging others and get along. Life is not about discrimination! Donate for this Thrilling Drama Series!!!!"/>
    <n v="26000"/>
    <n v="0"/>
    <n v="0"/>
    <x v="2"/>
    <e v="#DIV/0!"/>
    <x v="0"/>
    <s v="USD"/>
    <n v="1483088400"/>
    <n v="1481324760"/>
    <b v="0"/>
    <n v="0"/>
    <b v="0"/>
    <s v="film &amp; video/drama"/>
    <x v="0"/>
    <x v="3"/>
  </r>
  <r>
    <n v="239"/>
    <x v="239"/>
    <s v="Lovers Clint and Eli convey their conflicting perspectives of guilt and remorse while in the desolate Australian bush."/>
    <n v="1000"/>
    <n v="250"/>
    <n v="0.25"/>
    <x v="2"/>
    <n v="50"/>
    <x v="2"/>
    <s v="AUD"/>
    <n v="1446984000"/>
    <n v="1445308730"/>
    <b v="0"/>
    <n v="5"/>
    <b v="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n v="1.0763413333333334"/>
    <x v="0"/>
    <n v="117.84759124087591"/>
    <x v="0"/>
    <s v="USD"/>
    <n v="1367773211"/>
    <n v="1363885211"/>
    <b v="1"/>
    <n v="137"/>
    <b v="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n v="36400"/>
    <n v="41000"/>
    <n v="1.1263736263736264"/>
    <x v="0"/>
    <n v="109.04255319148936"/>
    <x v="0"/>
    <s v="USD"/>
    <n v="1419180304"/>
    <n v="1415292304"/>
    <b v="1"/>
    <n v="376"/>
    <b v="1"/>
    <s v="film &amp; video/documentary"/>
    <x v="0"/>
    <x v="4"/>
  </r>
  <r>
    <n v="242"/>
    <x v="242"/>
    <s v="An unprecedented feature-length documentary film about Maine's tribal, oft-misunderstood ice fishing sub-culture."/>
    <n v="13000"/>
    <n v="14750"/>
    <n v="1.1346153846153846"/>
    <x v="0"/>
    <n v="73.019801980198025"/>
    <x v="0"/>
    <s v="USD"/>
    <n v="1324381790"/>
    <n v="1321357790"/>
    <b v="1"/>
    <n v="202"/>
    <b v="1"/>
    <s v="film &amp; video/documentary"/>
    <x v="0"/>
    <x v="4"/>
  </r>
  <r>
    <n v="243"/>
    <x v="243"/>
    <s v="A Hasidic man reaches a turning point in his recovery from mental illness and addiction, and is determined to start a new life."/>
    <n v="25000"/>
    <n v="25648"/>
    <n v="1.0259199999999999"/>
    <x v="0"/>
    <n v="78.195121951219505"/>
    <x v="0"/>
    <s v="USD"/>
    <n v="1393031304"/>
    <n v="1390439304"/>
    <b v="1"/>
    <n v="328"/>
    <b v="1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n v="1.1375714285714287"/>
    <x v="0"/>
    <n v="47.398809523809526"/>
    <x v="0"/>
    <s v="USD"/>
    <n v="1268723160"/>
    <n v="1265269559"/>
    <b v="1"/>
    <n v="84"/>
    <b v="1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n v="1.0371999999999999"/>
    <x v="0"/>
    <n v="54.020833333333336"/>
    <x v="0"/>
    <s v="USD"/>
    <n v="1345079785"/>
    <n v="1342487785"/>
    <b v="1"/>
    <n v="96"/>
    <b v="1"/>
    <s v="film &amp; video/documentary"/>
    <x v="0"/>
    <x v="4"/>
  </r>
  <r>
    <n v="246"/>
    <x v="246"/>
    <s v="From 1979 to 1981 twenty-nine Black children in Atlanta were murdered and the others terrified. This is our story..."/>
    <n v="5000"/>
    <n v="15273"/>
    <n v="3.0546000000000002"/>
    <x v="0"/>
    <n v="68.488789237668158"/>
    <x v="0"/>
    <s v="USD"/>
    <n v="1292665405"/>
    <n v="1288341805"/>
    <b v="1"/>
    <n v="223"/>
    <b v="1"/>
    <s v="film &amp; video/documentary"/>
    <x v="0"/>
    <x v="4"/>
  </r>
  <r>
    <n v="247"/>
    <x v="247"/>
    <s v="A young neuroscientist attempts to reconnect with his ailing father by obsessively studying old family footage._x000a_"/>
    <n v="5000"/>
    <n v="6705"/>
    <n v="1.341"/>
    <x v="0"/>
    <n v="108.14516129032258"/>
    <x v="0"/>
    <s v="USD"/>
    <n v="1287200340"/>
    <n v="1284042614"/>
    <b v="1"/>
    <n v="62"/>
    <b v="1"/>
    <s v="film &amp; video/documentary"/>
    <x v="0"/>
    <x v="4"/>
  </r>
  <r>
    <n v="248"/>
    <x v="248"/>
    <s v="FAR OUT ISN'T FAR ENOUGH depicts one man's wild, lifelong adventure of testing societal boundaries through his use of subversive art."/>
    <n v="85000"/>
    <n v="86133"/>
    <n v="1.0133294117647058"/>
    <x v="0"/>
    <n v="589.95205479452056"/>
    <x v="0"/>
    <s v="USD"/>
    <n v="1325961309"/>
    <n v="1322073309"/>
    <b v="1"/>
    <n v="146"/>
    <b v="1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n v="1.1292"/>
    <x v="0"/>
    <n v="48.051063829787232"/>
    <x v="0"/>
    <s v="USD"/>
    <n v="1282498800"/>
    <n v="1275603020"/>
    <b v="1"/>
    <n v="235"/>
    <b v="1"/>
    <s v="film &amp; video/documentary"/>
    <x v="0"/>
    <x v="4"/>
  </r>
  <r>
    <n v="250"/>
    <x v="250"/>
    <s v="Three young farmers risk land and friendship to stand up to the USDA. An experiential film about living a life of self reliance."/>
    <n v="30000"/>
    <n v="31675"/>
    <n v="1.0558333333333334"/>
    <x v="0"/>
    <n v="72.482837528604122"/>
    <x v="0"/>
    <s v="USD"/>
    <n v="1370525691"/>
    <n v="1367933691"/>
    <b v="1"/>
    <n v="437"/>
    <b v="1"/>
    <s v="film &amp; video/documentary"/>
    <x v="0"/>
    <x v="4"/>
  </r>
  <r>
    <n v="251"/>
    <x v="251"/>
    <s v="Remarkably devoted, Mayra is single-handedly sourcing small farm, single-origin coffee from her rural village in Honduras."/>
    <n v="3500"/>
    <n v="4395"/>
    <n v="1.2557142857142858"/>
    <x v="0"/>
    <n v="57.077922077922075"/>
    <x v="0"/>
    <s v="USD"/>
    <n v="1337194800"/>
    <n v="1334429646"/>
    <b v="1"/>
    <n v="77"/>
    <b v="1"/>
    <s v="film &amp; video/documentary"/>
    <x v="0"/>
    <x v="4"/>
  </r>
  <r>
    <n v="252"/>
    <x v="252"/>
    <s v="The definitive story of indie comics and the foremost institution of higher learning for those who draw them."/>
    <n v="5000"/>
    <n v="9228"/>
    <n v="1.8455999999999999"/>
    <x v="0"/>
    <n v="85.444444444444443"/>
    <x v="0"/>
    <s v="USD"/>
    <n v="1275364740"/>
    <n v="1269878058"/>
    <b v="1"/>
    <n v="108"/>
    <b v="1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n v="1.0073333333333334"/>
    <x v="0"/>
    <n v="215.85714285714286"/>
    <x v="0"/>
    <s v="USD"/>
    <n v="1329320235"/>
    <n v="1326728235"/>
    <b v="1"/>
    <n v="7"/>
    <b v="1"/>
    <s v="film &amp; video/documentary"/>
    <x v="0"/>
    <x v="4"/>
  </r>
  <r>
    <n v="254"/>
    <x v="254"/>
    <s v="&quot;I Clown You&quot; is a documentary about Israeli medical clowns and clowning as an art of challenging the norm."/>
    <n v="24000"/>
    <n v="28067.34"/>
    <n v="1.1694724999999999"/>
    <x v="0"/>
    <n v="89.38643312101911"/>
    <x v="0"/>
    <s v="USD"/>
    <n v="1445047200"/>
    <n v="1442443910"/>
    <b v="1"/>
    <n v="314"/>
    <b v="1"/>
    <s v="film &amp; video/documentary"/>
    <x v="0"/>
    <x v="4"/>
  </r>
  <r>
    <n v="255"/>
    <x v="255"/>
    <s v="xoxosms is a documentary about first love, long distance and Skype."/>
    <n v="8000"/>
    <n v="8538.66"/>
    <n v="1.0673325"/>
    <x v="0"/>
    <n v="45.418404255319146"/>
    <x v="0"/>
    <s v="USD"/>
    <n v="1300275482"/>
    <n v="1297687082"/>
    <b v="1"/>
    <n v="188"/>
    <b v="1"/>
    <s v="film &amp; video/documentary"/>
    <x v="0"/>
    <x v="4"/>
  </r>
  <r>
    <n v="256"/>
    <x v="256"/>
    <s v="Help share the art and community of Pow Wow, a contemporary art movement in Hawaii, with the rest of the world. #powwowhawaii"/>
    <n v="13000"/>
    <n v="18083"/>
    <n v="1.391"/>
    <x v="0"/>
    <n v="65.756363636363631"/>
    <x v="0"/>
    <s v="USD"/>
    <n v="1363458467"/>
    <n v="1360866467"/>
    <b v="1"/>
    <n v="275"/>
    <b v="1"/>
    <s v="film &amp; video/documentary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n v="1.0672648571428571"/>
    <x v="0"/>
    <n v="66.70405357142856"/>
    <x v="0"/>
    <s v="USD"/>
    <n v="1463670162"/>
    <n v="1461078162"/>
    <b v="1"/>
    <n v="560"/>
    <b v="1"/>
    <s v="film &amp; video/documentary"/>
    <x v="0"/>
    <x v="4"/>
  </r>
  <r>
    <n v="258"/>
    <x v="258"/>
    <s v="This film reveals the story of the modern revolution, the power of people to change their world and the man behind it all, Gene Sharp."/>
    <n v="30000"/>
    <n v="57342"/>
    <n v="1.9114"/>
    <x v="0"/>
    <n v="83.345930232558146"/>
    <x v="0"/>
    <s v="USD"/>
    <n v="1308359666"/>
    <n v="1305767666"/>
    <b v="1"/>
    <n v="688"/>
    <b v="1"/>
    <s v="film &amp; video/documentary"/>
    <x v="0"/>
    <x v="4"/>
  </r>
  <r>
    <n v="259"/>
    <x v="259"/>
    <s v="A tale about a band who have journeyed through time, dodging hype and mediocrity, and still managed to survive even stronger than ever."/>
    <n v="75000"/>
    <n v="98953.42"/>
    <n v="1.3193789333333332"/>
    <x v="0"/>
    <n v="105.04609341825902"/>
    <x v="0"/>
    <s v="USD"/>
    <n v="1428514969"/>
    <n v="1425922969"/>
    <b v="1"/>
    <n v="942"/>
    <b v="1"/>
    <s v="film &amp; video/documentary"/>
    <x v="0"/>
    <x v="4"/>
  </r>
  <r>
    <n v="260"/>
    <x v="260"/>
    <s v="In the traditional world of Mexican Rodeo, a team of first-generation California girls does it their way."/>
    <n v="10000"/>
    <n v="10640"/>
    <n v="1.0640000000000001"/>
    <x v="0"/>
    <n v="120.90909090909091"/>
    <x v="0"/>
    <s v="USD"/>
    <n v="1279360740"/>
    <n v="1275415679"/>
    <b v="1"/>
    <n v="88"/>
    <b v="1"/>
    <s v="film &amp; video/documentary"/>
    <x v="0"/>
    <x v="4"/>
  </r>
  <r>
    <n v="261"/>
    <x v="261"/>
    <s v="Empires explores the impact of networks on histories and philosophies of political thought."/>
    <n v="20000"/>
    <n v="21480"/>
    <n v="1.0740000000000001"/>
    <x v="0"/>
    <n v="97.63636363636364"/>
    <x v="0"/>
    <s v="USD"/>
    <n v="1339080900"/>
    <n v="1334783704"/>
    <b v="1"/>
    <n v="220"/>
    <b v="1"/>
    <s v="film &amp; video/documentary"/>
    <x v="0"/>
    <x v="4"/>
  </r>
  <r>
    <n v="262"/>
    <x v="262"/>
    <s v="He can never die. He will live forever. He is the last cosmonaut, and this is his story."/>
    <n v="2500"/>
    <n v="6000"/>
    <n v="2.4"/>
    <x v="0"/>
    <n v="41.379310344827587"/>
    <x v="0"/>
    <s v="USD"/>
    <n v="1298699828"/>
    <n v="1294811828"/>
    <b v="1"/>
    <n v="145"/>
    <b v="1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n v="1.1808107999999999"/>
    <x v="0"/>
    <n v="30.654485981308412"/>
    <x v="0"/>
    <s v="USD"/>
    <n v="1348786494"/>
    <n v="1346194494"/>
    <b v="1"/>
    <n v="963"/>
    <b v="1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n v="5000"/>
    <n v="5910"/>
    <n v="1.1819999999999999"/>
    <x v="0"/>
    <n v="64.945054945054949"/>
    <x v="0"/>
    <s v="USD"/>
    <n v="1336747995"/>
    <n v="1334155995"/>
    <b v="1"/>
    <n v="91"/>
    <b v="1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n v="1.111"/>
    <x v="0"/>
    <n v="95.775862068965523"/>
    <x v="0"/>
    <s v="USD"/>
    <n v="1273522560"/>
    <n v="1269928430"/>
    <b v="1"/>
    <n v="58"/>
    <b v="1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n v="1.4550000000000001"/>
    <x v="0"/>
    <n v="40.416666666666664"/>
    <x v="0"/>
    <s v="USD"/>
    <n v="1271994660"/>
    <n v="1264565507"/>
    <b v="1"/>
    <n v="36"/>
    <b v="1"/>
    <s v="film &amp; video/documentary"/>
    <x v="0"/>
    <x v="4"/>
  </r>
  <r>
    <n v="267"/>
    <x v="267"/>
    <s v="A visually stunning, feature length film chronicling life's challenges in the remote depths of the Amazon rainforest."/>
    <n v="9850"/>
    <n v="12965.44"/>
    <n v="1.3162883248730965"/>
    <x v="0"/>
    <n v="78.578424242424248"/>
    <x v="1"/>
    <s v="GBP"/>
    <n v="1403693499"/>
    <n v="1401101499"/>
    <b v="1"/>
    <n v="165"/>
    <b v="1"/>
    <s v="film &amp; video/documentary"/>
    <x v="0"/>
    <x v="4"/>
  </r>
  <r>
    <n v="268"/>
    <x v="268"/>
    <s v="Help us finish a documentary about four teens coming-of-age in a small, rural Mexican town that has suffered 50% migration to the U.S."/>
    <n v="5000"/>
    <n v="5570"/>
    <n v="1.1140000000000001"/>
    <x v="0"/>
    <n v="50.18018018018018"/>
    <x v="0"/>
    <s v="USD"/>
    <n v="1320640778"/>
    <n v="1316749178"/>
    <b v="1"/>
    <n v="111"/>
    <b v="1"/>
    <s v="film &amp; video/documentary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n v="1.4723377"/>
    <x v="0"/>
    <n v="92.251735588972423"/>
    <x v="2"/>
    <s v="AUD"/>
    <n v="1487738622"/>
    <n v="1485146622"/>
    <b v="1"/>
    <n v="1596"/>
    <b v="1"/>
    <s v="film &amp; video/documentary"/>
    <x v="0"/>
    <x v="4"/>
  </r>
  <r>
    <n v="270"/>
    <x v="270"/>
    <s v="Journey behind the lens of the legendary Jini Dellaccio, one of the first women rock â€˜nâ€™ roll photographers."/>
    <n v="2300"/>
    <n v="3510"/>
    <n v="1.5260869565217392"/>
    <x v="0"/>
    <n v="57.540983606557376"/>
    <x v="0"/>
    <s v="USD"/>
    <n v="1306296000"/>
    <n v="1301950070"/>
    <b v="1"/>
    <n v="61"/>
    <b v="1"/>
    <s v="film &amp; video/documentary"/>
    <x v="0"/>
    <x v="4"/>
  </r>
  <r>
    <n v="271"/>
    <x v="271"/>
    <s v="A documentary shot over 12 years about the hopes and dreams of five orphans struggling to reach adulthood in Kenya's Mathare slum."/>
    <n v="30000"/>
    <n v="31404"/>
    <n v="1.0468"/>
    <x v="0"/>
    <n v="109.42160278745645"/>
    <x v="0"/>
    <s v="USD"/>
    <n v="1388649600"/>
    <n v="1386123861"/>
    <b v="1"/>
    <n v="287"/>
    <b v="1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n v="3000"/>
    <n v="5323.01"/>
    <n v="1.7743366666666667"/>
    <x v="0"/>
    <n v="81.892461538461546"/>
    <x v="0"/>
    <s v="USD"/>
    <n v="1272480540"/>
    <n v="1267220191"/>
    <b v="1"/>
    <n v="65"/>
    <b v="1"/>
    <s v="film &amp; video/documentary"/>
    <x v="0"/>
    <x v="4"/>
  </r>
  <r>
    <n v="273"/>
    <x v="273"/>
    <s v="Man vs. Food meets Extreme Home Makeover! A celebration of the food, music, and rebuilding of New Orleans, and a history-making quest."/>
    <n v="5000"/>
    <n v="5388.79"/>
    <n v="1.077758"/>
    <x v="0"/>
    <n v="45.667711864406776"/>
    <x v="0"/>
    <s v="USD"/>
    <n v="1309694266"/>
    <n v="1307102266"/>
    <b v="1"/>
    <n v="118"/>
    <b v="1"/>
    <s v="film &amp; video/documentary"/>
    <x v="0"/>
    <x v="4"/>
  </r>
  <r>
    <n v="274"/>
    <x v="274"/>
    <s v="An intimate documentary sharing the powerful voices of Seattle's Somali refugees and their search for peace in their new home."/>
    <n v="4000"/>
    <n v="6240"/>
    <n v="1.56"/>
    <x v="0"/>
    <n v="55.221238938053098"/>
    <x v="0"/>
    <s v="USD"/>
    <n v="1333609140"/>
    <n v="1330638829"/>
    <b v="1"/>
    <n v="113"/>
    <b v="1"/>
    <s v="film &amp; video/documentary"/>
    <x v="0"/>
    <x v="4"/>
  </r>
  <r>
    <n v="275"/>
    <x v="275"/>
    <s v="A journey through the origins and influence of funk music from James Brown to D'Angelo we are FINDING THE FUNK!"/>
    <n v="20000"/>
    <n v="21679"/>
    <n v="1.08395"/>
    <x v="0"/>
    <n v="65.298192771084331"/>
    <x v="0"/>
    <s v="USD"/>
    <n v="1352511966"/>
    <n v="1349916366"/>
    <b v="1"/>
    <n v="332"/>
    <b v="1"/>
    <s v="film &amp; video/documentary"/>
    <x v="0"/>
    <x v="4"/>
  </r>
  <r>
    <n v="276"/>
    <x v="276"/>
    <s v="A film about Xhosa women in townships of South Africa micro-farming to fight extreme poverty, gain health, and create food security."/>
    <n v="4000"/>
    <n v="5904"/>
    <n v="1.476"/>
    <x v="0"/>
    <n v="95.225806451612897"/>
    <x v="0"/>
    <s v="USD"/>
    <n v="1335574674"/>
    <n v="1330394274"/>
    <b v="1"/>
    <n v="62"/>
    <b v="1"/>
    <s v="film &amp; video/documentary"/>
    <x v="0"/>
    <x v="4"/>
  </r>
  <r>
    <n v="277"/>
    <x v="277"/>
    <s v="A documentary about the survival of letterpress and the remarkable printers who preserve the history and knowledge of the craft."/>
    <n v="65000"/>
    <n v="71748"/>
    <n v="1.1038153846153846"/>
    <x v="0"/>
    <n v="75.444794952681391"/>
    <x v="0"/>
    <s v="USD"/>
    <n v="1432416219"/>
    <n v="1429824219"/>
    <b v="1"/>
    <n v="951"/>
    <b v="1"/>
    <s v="film &amp; video/documentary"/>
    <x v="0"/>
    <x v="4"/>
  </r>
  <r>
    <n v="278"/>
    <x v="278"/>
    <s v="An unlikely story of spirit, defiance and beauty from the most contaminated place on Earth"/>
    <n v="27000"/>
    <n v="40594"/>
    <n v="1.5034814814814814"/>
    <x v="0"/>
    <n v="97.816867469879512"/>
    <x v="0"/>
    <s v="USD"/>
    <n v="1350003539"/>
    <n v="1347411539"/>
    <b v="1"/>
    <n v="415"/>
    <b v="1"/>
    <s v="film &amp; video/documentary"/>
    <x v="0"/>
    <x v="4"/>
  </r>
  <r>
    <n v="279"/>
    <x v="279"/>
    <s v="This documentary film is an intimate portrait of love and loss that observes family and nature undergoing the cycle of birth to death."/>
    <n v="17000"/>
    <n v="26744.11"/>
    <n v="1.5731829411764706"/>
    <x v="0"/>
    <n v="87.685606557377056"/>
    <x v="0"/>
    <s v="USD"/>
    <n v="1488160860"/>
    <n v="1485237096"/>
    <b v="1"/>
    <n v="305"/>
    <b v="1"/>
    <s v="film &amp; video/documentary"/>
    <x v="0"/>
    <x v="4"/>
  </r>
  <r>
    <n v="280"/>
    <x v="280"/>
    <s v="My latest film Korengal, takes us back to the same valley with the same troops as in my Academy AwardÂ® nominated film Restrepo."/>
    <n v="75000"/>
    <n v="117108"/>
    <n v="1.5614399999999999"/>
    <x v="0"/>
    <n v="54.748948106591868"/>
    <x v="0"/>
    <s v="USD"/>
    <n v="1401459035"/>
    <n v="1397571035"/>
    <b v="1"/>
    <n v="2139"/>
    <b v="1"/>
    <s v="film &amp; video/documentary"/>
    <x v="0"/>
    <x v="4"/>
  </r>
  <r>
    <n v="281"/>
    <x v="281"/>
    <s v="Last May, I created my mission: To reunite the brilliant but (in my opinion) under-appreciated band, the Kinks. I decided to make..."/>
    <n v="5500"/>
    <n v="6632.32"/>
    <n v="1.2058763636363636"/>
    <x v="0"/>
    <n v="83.953417721518989"/>
    <x v="0"/>
    <s v="USD"/>
    <n v="1249932360"/>
    <n v="1242532513"/>
    <b v="1"/>
    <n v="79"/>
    <b v="1"/>
    <s v="film &amp; video/documentary"/>
    <x v="0"/>
    <x v="4"/>
  </r>
  <r>
    <n v="282"/>
    <x v="282"/>
    <s v="See US Marines make counter-insurgency work in Helmand Province--the Taliban's stronghold in Afghanistan."/>
    <n v="45000"/>
    <n v="45535"/>
    <n v="1.0118888888888888"/>
    <x v="0"/>
    <n v="254.38547486033519"/>
    <x v="0"/>
    <s v="USD"/>
    <n v="1266876000"/>
    <n v="1263679492"/>
    <b v="1"/>
    <n v="179"/>
    <b v="1"/>
    <s v="film &amp; video/documentary"/>
    <x v="0"/>
    <x v="4"/>
  </r>
  <r>
    <n v="283"/>
    <x v="283"/>
    <s v="What is the impact of survivorship on the human condition?"/>
    <n v="18000"/>
    <n v="20569.05"/>
    <n v="1.142725"/>
    <x v="0"/>
    <n v="101.8269801980198"/>
    <x v="0"/>
    <s v="USD"/>
    <n v="1306904340"/>
    <n v="1305219744"/>
    <b v="1"/>
    <n v="202"/>
    <b v="1"/>
    <s v="film &amp; video/documentary"/>
    <x v="0"/>
    <x v="4"/>
  </r>
  <r>
    <n v="284"/>
    <x v="284"/>
    <s v="A film documenting WI Gov.Scott Walker's attack on working families and how it is reanimating the American labor movement."/>
    <n v="40000"/>
    <n v="41850.46"/>
    <n v="1.0462615"/>
    <x v="0"/>
    <n v="55.066394736842106"/>
    <x v="0"/>
    <s v="USD"/>
    <n v="1327167780"/>
    <n v="1325007780"/>
    <b v="1"/>
    <n v="760"/>
    <b v="1"/>
    <s v="film &amp; video/documentary"/>
    <x v="0"/>
    <x v="4"/>
  </r>
  <r>
    <n v="285"/>
    <x v="285"/>
    <s v="A documentary about the classic children's book, its creators, and the lasting impact over half a century and beyond."/>
    <n v="14000"/>
    <n v="32035.51"/>
    <n v="2.2882507142857142"/>
    <x v="0"/>
    <n v="56.901438721136763"/>
    <x v="0"/>
    <s v="USD"/>
    <n v="1379614128"/>
    <n v="1377022128"/>
    <b v="1"/>
    <n v="563"/>
    <b v="1"/>
    <s v="film &amp; video/documentary"/>
    <x v="0"/>
    <x v="4"/>
  </r>
  <r>
    <n v="286"/>
    <x v="286"/>
    <s v="A documentary film on the life of legendary photographer George Tice by Peter Bosco, Bruce Wodder and Douglas Underdahl."/>
    <n v="15000"/>
    <n v="16373"/>
    <n v="1.0915333333333332"/>
    <x v="0"/>
    <n v="121.28148148148148"/>
    <x v="0"/>
    <s v="USD"/>
    <n v="1364236524"/>
    <n v="1360352124"/>
    <b v="1"/>
    <n v="135"/>
    <b v="1"/>
    <s v="film &amp; video/documentary"/>
    <x v="0"/>
    <x v="4"/>
  </r>
  <r>
    <n v="287"/>
    <x v="287"/>
    <s v="War is hell. Why would anyone want to spend their weekends there?"/>
    <n v="15000"/>
    <n v="26445"/>
    <n v="1.7629999999999999"/>
    <x v="0"/>
    <n v="91.189655172413794"/>
    <x v="0"/>
    <s v="USD"/>
    <n v="1351828800"/>
    <n v="1349160018"/>
    <b v="1"/>
    <n v="290"/>
    <b v="1"/>
    <s v="film &amp; video/documentary"/>
    <x v="0"/>
    <x v="4"/>
  </r>
  <r>
    <n v="288"/>
    <x v="288"/>
    <s v="A portrait of Oceana, WV, an old coal mining town that has become the epicenter of the Oxycontin epidemic, earning the nickname Oxyana."/>
    <n v="50000"/>
    <n v="51605.31"/>
    <n v="1.0321061999999999"/>
    <x v="0"/>
    <n v="115.44812080536913"/>
    <x v="0"/>
    <s v="USD"/>
    <n v="1340683393"/>
    <n v="1337659393"/>
    <b v="1"/>
    <n v="447"/>
    <b v="1"/>
    <s v="film &amp; video/documentary"/>
    <x v="0"/>
    <x v="4"/>
  </r>
  <r>
    <n v="289"/>
    <x v="289"/>
    <s v="A campaign to unlock an award winning film that exposes for the first time the modern British Empire ... and it's terrible cost."/>
    <n v="15000"/>
    <n v="15723"/>
    <n v="1.0482"/>
    <x v="0"/>
    <n v="67.771551724137936"/>
    <x v="1"/>
    <s v="GBP"/>
    <n v="1383389834"/>
    <n v="1380797834"/>
    <b v="1"/>
    <n v="232"/>
    <b v="1"/>
    <s v="film &amp; video/documentary"/>
    <x v="0"/>
    <x v="4"/>
  </r>
  <r>
    <n v="290"/>
    <x v="290"/>
    <s v="Help INTOTHEWOODS.TV purchase audio and video gear, lighting and BACK UP HARD DRIVES"/>
    <n v="4500"/>
    <n v="4800.8"/>
    <n v="1.0668444444444445"/>
    <x v="0"/>
    <n v="28.576190476190476"/>
    <x v="0"/>
    <s v="USD"/>
    <n v="1296633540"/>
    <n v="1292316697"/>
    <b v="1"/>
    <n v="168"/>
    <b v="1"/>
    <s v="film &amp; video/documentary"/>
    <x v="0"/>
    <x v="4"/>
  </r>
  <r>
    <n v="291"/>
    <x v="291"/>
    <s v="ZoÃ« Romano will be the first person to RUN the route of the Tour de France. I will join her to document that adventure."/>
    <n v="5000"/>
    <n v="6001"/>
    <n v="1.2001999999999999"/>
    <x v="0"/>
    <n v="46.8828125"/>
    <x v="0"/>
    <s v="USD"/>
    <n v="1367366460"/>
    <n v="1365791246"/>
    <b v="1"/>
    <n v="128"/>
    <b v="1"/>
    <s v="film &amp; video/documentary"/>
    <x v="0"/>
    <x v="4"/>
  </r>
  <r>
    <n v="292"/>
    <x v="292"/>
    <s v="THE UNDOCUMENTED is a 90 cinema verite documentary that exposes a little known consequence of current U. S. immigration policy."/>
    <n v="75000"/>
    <n v="76130.2"/>
    <n v="1.0150693333333334"/>
    <x v="0"/>
    <n v="154.42231237322514"/>
    <x v="0"/>
    <s v="USD"/>
    <n v="1319860740"/>
    <n v="1317064599"/>
    <b v="1"/>
    <n v="493"/>
    <b v="1"/>
    <s v="film &amp; video/documentary"/>
    <x v="0"/>
    <x v="4"/>
  </r>
  <r>
    <n v="293"/>
    <x v="293"/>
    <s v="The untold story of the first action-adventure heroine who left Hollywood with 70 abused animal actors to make  her films in Idaho"/>
    <n v="26000"/>
    <n v="26360"/>
    <n v="1.0138461538461538"/>
    <x v="0"/>
    <n v="201.22137404580153"/>
    <x v="0"/>
    <s v="USD"/>
    <n v="1398009714"/>
    <n v="1395417714"/>
    <b v="1"/>
    <n v="131"/>
    <b v="1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n v="1"/>
    <x v="0"/>
    <n v="100"/>
    <x v="0"/>
    <s v="USD"/>
    <n v="1279555200"/>
    <n v="1276480894"/>
    <b v="1"/>
    <n v="50"/>
    <b v="1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n v="1.3310911999999999"/>
    <x v="0"/>
    <n v="100.08204511278196"/>
    <x v="0"/>
    <s v="USD"/>
    <n v="1383264000"/>
    <n v="1378080409"/>
    <b v="1"/>
    <n v="665"/>
    <b v="1"/>
    <s v="film &amp; video/documentary"/>
    <x v="0"/>
    <x v="4"/>
  </r>
  <r>
    <n v="296"/>
    <x v="296"/>
    <s v="Bel Borba is Here is a feature film about the most inspiring Brazilian artist you've never heard of... until now."/>
    <n v="25000"/>
    <n v="29681.55"/>
    <n v="1.187262"/>
    <x v="0"/>
    <n v="230.08953488372092"/>
    <x v="0"/>
    <s v="USD"/>
    <n v="1347017083"/>
    <n v="1344857083"/>
    <b v="1"/>
    <n v="129"/>
    <b v="1"/>
    <s v="film &amp; video/documentary"/>
    <x v="0"/>
    <x v="4"/>
  </r>
  <r>
    <n v="297"/>
    <x v="297"/>
    <s v="Who Owns Yoga? is a feature length documentary film that explores the changing nature of yoga in the modern world."/>
    <n v="20000"/>
    <n v="20128"/>
    <n v="1.0064"/>
    <x v="0"/>
    <n v="141.74647887323943"/>
    <x v="0"/>
    <s v="USD"/>
    <n v="1430452740"/>
    <n v="1427390901"/>
    <b v="1"/>
    <n v="142"/>
    <b v="1"/>
    <s v="film &amp; video/documentary"/>
    <x v="0"/>
    <x v="4"/>
  </r>
  <r>
    <n v="298"/>
    <x v="298"/>
    <s v="The truth is, we all lie - and by &quot;we,&quot; we mean everyone!"/>
    <n v="126000"/>
    <n v="137254.84"/>
    <n v="1.089324126984127"/>
    <x v="0"/>
    <n v="56.344351395730705"/>
    <x v="0"/>
    <s v="USD"/>
    <n v="1399669200"/>
    <n v="1394536048"/>
    <b v="1"/>
    <n v="2436"/>
    <b v="1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n v="10000"/>
    <n v="17895.25"/>
    <n v="1.789525"/>
    <x v="0"/>
    <n v="73.341188524590166"/>
    <x v="0"/>
    <s v="USD"/>
    <n v="1289975060"/>
    <n v="1287379460"/>
    <b v="1"/>
    <n v="244"/>
    <b v="1"/>
    <s v="film &amp; video/documentary"/>
    <x v="0"/>
    <x v="4"/>
  </r>
  <r>
    <n v="300"/>
    <x v="300"/>
    <s v="THE BUS is a feature-length documentary film celebrating one of the most iconic and beloved vehicles ever produced, the Volkswagen Bus."/>
    <n v="25000"/>
    <n v="25430.66"/>
    <n v="1.0172264"/>
    <x v="0"/>
    <n v="85.337785234899329"/>
    <x v="0"/>
    <s v="USD"/>
    <n v="1303686138"/>
    <n v="1301007738"/>
    <b v="1"/>
    <n v="298"/>
    <b v="1"/>
    <s v="film &amp; video/documentary"/>
    <x v="0"/>
    <x v="4"/>
  </r>
  <r>
    <n v="301"/>
    <x v="301"/>
    <s v="A film about personal memory, amateur cinematography, and visions of the future at the 1939 New York World's Fair."/>
    <n v="13000"/>
    <n v="15435.55"/>
    <n v="1.1873499999999999"/>
    <x v="0"/>
    <n v="61.496215139442228"/>
    <x v="0"/>
    <s v="USD"/>
    <n v="1363711335"/>
    <n v="1360258935"/>
    <b v="1"/>
    <n v="251"/>
    <b v="1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n v="1.0045999999999999"/>
    <x v="0"/>
    <n v="93.018518518518519"/>
    <x v="0"/>
    <s v="USD"/>
    <n v="1330115638"/>
    <n v="1327523638"/>
    <b v="1"/>
    <n v="108"/>
    <b v="1"/>
    <s v="film &amp; video/documentary"/>
    <x v="0"/>
    <x v="4"/>
  </r>
  <r>
    <n v="303"/>
    <x v="303"/>
    <s v="The story of Jadab Payeng, an Indian man who single handedly planted nearly 1400 acres of forest to save his island, Majuli."/>
    <n v="3000"/>
    <n v="4124"/>
    <n v="1.3746666666666667"/>
    <x v="0"/>
    <n v="50.292682926829265"/>
    <x v="0"/>
    <s v="USD"/>
    <n v="1338601346"/>
    <n v="1336009346"/>
    <b v="1"/>
    <n v="82"/>
    <b v="1"/>
    <s v="film &amp; video/documentary"/>
    <x v="0"/>
    <x v="4"/>
  </r>
  <r>
    <n v="304"/>
    <x v="304"/>
    <s v="A portrait of a life fully realized and a look at what it takes to make great photography."/>
    <n v="3400"/>
    <n v="7876"/>
    <n v="2.3164705882352941"/>
    <x v="0"/>
    <n v="106.43243243243244"/>
    <x v="0"/>
    <s v="USD"/>
    <n v="1346464800"/>
    <n v="1343096197"/>
    <b v="1"/>
    <n v="74"/>
    <b v="1"/>
    <s v="film &amp; video/documentary"/>
    <x v="0"/>
    <x v="4"/>
  </r>
  <r>
    <n v="305"/>
    <x v="305"/>
    <s v="A documentary that I am making about the difficult, but inspiring, life of a late friend of mine."/>
    <n v="7500"/>
    <n v="9775"/>
    <n v="1.3033333333333332"/>
    <x v="0"/>
    <n v="51.719576719576722"/>
    <x v="0"/>
    <s v="USD"/>
    <n v="1331392049"/>
    <n v="1328800049"/>
    <b v="1"/>
    <n v="189"/>
    <b v="1"/>
    <s v="film &amp; video/documentary"/>
    <x v="0"/>
    <x v="4"/>
  </r>
  <r>
    <n v="306"/>
    <x v="306"/>
    <s v="A feature-length documentary on the life of Boston escape artist Jason Escape."/>
    <n v="1000"/>
    <n v="2929"/>
    <n v="2.9289999999999998"/>
    <x v="0"/>
    <n v="36.612499999999997"/>
    <x v="0"/>
    <s v="USD"/>
    <n v="1363806333"/>
    <n v="1362081933"/>
    <b v="1"/>
    <n v="80"/>
    <b v="1"/>
    <s v="film &amp; video/documentary"/>
    <x v="0"/>
    <x v="4"/>
  </r>
  <r>
    <n v="307"/>
    <x v="307"/>
    <s v="Why is grammar important?"/>
    <n v="22000"/>
    <n v="24490"/>
    <n v="1.1131818181818183"/>
    <x v="0"/>
    <n v="42.517361111111114"/>
    <x v="0"/>
    <s v="USD"/>
    <n v="1360276801"/>
    <n v="1357684801"/>
    <b v="1"/>
    <n v="576"/>
    <b v="1"/>
    <s v="film &amp; video/documentary"/>
    <x v="0"/>
    <x v="4"/>
  </r>
  <r>
    <n v="308"/>
    <x v="308"/>
    <s v="A documentary about discovering my two older sisters who were born on a CA commune in the 60's and placed for adoption."/>
    <n v="12000"/>
    <n v="12668"/>
    <n v="1.0556666666666668"/>
    <x v="0"/>
    <n v="62.712871287128714"/>
    <x v="0"/>
    <s v="USD"/>
    <n v="1299775210"/>
    <n v="1295887210"/>
    <b v="1"/>
    <n v="202"/>
    <b v="1"/>
    <s v="film &amp; video/documentary"/>
    <x v="0"/>
    <x v="4"/>
  </r>
  <r>
    <n v="309"/>
    <x v="309"/>
    <s v="A first glimpse into the lives of sole survivors of commercial plane crashes as they struggle to understand their perplexing fate."/>
    <n v="18000"/>
    <n v="21410"/>
    <n v="1.1894444444444445"/>
    <x v="0"/>
    <n v="89.957983193277315"/>
    <x v="0"/>
    <s v="USD"/>
    <n v="1346695334"/>
    <n v="1344880934"/>
    <b v="1"/>
    <n v="238"/>
    <b v="1"/>
    <s v="film &amp; video/documentary"/>
    <x v="0"/>
    <x v="4"/>
  </r>
  <r>
    <n v="310"/>
    <x v="310"/>
    <s v="30 day tour to release a compilation CD with 16 original songs about hometowns.  Webisodes and documentary to follow."/>
    <n v="1000"/>
    <n v="1041.29"/>
    <n v="1.04129"/>
    <x v="0"/>
    <n v="28.924722222222222"/>
    <x v="0"/>
    <s v="USD"/>
    <n v="1319076000"/>
    <n v="1317788623"/>
    <b v="1"/>
    <n v="36"/>
    <b v="1"/>
    <s v="film &amp; video/documentary"/>
    <x v="0"/>
    <x v="4"/>
  </r>
  <r>
    <n v="311"/>
    <x v="311"/>
    <s v="An imaginative interactive documentary about Leah Callahan, a freestyle wrestler and Olympic hopeful."/>
    <n v="20000"/>
    <n v="20820.330000000002"/>
    <n v="1.0410165"/>
    <x v="0"/>
    <n v="138.8022"/>
    <x v="0"/>
    <s v="USD"/>
    <n v="1325404740"/>
    <n v="1321852592"/>
    <b v="1"/>
    <n v="150"/>
    <b v="1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n v="8000"/>
    <n v="8950"/>
    <n v="1.1187499999999999"/>
    <x v="0"/>
    <n v="61.301369863013697"/>
    <x v="0"/>
    <s v="USD"/>
    <n v="1365973432"/>
    <n v="1363381432"/>
    <b v="1"/>
    <n v="146"/>
    <b v="1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n v="1.0473529411764706"/>
    <x v="0"/>
    <n v="80.202702702702709"/>
    <x v="0"/>
    <s v="USD"/>
    <n v="1281542340"/>
    <n v="1277702894"/>
    <b v="1"/>
    <n v="222"/>
    <b v="1"/>
    <s v="film &amp; video/documentary"/>
    <x v="0"/>
    <x v="4"/>
  </r>
  <r>
    <n v="314"/>
    <x v="314"/>
    <s v="A documentary about artists who embrace the antiquated postal service and use it to send beautiful pieces of mail art across the globe."/>
    <n v="1000"/>
    <n v="3851.5"/>
    <n v="3.8515000000000001"/>
    <x v="0"/>
    <n v="32.095833333333331"/>
    <x v="0"/>
    <s v="USD"/>
    <n v="1362167988"/>
    <n v="1359575988"/>
    <b v="1"/>
    <n v="120"/>
    <b v="1"/>
    <s v="film &amp; video/documentary"/>
    <x v="0"/>
    <x v="4"/>
  </r>
  <r>
    <n v="315"/>
    <x v="315"/>
    <s v="A documentary that explores  the magical collaboration between performance artist Joey Arias and puppeteer Basil Twist."/>
    <n v="25000"/>
    <n v="25312"/>
    <n v="1.01248"/>
    <x v="0"/>
    <n v="200.88888888888889"/>
    <x v="0"/>
    <s v="USD"/>
    <n v="1345660334"/>
    <n v="1343068334"/>
    <b v="1"/>
    <n v="126"/>
    <b v="1"/>
    <s v="film &amp; video/documentary"/>
    <x v="0"/>
    <x v="4"/>
  </r>
  <r>
    <n v="316"/>
    <x v="316"/>
    <s v="Award winning documentary The Secret Trial 5 needs your help for a Cross-Canada Tour!"/>
    <n v="15000"/>
    <n v="17066"/>
    <n v="1.1377333333333333"/>
    <x v="0"/>
    <n v="108.01265822784811"/>
    <x v="5"/>
    <s v="CAD"/>
    <n v="1418273940"/>
    <n v="1415398197"/>
    <b v="1"/>
    <n v="158"/>
    <b v="1"/>
    <s v="film &amp; video/documentary"/>
    <x v="0"/>
    <x v="4"/>
  </r>
  <r>
    <n v="317"/>
    <x v="317"/>
    <s v="The story of a cowboy town with a prison problem, and the colorful characters who call it home."/>
    <n v="30000"/>
    <n v="30241"/>
    <n v="1.0080333333333333"/>
    <x v="0"/>
    <n v="95.699367088607602"/>
    <x v="0"/>
    <s v="USD"/>
    <n v="1386778483"/>
    <n v="1384186483"/>
    <b v="1"/>
    <n v="316"/>
    <b v="1"/>
    <s v="film &amp; video/documentary"/>
    <x v="0"/>
    <x v="4"/>
  </r>
  <r>
    <n v="318"/>
    <x v="318"/>
    <s v="Photographer, Ty Morin, pays a visit to every single one of his Facebook friends to take their portrait...all 788 of them."/>
    <n v="5000"/>
    <n v="14166"/>
    <n v="2.8332000000000002"/>
    <x v="0"/>
    <n v="49.880281690140848"/>
    <x v="0"/>
    <s v="USD"/>
    <n v="1364342151"/>
    <n v="1361753751"/>
    <b v="1"/>
    <n v="284"/>
    <b v="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n v="1.1268"/>
    <x v="0"/>
    <n v="110.47058823529412"/>
    <x v="0"/>
    <s v="USD"/>
    <n v="1265097540"/>
    <n v="1257538029"/>
    <b v="1"/>
    <n v="51"/>
    <b v="1"/>
    <s v="film &amp; video/documentary"/>
    <x v="0"/>
    <x v="4"/>
  </r>
  <r>
    <n v="320"/>
    <x v="320"/>
    <s v="Two Muslim football players transfer to the Jewish oriented Beitar Jerusalem F.C. leading to the most racist campaign in Israeli sport"/>
    <n v="20000"/>
    <n v="21316"/>
    <n v="1.0658000000000001"/>
    <x v="0"/>
    <n v="134.91139240506328"/>
    <x v="1"/>
    <s v="GBP"/>
    <n v="1450825200"/>
    <n v="1448284433"/>
    <b v="1"/>
    <n v="158"/>
    <b v="1"/>
    <s v="film &amp; video/documentary"/>
    <x v="0"/>
    <x v="4"/>
  </r>
  <r>
    <n v="321"/>
    <x v="321"/>
    <s v="The more digital the world, the more analog our dreams._x000a_A feature documentary shot on 35mm film."/>
    <n v="35000"/>
    <n v="35932"/>
    <n v="1.0266285714285714"/>
    <x v="0"/>
    <n v="106.62314540059347"/>
    <x v="12"/>
    <s v="EUR"/>
    <n v="1478605386"/>
    <n v="1475577786"/>
    <b v="1"/>
    <n v="337"/>
    <b v="1"/>
    <s v="film &amp; video/documentary"/>
    <x v="0"/>
    <x v="4"/>
  </r>
  <r>
    <n v="322"/>
    <x v="322"/>
    <s v="A documentary film about the largest elephants on earth and what is being done to ensure their survival."/>
    <n v="25000"/>
    <n v="26978"/>
    <n v="1.0791200000000001"/>
    <x v="0"/>
    <n v="145.04301075268816"/>
    <x v="0"/>
    <s v="USD"/>
    <n v="1463146848"/>
    <n v="1460554848"/>
    <b v="1"/>
    <n v="186"/>
    <b v="1"/>
    <s v="film &amp; video/documentary"/>
    <x v="0"/>
    <x v="4"/>
  </r>
  <r>
    <n v="323"/>
    <x v="323"/>
    <s v="A documentary focusing on the Haida Nation's resurgence in the wake of colonization and Canada's Indian Residential Schools."/>
    <n v="5400"/>
    <n v="6646"/>
    <n v="1.2307407407407407"/>
    <x v="0"/>
    <n v="114.58620689655173"/>
    <x v="0"/>
    <s v="USD"/>
    <n v="1482307140"/>
    <n v="1479886966"/>
    <b v="1"/>
    <n v="58"/>
    <b v="1"/>
    <s v="film &amp; video/documentary"/>
    <x v="0"/>
    <x v="4"/>
  </r>
  <r>
    <n v="324"/>
    <x v="324"/>
    <s v="A documentary about a Vietnam veteran who finds peace from his PTSD through Disney, rather than medication."/>
    <n v="8500"/>
    <n v="8636"/>
    <n v="1.016"/>
    <x v="0"/>
    <n v="105.3170731707317"/>
    <x v="0"/>
    <s v="USD"/>
    <n v="1438441308"/>
    <n v="1435590108"/>
    <b v="1"/>
    <n v="82"/>
    <b v="1"/>
    <s v="film &amp; video/documentary"/>
    <x v="0"/>
    <x v="4"/>
  </r>
  <r>
    <n v="325"/>
    <x v="325"/>
    <s v="NETIZENS follows targets of online harassment as they confront digital abuse and strive for equality and justice online."/>
    <n v="50000"/>
    <n v="52198"/>
    <n v="1.04396"/>
    <x v="0"/>
    <n v="70.921195652173907"/>
    <x v="0"/>
    <s v="USD"/>
    <n v="1482208233"/>
    <n v="1479184233"/>
    <b v="1"/>
    <n v="736"/>
    <b v="1"/>
    <s v="film &amp; video/documentary"/>
    <x v="0"/>
    <x v="4"/>
  </r>
  <r>
    <n v="326"/>
    <x v="326"/>
    <s v="An inspiring story of love and resilience after tragedy strikes humanitarian Maggie Doyne, mother to 49 Nepali children."/>
    <n v="150000"/>
    <n v="169394.6"/>
    <n v="1.1292973333333334"/>
    <x v="0"/>
    <n v="147.17167680278018"/>
    <x v="0"/>
    <s v="USD"/>
    <n v="1489532220"/>
    <n v="1486625606"/>
    <b v="1"/>
    <n v="1151"/>
    <b v="1"/>
    <s v="film &amp; video/documentary"/>
    <x v="0"/>
    <x v="4"/>
  </r>
  <r>
    <n v="327"/>
    <x v="327"/>
    <s v="A short film documenting the inspirational life of Mrs. Fukuoka, a tsunami survivor helping to bring hope back to her community."/>
    <n v="4000"/>
    <n v="5456"/>
    <n v="1.3640000000000001"/>
    <x v="0"/>
    <n v="160.47058823529412"/>
    <x v="0"/>
    <s v="USD"/>
    <n v="1427011200"/>
    <n v="1424669929"/>
    <b v="1"/>
    <n v="34"/>
    <b v="1"/>
    <s v="film &amp; video/documentary"/>
    <x v="0"/>
    <x v="4"/>
  </r>
  <r>
    <n v="328"/>
    <x v="328"/>
    <s v="A documentary that tells the real story of the misunderstood author, and explores the iconic status he still commands today."/>
    <n v="75000"/>
    <n v="77710.8"/>
    <n v="1.036144"/>
    <x v="0"/>
    <n v="156.04578313253012"/>
    <x v="0"/>
    <s v="USD"/>
    <n v="1446350400"/>
    <n v="1443739388"/>
    <b v="1"/>
    <n v="498"/>
    <b v="1"/>
    <s v="film &amp; video/documentary"/>
    <x v="0"/>
    <x v="4"/>
  </r>
  <r>
    <n v="329"/>
    <x v="329"/>
    <s v="Our documentary about Oklahoma's all-black towns needs a soundtrack that is authentic. Help us make it happen."/>
    <n v="10000"/>
    <n v="10550"/>
    <n v="1.0549999999999999"/>
    <x v="0"/>
    <n v="63.17365269461078"/>
    <x v="0"/>
    <s v="USD"/>
    <n v="1446868800"/>
    <n v="1444821127"/>
    <b v="1"/>
    <n v="167"/>
    <b v="1"/>
    <s v="film &amp; video/documentary"/>
    <x v="0"/>
    <x v="4"/>
  </r>
  <r>
    <n v="330"/>
    <x v="330"/>
    <s v="A film project that will compel decision makers to conserve iconic NH landscapes at risk due to an electricity transmission project."/>
    <n v="35000"/>
    <n v="35640"/>
    <n v="1.0182857142857142"/>
    <x v="0"/>
    <n v="104.82352941176471"/>
    <x v="0"/>
    <s v="USD"/>
    <n v="1368763140"/>
    <n v="1366028563"/>
    <b v="1"/>
    <n v="340"/>
    <b v="1"/>
    <s v="film &amp; video/documentary"/>
    <x v="0"/>
    <x v="4"/>
  </r>
  <r>
    <n v="331"/>
    <x v="331"/>
    <s v="A hybrid music documentary/concert film featuring Sharon Jones, Charles Bradley and the rest of the Daptone Records family."/>
    <n v="40000"/>
    <n v="42642"/>
    <n v="1.0660499999999999"/>
    <x v="0"/>
    <n v="97.356164383561648"/>
    <x v="0"/>
    <s v="USD"/>
    <n v="1466171834"/>
    <n v="1463493434"/>
    <b v="1"/>
    <n v="438"/>
    <b v="1"/>
    <s v="film &amp; video/documentary"/>
    <x v="0"/>
    <x v="4"/>
  </r>
  <r>
    <n v="332"/>
    <x v="332"/>
    <s v="A groundbreaking new film by Kenny Ausubel &amp; Louie Schwartzberg, featuring John Cleese, based on the work of Richard Tarnas."/>
    <n v="100000"/>
    <n v="113015"/>
    <n v="1.13015"/>
    <x v="0"/>
    <n v="203.63063063063063"/>
    <x v="0"/>
    <s v="USD"/>
    <n v="1446019200"/>
    <n v="1442420377"/>
    <b v="1"/>
    <n v="555"/>
    <b v="1"/>
    <s v="film &amp; video/documentary"/>
    <x v="0"/>
    <x v="4"/>
  </r>
  <r>
    <n v="333"/>
    <x v="333"/>
    <s v="Enter a unique world of flavors, passion, resourcefulness and breathtaking locations. Join us on this unprecedented journey!"/>
    <n v="40000"/>
    <n v="50091"/>
    <n v="1.252275"/>
    <x v="0"/>
    <n v="188.31203007518798"/>
    <x v="0"/>
    <s v="USD"/>
    <n v="1460038591"/>
    <n v="1457450191"/>
    <b v="1"/>
    <n v="266"/>
    <b v="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n v="10000"/>
    <n v="10119"/>
    <n v="1.0119"/>
    <x v="0"/>
    <n v="146.65217391304347"/>
    <x v="0"/>
    <s v="USD"/>
    <n v="1431716400"/>
    <n v="1428423757"/>
    <b v="1"/>
    <n v="69"/>
    <b v="1"/>
    <s v="film &amp; video/documentary"/>
    <x v="0"/>
    <x v="4"/>
  </r>
  <r>
    <n v="335"/>
    <x v="335"/>
    <s v="Oscar-nominated screenwriter David Peoples' lost film of Moe's Books is recycled into the hands of Moe's daughter, fifty years later."/>
    <n v="8500"/>
    <n v="8735"/>
    <n v="1.0276470588235294"/>
    <x v="0"/>
    <n v="109.1875"/>
    <x v="0"/>
    <s v="USD"/>
    <n v="1431122400"/>
    <n v="1428428515"/>
    <b v="1"/>
    <n v="80"/>
    <b v="1"/>
    <s v="film &amp; video/documentary"/>
    <x v="0"/>
    <x v="4"/>
  </r>
  <r>
    <n v="336"/>
    <x v="336"/>
    <s v="An epic documentary about the dramatic rise and fall of Empire Pictures, the most ambitious B-movie studio of the 1980â€™s."/>
    <n v="25000"/>
    <n v="29209.78"/>
    <n v="1.1683911999999999"/>
    <x v="0"/>
    <n v="59.249046653144013"/>
    <x v="0"/>
    <s v="USD"/>
    <n v="1447427918"/>
    <n v="1444832318"/>
    <b v="1"/>
    <n v="493"/>
    <b v="1"/>
    <s v="film &amp; video/documentary"/>
    <x v="0"/>
    <x v="4"/>
  </r>
  <r>
    <n v="337"/>
    <x v="337"/>
    <s v="A documentary that tells the story of local beekeepers. Specifically one family who turns their annual harvest into a community event."/>
    <n v="3000"/>
    <n v="3035.05"/>
    <n v="1.0116833333333335"/>
    <x v="0"/>
    <n v="97.904838709677421"/>
    <x v="0"/>
    <s v="USD"/>
    <n v="1426298708"/>
    <n v="1423710308"/>
    <b v="1"/>
    <n v="31"/>
    <b v="1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n v="1.1013360000000001"/>
    <x v="0"/>
    <n v="70.000169491525426"/>
    <x v="0"/>
    <s v="USD"/>
    <n v="1472864400"/>
    <n v="1468001290"/>
    <b v="1"/>
    <n v="236"/>
    <b v="1"/>
    <s v="film &amp; video/documentary"/>
    <x v="0"/>
    <x v="4"/>
  </r>
  <r>
    <n v="339"/>
    <x v="339"/>
    <s v="A documentary film following the world's greatest palindromists leading up to the 2017 World Palindrome Championship."/>
    <n v="6000"/>
    <n v="6485"/>
    <n v="1.0808333333333333"/>
    <x v="0"/>
    <n v="72.865168539325836"/>
    <x v="0"/>
    <s v="USD"/>
    <n v="1430331268"/>
    <n v="1427739268"/>
    <b v="1"/>
    <n v="89"/>
    <b v="1"/>
    <s v="film &amp; video/documentary"/>
    <x v="0"/>
    <x v="4"/>
  </r>
  <r>
    <n v="340"/>
    <x v="340"/>
    <s v="Feature-length documentary about five Somali Muslim students pursuing dreams of education in America"/>
    <n v="35000"/>
    <n v="43758"/>
    <n v="1.2502285714285715"/>
    <x v="0"/>
    <n v="146.34782608695653"/>
    <x v="0"/>
    <s v="USD"/>
    <n v="1489006800"/>
    <n v="1486397007"/>
    <b v="1"/>
    <n v="299"/>
    <b v="1"/>
    <s v="film &amp; video/documentary"/>
    <x v="0"/>
    <x v="4"/>
  </r>
  <r>
    <n v="341"/>
    <x v="341"/>
    <s v="Documentary: Creation of large-scale outdoor mural by young artists. Time lapse. From blank concrete wall to colorful, visual story."/>
    <n v="3500"/>
    <n v="3735"/>
    <n v="1.0671428571428572"/>
    <x v="0"/>
    <n v="67.909090909090907"/>
    <x v="0"/>
    <s v="USD"/>
    <n v="1412135940"/>
    <n v="1410555998"/>
    <b v="1"/>
    <n v="55"/>
    <b v="1"/>
    <s v="film &amp; video/documentary"/>
    <x v="0"/>
    <x v="4"/>
  </r>
  <r>
    <n v="342"/>
    <x v="342"/>
    <s v="BREAKING A MONSTER needs your help to play in THEATERS!"/>
    <n v="55000"/>
    <n v="55201.52"/>
    <n v="1.0036639999999999"/>
    <x v="0"/>
    <n v="169.85083076923075"/>
    <x v="0"/>
    <s v="USD"/>
    <n v="1461955465"/>
    <n v="1459363465"/>
    <b v="1"/>
    <n v="325"/>
    <b v="1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n v="30000"/>
    <n v="30608.59"/>
    <n v="1.0202863333333334"/>
    <x v="0"/>
    <n v="58.413339694656486"/>
    <x v="0"/>
    <s v="USD"/>
    <n v="1415934000"/>
    <n v="1413308545"/>
    <b v="1"/>
    <n v="524"/>
    <b v="1"/>
    <s v="film &amp; video/documentary"/>
    <x v="0"/>
    <x v="4"/>
  </r>
  <r>
    <n v="344"/>
    <x v="344"/>
    <s v="In the mountains where they once fought, Bosnian veterans defend a herd of wild horses and find a new kind of freedom for themselves."/>
    <n v="33500"/>
    <n v="34198"/>
    <n v="1.0208358208955224"/>
    <x v="0"/>
    <n v="119.99298245614035"/>
    <x v="0"/>
    <s v="USD"/>
    <n v="1433125200"/>
    <n v="1429312694"/>
    <b v="1"/>
    <n v="285"/>
    <b v="1"/>
    <s v="film &amp; video/documentary"/>
    <x v="0"/>
    <x v="4"/>
  </r>
  <r>
    <n v="345"/>
    <x v="345"/>
    <s v="With the fate of the red wolves at stake, we explore if they can still survive in their last wild home in North Carolina."/>
    <n v="14500"/>
    <n v="17875"/>
    <n v="1.2327586206896552"/>
    <x v="0"/>
    <n v="99.860335195530723"/>
    <x v="0"/>
    <s v="USD"/>
    <n v="1432161590"/>
    <n v="1429569590"/>
    <b v="1"/>
    <n v="179"/>
    <b v="1"/>
    <s v="film &amp; video/documentary"/>
    <x v="0"/>
    <x v="4"/>
  </r>
  <r>
    <n v="346"/>
    <x v="346"/>
    <s v="Engineering students and adults with cerebral palsy learn to communicate, connect and cultivate their abilities by making movies."/>
    <n v="10000"/>
    <n v="17028.88"/>
    <n v="1.7028880000000002"/>
    <x v="0"/>
    <n v="90.579148936170213"/>
    <x v="0"/>
    <s v="USD"/>
    <n v="1444824021"/>
    <n v="1442232021"/>
    <b v="1"/>
    <n v="188"/>
    <b v="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n v="1.1159049999999999"/>
    <x v="0"/>
    <n v="117.77361477572559"/>
    <x v="0"/>
    <s v="USD"/>
    <n v="1447505609"/>
    <n v="1444910009"/>
    <b v="1"/>
    <n v="379"/>
    <b v="1"/>
    <s v="film &amp; video/documentary"/>
    <x v="0"/>
    <x v="4"/>
  </r>
  <r>
    <n v="348"/>
    <x v="348"/>
    <s v="Documentary about the complexities and contradictions of gentrification as one woman grapples with life after &quot;the Ghetto.&quot;"/>
    <n v="10000"/>
    <n v="10300"/>
    <n v="1.03"/>
    <x v="0"/>
    <n v="86.554621848739501"/>
    <x v="0"/>
    <s v="USD"/>
    <n v="1440165916"/>
    <n v="1437573916"/>
    <b v="1"/>
    <n v="119"/>
    <b v="1"/>
    <s v="film &amp; video/documentary"/>
    <x v="0"/>
    <x v="4"/>
  </r>
  <r>
    <n v="349"/>
    <x v="349"/>
    <s v="After 52 years of war, FARC guerrilla soldiers rejoin Colombian society to forge new lives of peace."/>
    <n v="11260"/>
    <n v="12007.18"/>
    <n v="1.0663570159857905"/>
    <x v="0"/>
    <n v="71.899281437125751"/>
    <x v="0"/>
    <s v="USD"/>
    <n v="1487937508"/>
    <n v="1485345508"/>
    <b v="1"/>
    <n v="167"/>
    <b v="1"/>
    <s v="film &amp; video/documentary"/>
    <x v="0"/>
    <x v="4"/>
  </r>
  <r>
    <n v="350"/>
    <x v="350"/>
    <s v="NBA All-Star Kenny Anderson's mid-life crisis prompts him to examine his past, as he searches for relevancy in his future."/>
    <n v="25000"/>
    <n v="28690"/>
    <n v="1.1476"/>
    <x v="0"/>
    <n v="129.81900452488688"/>
    <x v="0"/>
    <s v="USD"/>
    <n v="1473566340"/>
    <n v="1470274509"/>
    <b v="1"/>
    <n v="221"/>
    <b v="1"/>
    <s v="film &amp; video/documentary"/>
    <x v="0"/>
    <x v="4"/>
  </r>
  <r>
    <n v="351"/>
    <x v="351"/>
    <s v="A documentary film about the glory and misfortunes of the Spanish sighthound, the Galgo. Probably the most mistreated dog of all."/>
    <n v="34000"/>
    <n v="43296"/>
    <n v="1.2734117647058822"/>
    <x v="0"/>
    <n v="44.912863070539416"/>
    <x v="3"/>
    <s v="EUR"/>
    <n v="1460066954"/>
    <n v="1456614554"/>
    <b v="1"/>
    <n v="964"/>
    <b v="1"/>
    <s v="film &amp; video/documentary"/>
    <x v="0"/>
    <x v="4"/>
  </r>
  <r>
    <n v="352"/>
    <x v="352"/>
    <s v="An epic journey around the world, exploring the power of the human spirit and how art can be used to inspire a lifetime."/>
    <n v="10000"/>
    <n v="11656"/>
    <n v="1.1656"/>
    <x v="0"/>
    <n v="40.755244755244753"/>
    <x v="0"/>
    <s v="USD"/>
    <n v="1412740868"/>
    <n v="1410148868"/>
    <b v="1"/>
    <n v="286"/>
    <b v="1"/>
    <s v="film &amp; video/documentary"/>
    <x v="0"/>
    <x v="4"/>
  </r>
  <r>
    <n v="353"/>
    <x v="353"/>
    <s v="A suicide attempt survivor is on a mission to find fellow survivors and document their stories of unguarded courage, insight and humor."/>
    <n v="58425"/>
    <n v="63460.18"/>
    <n v="1.0861819426615318"/>
    <x v="0"/>
    <n v="103.52394779771615"/>
    <x v="0"/>
    <s v="USD"/>
    <n v="1447963219"/>
    <n v="1445367619"/>
    <b v="1"/>
    <n v="613"/>
    <b v="1"/>
    <s v="film &amp; video/documentary"/>
    <x v="0"/>
    <x v="4"/>
  </r>
  <r>
    <n v="354"/>
    <x v="354"/>
    <s v="A carousel has spun since 1925 in a small town in NY. It once inspired Rod Serling and has since become a portal into the Twilight Zone"/>
    <n v="3500"/>
    <n v="3638"/>
    <n v="1.0394285714285714"/>
    <x v="0"/>
    <n v="125.44827586206897"/>
    <x v="0"/>
    <s v="USD"/>
    <n v="1460141521"/>
    <n v="1457553121"/>
    <b v="1"/>
    <n v="29"/>
    <b v="1"/>
    <s v="film &amp; video/documentary"/>
    <x v="0"/>
    <x v="4"/>
  </r>
  <r>
    <n v="355"/>
    <x v="355"/>
    <s v="A documentary film about the late REZA ABDOH and his performance company DAR A LUZ."/>
    <n v="35000"/>
    <n v="40690"/>
    <n v="1.1625714285714286"/>
    <x v="0"/>
    <n v="246.60606060606059"/>
    <x v="0"/>
    <s v="USD"/>
    <n v="1417420994"/>
    <n v="1414738994"/>
    <b v="1"/>
    <n v="165"/>
    <b v="1"/>
    <s v="film &amp; video/documentary"/>
    <x v="0"/>
    <x v="4"/>
  </r>
  <r>
    <n v="356"/>
    <x v="356"/>
    <s v="A documentary about halibut conservation and how it impacts communities of Southeast Alaska."/>
    <n v="7500"/>
    <n v="7701.93"/>
    <n v="1.0269239999999999"/>
    <x v="0"/>
    <n v="79.401340206185566"/>
    <x v="0"/>
    <s v="USD"/>
    <n v="1458152193"/>
    <n v="1455563793"/>
    <b v="1"/>
    <n v="97"/>
    <b v="1"/>
    <s v="film &amp; video/documentary"/>
    <x v="0"/>
    <x v="4"/>
  </r>
  <r>
    <n v="357"/>
    <x v="357"/>
    <s v="The last few hours to be part of this immersive film that touches the eternal. We have stretched our goal for editing and sound design."/>
    <n v="15000"/>
    <n v="26100"/>
    <n v="1.74"/>
    <x v="0"/>
    <n v="86.138613861386133"/>
    <x v="0"/>
    <s v="USD"/>
    <n v="1429852797"/>
    <n v="1426396797"/>
    <b v="1"/>
    <n v="303"/>
    <b v="1"/>
    <s v="film &amp; video/documentary"/>
    <x v="0"/>
    <x v="4"/>
  </r>
  <r>
    <n v="358"/>
    <x v="358"/>
    <s v="Screenwriter. Novelist. Playwright. The inside story of famed writer William Goldman. As only he can tell it."/>
    <n v="50000"/>
    <n v="51544"/>
    <n v="1.03088"/>
    <x v="0"/>
    <n v="193.04868913857678"/>
    <x v="0"/>
    <s v="USD"/>
    <n v="1466002800"/>
    <n v="1463517521"/>
    <b v="1"/>
    <n v="267"/>
    <b v="1"/>
    <s v="film &amp; video/documentary"/>
    <x v="0"/>
    <x v="4"/>
  </r>
  <r>
    <n v="359"/>
    <x v="359"/>
    <s v="Circus burlesque innovators, Trixie and Monkey seek to balance love and life while pursuing new creative heights."/>
    <n v="24200"/>
    <n v="25375"/>
    <n v="1.0485537190082646"/>
    <x v="0"/>
    <n v="84.023178807947019"/>
    <x v="0"/>
    <s v="USD"/>
    <n v="1415941920"/>
    <n v="1414028490"/>
    <b v="1"/>
    <n v="302"/>
    <b v="1"/>
    <s v="film &amp; video/documentary"/>
    <x v="0"/>
    <x v="4"/>
  </r>
  <r>
    <n v="360"/>
    <x v="360"/>
    <s v="A brave woman takes her wife and son from New York to visit her hometown in Kenya, where she was persecuted for being a lesbian."/>
    <n v="12000"/>
    <n v="12165"/>
    <n v="1.0137499999999999"/>
    <x v="0"/>
    <n v="139.82758620689654"/>
    <x v="0"/>
    <s v="USD"/>
    <n v="1437621060"/>
    <n v="1433799180"/>
    <b v="0"/>
    <n v="87"/>
    <b v="1"/>
    <s v="film &amp; video/documentary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n v="1.1107699999999998"/>
    <x v="0"/>
    <n v="109.82189265536722"/>
    <x v="0"/>
    <s v="USD"/>
    <n v="1416704506"/>
    <n v="1414108906"/>
    <b v="0"/>
    <n v="354"/>
    <b v="1"/>
    <s v="film &amp; video/documentary"/>
    <x v="0"/>
    <x v="4"/>
  </r>
  <r>
    <n v="362"/>
    <x v="362"/>
    <s v="A SHORT FILM celebrating ONE RACE: the Bridger Ridge Run. TEN RUNNERS: the movie-stars. THIRTY YEARS: running wild in the mountains."/>
    <n v="9665"/>
    <n v="12000"/>
    <n v="1.2415933781686497"/>
    <x v="0"/>
    <n v="139.53488372093022"/>
    <x v="0"/>
    <s v="USD"/>
    <n v="1407456000"/>
    <n v="1405573391"/>
    <b v="0"/>
    <n v="86"/>
    <b v="1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n v="1.0133333333333334"/>
    <x v="0"/>
    <n v="347.84615384615387"/>
    <x v="0"/>
    <s v="USD"/>
    <n v="1272828120"/>
    <n v="1268934736"/>
    <b v="0"/>
    <n v="26"/>
    <b v="1"/>
    <s v="film &amp; video/documentary"/>
    <x v="0"/>
    <x v="4"/>
  </r>
  <r>
    <n v="364"/>
    <x v="364"/>
    <s v="This family-focused documentary explores the ways parents connect with the wild inside themselves and their kids. Ow-ow-oWoo!"/>
    <n v="7000"/>
    <n v="7711.3"/>
    <n v="1.1016142857142857"/>
    <x v="0"/>
    <n v="68.24159292035398"/>
    <x v="0"/>
    <s v="USD"/>
    <n v="1403323140"/>
    <n v="1400704672"/>
    <b v="0"/>
    <n v="113"/>
    <b v="1"/>
    <s v="film &amp; video/documentary"/>
    <x v="0"/>
    <x v="4"/>
  </r>
  <r>
    <n v="365"/>
    <x v="365"/>
    <s v="Please help us finish this documentary about how Tel Aviv in Israel became a gay friendly liberal hub in a religious state"/>
    <n v="15000"/>
    <n v="15596"/>
    <n v="1.0397333333333334"/>
    <x v="0"/>
    <n v="239.93846153846152"/>
    <x v="1"/>
    <s v="GBP"/>
    <n v="1393597999"/>
    <n v="1391005999"/>
    <b v="0"/>
    <n v="65"/>
    <b v="1"/>
    <s v="film &amp; video/documentary"/>
    <x v="0"/>
    <x v="4"/>
  </r>
  <r>
    <n v="366"/>
    <x v="366"/>
    <s v="One Bushman familyâ€™s struggle to survive genocide, dispossession and post-apartheid freedom in South Africa."/>
    <n v="38000"/>
    <n v="38500"/>
    <n v="1.013157894736842"/>
    <x v="0"/>
    <n v="287.31343283582089"/>
    <x v="0"/>
    <s v="USD"/>
    <n v="1337540518"/>
    <n v="1334948518"/>
    <b v="0"/>
    <n v="134"/>
    <b v="1"/>
    <s v="film &amp; video/documentary"/>
    <x v="0"/>
    <x v="4"/>
  </r>
  <r>
    <n v="367"/>
    <x v="367"/>
    <s v="This film relates how one country's burning desire for independence unified a diverse nation into a successful nonviolent revolution."/>
    <n v="10000"/>
    <n v="10335.01"/>
    <n v="1.033501"/>
    <x v="0"/>
    <n v="86.84882352941176"/>
    <x v="0"/>
    <s v="USD"/>
    <n v="1367384340"/>
    <n v="1363960278"/>
    <b v="0"/>
    <n v="119"/>
    <b v="1"/>
    <s v="film &amp; video/documentary"/>
    <x v="0"/>
    <x v="4"/>
  </r>
  <r>
    <n v="368"/>
    <x v="368"/>
    <s v="Were the Romantics the first backpackers? This film follows them and explores the huge part geography played in their lives and works."/>
    <n v="12500"/>
    <n v="13014"/>
    <n v="1.04112"/>
    <x v="0"/>
    <n v="81.84905660377359"/>
    <x v="0"/>
    <s v="USD"/>
    <n v="1426426322"/>
    <n v="1423405922"/>
    <b v="0"/>
    <n v="159"/>
    <b v="1"/>
    <s v="film &amp; video/documentary"/>
    <x v="0"/>
    <x v="4"/>
  </r>
  <r>
    <n v="369"/>
    <x v="369"/>
    <s v="A documentary of one woman's attempt at solo hiking 2,000 miles, in an effort to understand herself and societal expectations."/>
    <n v="6500"/>
    <n v="7160.12"/>
    <n v="1.1015569230769231"/>
    <x v="0"/>
    <n v="42.874970059880241"/>
    <x v="0"/>
    <s v="USD"/>
    <n v="1326633269"/>
    <n v="1324041269"/>
    <b v="0"/>
    <n v="167"/>
    <b v="1"/>
    <s v="film &amp; video/documentary"/>
    <x v="0"/>
    <x v="4"/>
  </r>
  <r>
    <n v="370"/>
    <x v="370"/>
    <s v="An exploration of what Sikhism is, through the journey of eight pilgrims at Hola Mohalla, a religious festival in Anandpur Sahib, India"/>
    <n v="25000"/>
    <n v="30505"/>
    <n v="1.2202"/>
    <x v="0"/>
    <n v="709.41860465116281"/>
    <x v="0"/>
    <s v="USD"/>
    <n v="1483729500"/>
    <n v="1481137500"/>
    <b v="0"/>
    <n v="43"/>
    <b v="1"/>
    <s v="film &amp; video/documentary"/>
    <x v="0"/>
    <x v="4"/>
  </r>
  <r>
    <n v="371"/>
    <x v="371"/>
    <s v="3,000 Miles. 18 Wild Horses. 6 Months. 5 States. 4 men. A documentary about Conservation, Exploration, and Wild Mustangs."/>
    <n v="150000"/>
    <n v="171253"/>
    <n v="1.1416866666666667"/>
    <x v="0"/>
    <n v="161.25517890772127"/>
    <x v="0"/>
    <s v="USD"/>
    <n v="1359743139"/>
    <n v="1355855139"/>
    <b v="0"/>
    <n v="1062"/>
    <b v="1"/>
    <s v="film &amp; video/documentary"/>
    <x v="0"/>
    <x v="4"/>
  </r>
  <r>
    <n v="372"/>
    <x v="372"/>
    <s v="A short documentary exploring the uses of 'Natural Horsemanship' across Europe"/>
    <n v="300"/>
    <n v="376"/>
    <n v="1.2533333333333334"/>
    <x v="0"/>
    <n v="41.777777777777779"/>
    <x v="1"/>
    <s v="GBP"/>
    <n v="1459872000"/>
    <n v="1456408244"/>
    <b v="0"/>
    <n v="9"/>
    <b v="1"/>
    <s v="film &amp; video/documentary"/>
    <x v="0"/>
    <x v="4"/>
  </r>
  <r>
    <n v="373"/>
    <x v="373"/>
    <s v="A feature documentary about UPA Pictures, the little studio that changed the course of animation around the world"/>
    <n v="7500"/>
    <n v="8000"/>
    <n v="1.0666666666666667"/>
    <x v="0"/>
    <n v="89.887640449438209"/>
    <x v="0"/>
    <s v="USD"/>
    <n v="1342648398"/>
    <n v="1340056398"/>
    <b v="0"/>
    <n v="89"/>
    <b v="1"/>
    <s v="film &amp; video/documentary"/>
    <x v="0"/>
    <x v="4"/>
  </r>
  <r>
    <n v="374"/>
    <x v="374"/>
    <s v="Bird Language with Jon Young is a 2 disk DVD set teaching you all you need to know to start learning bird language and start a group."/>
    <n v="6000"/>
    <n v="7839"/>
    <n v="1.3065"/>
    <x v="0"/>
    <n v="45.051724137931032"/>
    <x v="0"/>
    <s v="USD"/>
    <n v="1316208031"/>
    <n v="1312320031"/>
    <b v="0"/>
    <n v="174"/>
    <b v="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n v="500"/>
    <n v="600"/>
    <n v="1.2"/>
    <x v="0"/>
    <n v="42.857142857142854"/>
    <x v="0"/>
    <s v="USD"/>
    <n v="1393694280"/>
    <n v="1390088311"/>
    <b v="0"/>
    <n v="14"/>
    <b v="1"/>
    <s v="film &amp; video/documentary"/>
    <x v="0"/>
    <x v="4"/>
  </r>
  <r>
    <n v="376"/>
    <x v="376"/>
    <s v="A film about the cosmetics industry. Everything you need to know about the ingredients being used and what alternatives are out there."/>
    <n v="2450"/>
    <n v="2596"/>
    <n v="1.0595918367346939"/>
    <x v="0"/>
    <n v="54.083333333333336"/>
    <x v="1"/>
    <s v="GBP"/>
    <n v="1472122316"/>
    <n v="1469443916"/>
    <b v="0"/>
    <n v="48"/>
    <b v="1"/>
    <s v="film &amp; video/documentary"/>
    <x v="0"/>
    <x v="4"/>
  </r>
  <r>
    <n v="377"/>
    <x v="377"/>
    <s v="Dangerous. Sexy. All-American Girl. You know the look. Now meet the women who are making retro style modern."/>
    <n v="12000"/>
    <n v="13728"/>
    <n v="1.1439999999999999"/>
    <x v="0"/>
    <n v="103.21804511278195"/>
    <x v="0"/>
    <s v="USD"/>
    <n v="1447484460"/>
    <n v="1444888868"/>
    <b v="0"/>
    <n v="133"/>
    <b v="1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n v="1.1176666666666666"/>
    <x v="0"/>
    <n v="40.397590361445786"/>
    <x v="5"/>
    <s v="CAD"/>
    <n v="1453765920"/>
    <n v="1451655808"/>
    <b v="0"/>
    <n v="83"/>
    <b v="1"/>
    <s v="film &amp; video/documentary"/>
    <x v="0"/>
    <x v="4"/>
  </r>
  <r>
    <n v="379"/>
    <x v="379"/>
    <s v="The U.S. Army has granted us permission to film a documentary at America's most sacred shrine: The Tomb of the Unknown Soldier."/>
    <n v="15000"/>
    <n v="17412"/>
    <n v="1.1608000000000001"/>
    <x v="0"/>
    <n v="116.85906040268456"/>
    <x v="0"/>
    <s v="USD"/>
    <n v="1336062672"/>
    <n v="1332174672"/>
    <b v="0"/>
    <n v="149"/>
    <b v="1"/>
    <s v="film &amp; video/documentary"/>
    <x v="0"/>
    <x v="4"/>
  </r>
  <r>
    <n v="380"/>
    <x v="380"/>
    <s v="The Steamboat Van Clan is a group of three young ski competitors following their dreams and documenting their adventures along the way."/>
    <n v="4000"/>
    <n v="5660"/>
    <n v="1.415"/>
    <x v="0"/>
    <n v="115.51020408163265"/>
    <x v="0"/>
    <s v="USD"/>
    <n v="1453569392"/>
    <n v="1451409392"/>
    <b v="0"/>
    <n v="49"/>
    <b v="1"/>
    <s v="film &amp; video/documentary"/>
    <x v="0"/>
    <x v="4"/>
  </r>
  <r>
    <n v="381"/>
    <x v="381"/>
    <s v="Set in the ancient waters of the Puget Sound, Clearwater is a universal story about the need to adapt to change."/>
    <n v="25000"/>
    <n v="26182.5"/>
    <n v="1.0472999999999999"/>
    <x v="0"/>
    <n v="104.31274900398407"/>
    <x v="0"/>
    <s v="USD"/>
    <n v="1343624400"/>
    <n v="1340642717"/>
    <b v="0"/>
    <n v="251"/>
    <b v="1"/>
    <s v="film &amp; video/documentary"/>
    <x v="0"/>
    <x v="4"/>
  </r>
  <r>
    <n v="382"/>
    <x v="382"/>
    <s v="I went to Philadelphia to find out if The 99% Declaration could take the ideas of OccupyWallSt. and make change from within the system."/>
    <n v="600"/>
    <n v="1535"/>
    <n v="2.5583333333333331"/>
    <x v="0"/>
    <n v="69.772727272727266"/>
    <x v="0"/>
    <s v="USD"/>
    <n v="1346950900"/>
    <n v="1345741300"/>
    <b v="0"/>
    <n v="22"/>
    <b v="1"/>
    <s v="film &amp; video/documentary"/>
    <x v="0"/>
    <x v="4"/>
  </r>
  <r>
    <n v="383"/>
    <x v="383"/>
    <s v="An independent documentary web series about storm chasing in tornado alley that features the chase team TornadoRaiders.com"/>
    <n v="999"/>
    <n v="2065"/>
    <n v="2.0670670670670672"/>
    <x v="0"/>
    <n v="43.020833333333336"/>
    <x v="0"/>
    <s v="USD"/>
    <n v="1400467759"/>
    <n v="1398480559"/>
    <b v="0"/>
    <n v="48"/>
    <b v="1"/>
    <s v="film &amp; video/documentary"/>
    <x v="0"/>
    <x v="4"/>
  </r>
  <r>
    <n v="384"/>
    <x v="384"/>
    <s v="This documentary is about Last Chance Corral in Athens, Ohio and their heroic work saving nurse mare foals from imminent death."/>
    <n v="20000"/>
    <n v="22421"/>
    <n v="1.1210500000000001"/>
    <x v="0"/>
    <n v="58.540469973890339"/>
    <x v="0"/>
    <s v="USD"/>
    <n v="1420569947"/>
    <n v="1417977947"/>
    <b v="0"/>
    <n v="383"/>
    <b v="1"/>
    <s v="film &amp; video/documentary"/>
    <x v="0"/>
    <x v="4"/>
  </r>
  <r>
    <n v="385"/>
    <x v="385"/>
    <s v="A documentary following the incredible story of a brave little boy and his service dog, fighting Type 1 Diabetes one day at a time."/>
    <n v="25000"/>
    <n v="26495.5"/>
    <n v="1.05982"/>
    <x v="0"/>
    <n v="111.79535864978902"/>
    <x v="0"/>
    <s v="USD"/>
    <n v="1416582101"/>
    <n v="1413986501"/>
    <b v="0"/>
    <n v="237"/>
    <b v="1"/>
    <s v="film &amp; video/documentary"/>
    <x v="0"/>
    <x v="4"/>
  </r>
  <r>
    <n v="386"/>
    <x v="386"/>
    <s v="Eight friends reunite to achieve their childhood dream of designing, constructing, and launching a homemade submarine."/>
    <n v="600"/>
    <n v="601"/>
    <n v="1.0016666666666667"/>
    <x v="0"/>
    <n v="46.230769230769234"/>
    <x v="0"/>
    <s v="USD"/>
    <n v="1439246991"/>
    <n v="1437950991"/>
    <b v="0"/>
    <n v="13"/>
    <b v="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n v="38000"/>
    <n v="81316"/>
    <n v="2.1398947368421051"/>
    <x v="0"/>
    <n v="144.69039145907473"/>
    <x v="0"/>
    <s v="USD"/>
    <n v="1439618400"/>
    <n v="1436976858"/>
    <b v="0"/>
    <n v="562"/>
    <b v="1"/>
    <s v="film &amp; video/documentary"/>
    <x v="0"/>
    <x v="4"/>
  </r>
  <r>
    <n v="388"/>
    <x v="388"/>
    <s v="A documentary film featuring the World's Largest Rummage Sale and rumination on the Power and Pleasures of Possessions."/>
    <n v="5000"/>
    <n v="6308"/>
    <n v="1.2616000000000001"/>
    <x v="0"/>
    <n v="88.845070422535215"/>
    <x v="0"/>
    <s v="USD"/>
    <n v="1469670580"/>
    <n v="1467078580"/>
    <b v="0"/>
    <n v="71"/>
    <b v="1"/>
    <s v="film &amp; video/documentary"/>
    <x v="0"/>
    <x v="4"/>
  </r>
  <r>
    <n v="389"/>
    <x v="389"/>
    <s v="What difference can food really make? A documentary film about six people who make the radical choice to face cancer with their plates."/>
    <n v="68000"/>
    <n v="123444.12"/>
    <n v="1.8153547058823529"/>
    <x v="0"/>
    <n v="81.75107284768211"/>
    <x v="0"/>
    <s v="USD"/>
    <n v="1394233140"/>
    <n v="1391477450"/>
    <b v="0"/>
    <n v="1510"/>
    <b v="1"/>
    <s v="film &amp; video/documentary"/>
    <x v="0"/>
    <x v="4"/>
  </r>
  <r>
    <n v="390"/>
    <x v="390"/>
    <s v="Join UCF as they dive into the creative and community outreach for the families in St. Vincent and the Grenadines."/>
    <n v="1000"/>
    <n v="1000"/>
    <n v="1"/>
    <x v="0"/>
    <n v="71.428571428571431"/>
    <x v="0"/>
    <s v="USD"/>
    <n v="1431046372"/>
    <n v="1429318372"/>
    <b v="0"/>
    <n v="14"/>
    <b v="1"/>
    <s v="film &amp; video/documentary"/>
    <x v="0"/>
    <x v="4"/>
  </r>
  <r>
    <n v="391"/>
    <x v="391"/>
    <s v="Too many women feel confused about their orgasm and shame about their desire. This movie aims to change that."/>
    <n v="20000"/>
    <n v="20122"/>
    <n v="1.0061"/>
    <x v="0"/>
    <n v="104.25906735751295"/>
    <x v="0"/>
    <s v="USD"/>
    <n v="1324169940"/>
    <n v="1321578051"/>
    <b v="0"/>
    <n v="193"/>
    <b v="1"/>
    <s v="film &amp; video/documentary"/>
    <x v="0"/>
    <x v="4"/>
  </r>
  <r>
    <n v="392"/>
    <x v="392"/>
    <s v="Rhinos are the most endangered large animal in the world today, and an epic, global battle is being waged to ensure their survival."/>
    <n v="18500"/>
    <n v="18667"/>
    <n v="1.009027027027027"/>
    <x v="0"/>
    <n v="90.616504854368927"/>
    <x v="0"/>
    <s v="USD"/>
    <n v="1315450800"/>
    <n v="1312823571"/>
    <b v="0"/>
    <n v="206"/>
    <b v="1"/>
    <s v="film &amp; video/documentary"/>
    <x v="0"/>
    <x v="4"/>
  </r>
  <r>
    <n v="393"/>
    <x v="393"/>
    <s v="This is a story thatâ€™s never been told, about tackling climate change one penguin at a timeâ€¦"/>
    <n v="50000"/>
    <n v="55223"/>
    <n v="1.10446"/>
    <x v="0"/>
    <n v="157.33048433048432"/>
    <x v="0"/>
    <s v="USD"/>
    <n v="1381424452"/>
    <n v="1378746052"/>
    <b v="0"/>
    <n v="351"/>
    <b v="1"/>
    <s v="film &amp; video/documentary"/>
    <x v="0"/>
    <x v="4"/>
  </r>
  <r>
    <n v="394"/>
    <x v="394"/>
    <s v="A sweeping portrait of daily life in Taranto in an effort to raise awareness and preserve its cultural and architectural heritage."/>
    <n v="4700"/>
    <n v="5259"/>
    <n v="1.118936170212766"/>
    <x v="0"/>
    <n v="105.18"/>
    <x v="3"/>
    <s v="EUR"/>
    <n v="1460918282"/>
    <n v="1455737882"/>
    <b v="0"/>
    <n v="50"/>
    <b v="1"/>
    <s v="film &amp; video/documentary"/>
    <x v="0"/>
    <x v="4"/>
  </r>
  <r>
    <n v="395"/>
    <x v="395"/>
    <s v="When the war ends, a woman's fight begins. Bringing to life the most untapped resources in peace making between faiths."/>
    <n v="10000"/>
    <n v="10804.45"/>
    <n v="1.0804450000000001"/>
    <x v="0"/>
    <n v="58.719836956521746"/>
    <x v="0"/>
    <s v="USD"/>
    <n v="1335562320"/>
    <n v="1332452960"/>
    <b v="0"/>
    <n v="184"/>
    <b v="1"/>
    <s v="film &amp; video/documentary"/>
    <x v="0"/>
    <x v="4"/>
  </r>
  <r>
    <n v="396"/>
    <x v="396"/>
    <s v="Loyalty and morality are questioned as we follow the struggles of Penn State students in wake of the child sexual abuse scandal."/>
    <n v="15000"/>
    <n v="16000"/>
    <n v="1.0666666666666667"/>
    <x v="0"/>
    <n v="81.632653061224488"/>
    <x v="0"/>
    <s v="USD"/>
    <n v="1341668006"/>
    <n v="1340372006"/>
    <b v="0"/>
    <n v="196"/>
    <b v="1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n v="1.0390027322404372"/>
    <x v="0"/>
    <n v="56.460043668122275"/>
    <x v="0"/>
    <s v="USD"/>
    <n v="1283312640"/>
    <n v="1279651084"/>
    <b v="0"/>
    <n v="229"/>
    <b v="1"/>
    <s v="film &amp; video/documentary"/>
    <x v="0"/>
    <x v="4"/>
  </r>
  <r>
    <n v="398"/>
    <x v="398"/>
    <s v="My film tells the stories of Jewish Child Holocaust Survivors and how they rebuilt their lives. STRETCH GOALS ADDED!"/>
    <n v="7500"/>
    <n v="9387"/>
    <n v="1.2516"/>
    <x v="0"/>
    <n v="140.1044776119403"/>
    <x v="0"/>
    <s v="USD"/>
    <n v="1430334126"/>
    <n v="1426446126"/>
    <b v="0"/>
    <n v="67"/>
    <b v="1"/>
    <s v="film &amp; video/documentary"/>
    <x v="0"/>
    <x v="4"/>
  </r>
  <r>
    <n v="399"/>
    <x v="399"/>
    <s v="What do we want for our kids? An independent film bringing ideas out of the jungle about a radically different approach to learning."/>
    <n v="20000"/>
    <n v="21361"/>
    <n v="1.0680499999999999"/>
    <x v="0"/>
    <n v="224.85263157894738"/>
    <x v="1"/>
    <s v="GBP"/>
    <n v="1481716800"/>
    <n v="1479070867"/>
    <b v="0"/>
    <n v="95"/>
    <b v="1"/>
    <s v="film &amp; video/documentary"/>
    <x v="0"/>
    <x v="4"/>
  </r>
  <r>
    <n v="400"/>
    <x v="400"/>
    <s v="A documentary film on a sustainable, grassroots effort to fight malnutrition in Indonesia.  And it's organic!"/>
    <n v="10000"/>
    <n v="11230.25"/>
    <n v="1.1230249999999999"/>
    <x v="0"/>
    <n v="181.13306451612902"/>
    <x v="0"/>
    <s v="USD"/>
    <n v="1400297400"/>
    <n v="1397661347"/>
    <b v="0"/>
    <n v="62"/>
    <b v="1"/>
    <s v="film &amp; video/documentary"/>
    <x v="0"/>
    <x v="4"/>
  </r>
  <r>
    <n v="401"/>
    <x v="401"/>
    <s v="Join us as we explore their humanity, intellect and legacy, demonstrating to young women around the world that all things are possible."/>
    <n v="50000"/>
    <n v="51906"/>
    <n v="1.0381199999999999"/>
    <x v="0"/>
    <n v="711.04109589041093"/>
    <x v="0"/>
    <s v="USD"/>
    <n v="1312747970"/>
    <n v="1310155970"/>
    <b v="0"/>
    <n v="73"/>
    <b v="1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n v="2000"/>
    <n v="2833"/>
    <n v="1.4165000000000001"/>
    <x v="0"/>
    <n v="65.883720930232556"/>
    <x v="0"/>
    <s v="USD"/>
    <n v="1446731817"/>
    <n v="1444913817"/>
    <b v="0"/>
    <n v="43"/>
    <b v="1"/>
    <s v="film &amp; video/documentary"/>
    <x v="0"/>
    <x v="4"/>
  </r>
  <r>
    <n v="403"/>
    <x v="403"/>
    <s v="A documentary adventure about bananas - and people. Your round-trip ticket into the heart of banana-cultures!!"/>
    <n v="5000"/>
    <n v="5263"/>
    <n v="1.0526"/>
    <x v="0"/>
    <n v="75.185714285714283"/>
    <x v="0"/>
    <s v="USD"/>
    <n v="1312960080"/>
    <n v="1308900441"/>
    <b v="0"/>
    <n v="70"/>
    <b v="1"/>
    <s v="film &amp; video/documentary"/>
    <x v="0"/>
    <x v="4"/>
  </r>
  <r>
    <n v="404"/>
    <x v="404"/>
    <s v="A feature length documentary, exploring the many lives memorialized by the iconic AIDS Memorial Quilt."/>
    <n v="35000"/>
    <n v="36082"/>
    <n v="1.0309142857142857"/>
    <x v="0"/>
    <n v="133.14391143911439"/>
    <x v="0"/>
    <s v="USD"/>
    <n v="1391641440"/>
    <n v="1389107062"/>
    <b v="0"/>
    <n v="271"/>
    <b v="1"/>
    <s v="film &amp; video/documentary"/>
    <x v="0"/>
    <x v="4"/>
  </r>
  <r>
    <n v="405"/>
    <x v="405"/>
    <s v="Come, join our movie movement.  A new documentary about the healing power of food."/>
    <n v="2820"/>
    <n v="3036"/>
    <n v="1.0765957446808512"/>
    <x v="0"/>
    <n v="55.2"/>
    <x v="0"/>
    <s v="USD"/>
    <n v="1394071339"/>
    <n v="1391479339"/>
    <b v="0"/>
    <n v="55"/>
    <b v="1"/>
    <s v="film &amp; video/documentary"/>
    <x v="0"/>
    <x v="4"/>
  </r>
  <r>
    <n v="406"/>
    <x v="406"/>
    <s v="The Desert River Bends is a short documentary following the alternative lifestyles of three middle-age river guides in Moab UT."/>
    <n v="2800"/>
    <n v="3015.73"/>
    <n v="1.0770464285714285"/>
    <x v="0"/>
    <n v="86.163714285714292"/>
    <x v="0"/>
    <s v="USD"/>
    <n v="1304920740"/>
    <n v="1301975637"/>
    <b v="0"/>
    <n v="35"/>
    <b v="1"/>
    <s v="film &amp; video/documentary"/>
    <x v="0"/>
    <x v="4"/>
  </r>
  <r>
    <n v="407"/>
    <x v="407"/>
    <s v="The story of the 1886 Haymarket Riot explored through the history of the Haymarket Police Memorial Statue."/>
    <n v="2000"/>
    <n v="2031"/>
    <n v="1.0155000000000001"/>
    <x v="0"/>
    <n v="92.318181818181813"/>
    <x v="0"/>
    <s v="USD"/>
    <n v="1321739650"/>
    <n v="1316552050"/>
    <b v="0"/>
    <n v="22"/>
    <b v="1"/>
    <s v="film &amp; video/documentary"/>
    <x v="0"/>
    <x v="4"/>
  </r>
  <r>
    <n v="408"/>
    <x v="408"/>
    <s v="A documentary exploring the phenomenon of custom and branded yarmulkes in Jewish-American communities."/>
    <n v="6000"/>
    <n v="6086.26"/>
    <n v="1.0143766666666667"/>
    <x v="0"/>
    <n v="160.16473684210527"/>
    <x v="0"/>
    <s v="USD"/>
    <n v="1383676790"/>
    <n v="1380217190"/>
    <b v="0"/>
    <n v="38"/>
    <b v="1"/>
    <s v="film &amp; video/documentary"/>
    <x v="0"/>
    <x v="4"/>
  </r>
  <r>
    <n v="409"/>
    <x v="409"/>
    <s v="I am working on a project that explores the relationship between education to work for youth within the European Union."/>
    <n v="500"/>
    <n v="684"/>
    <n v="1.3680000000000001"/>
    <x v="0"/>
    <n v="45.6"/>
    <x v="1"/>
    <s v="GBP"/>
    <n v="1469220144"/>
    <n v="1466628144"/>
    <b v="0"/>
    <n v="15"/>
    <b v="1"/>
    <s v="film &amp; video/documentary"/>
    <x v="0"/>
    <x v="4"/>
  </r>
  <r>
    <n v="410"/>
    <x v="410"/>
    <s v="January was a mentor, advocate, and friend.  Her life tragically came to an end in September 2012.  This film is her story."/>
    <n v="1000"/>
    <n v="1283"/>
    <n v="1.2829999999999999"/>
    <x v="0"/>
    <n v="183.28571428571428"/>
    <x v="5"/>
    <s v="CAD"/>
    <n v="1434670397"/>
    <n v="1429486397"/>
    <b v="0"/>
    <n v="7"/>
    <b v="1"/>
    <s v="film &amp; video/documentary"/>
    <x v="0"/>
    <x v="4"/>
  </r>
  <r>
    <n v="411"/>
    <x v="411"/>
    <s v="An inspirational feature-length documentary that will help those with disabilities achieve their goals despite the obstacles."/>
    <n v="30000"/>
    <n v="30315"/>
    <n v="1.0105"/>
    <x v="0"/>
    <n v="125.78838174273859"/>
    <x v="0"/>
    <s v="USD"/>
    <n v="1387688400"/>
    <n v="1384920804"/>
    <b v="0"/>
    <n v="241"/>
    <b v="1"/>
    <s v="film &amp; video/documentary"/>
    <x v="0"/>
    <x v="4"/>
  </r>
  <r>
    <n v="412"/>
    <x v="412"/>
    <s v="A short film about property rights, salmon, and ratepayers in the controversy over exporting natural gas through southern Oregon"/>
    <n v="2500"/>
    <n v="3171"/>
    <n v="1.2684"/>
    <x v="0"/>
    <n v="57.654545454545456"/>
    <x v="0"/>
    <s v="USD"/>
    <n v="1343238578"/>
    <n v="1341856178"/>
    <b v="0"/>
    <n v="55"/>
    <b v="1"/>
    <s v="film &amp; video/documentary"/>
    <x v="0"/>
    <x v="4"/>
  </r>
  <r>
    <n v="413"/>
    <x v="413"/>
    <s v="A journey to discover how Somalis are rebuilding their shattered nation, with a focus on the role that women are playing."/>
    <n v="12800"/>
    <n v="13451"/>
    <n v="1.0508593749999999"/>
    <x v="0"/>
    <n v="78.660818713450297"/>
    <x v="0"/>
    <s v="USD"/>
    <n v="1342731811"/>
    <n v="1340139811"/>
    <b v="0"/>
    <n v="171"/>
    <b v="1"/>
    <s v="film &amp; video/documentary"/>
    <x v="0"/>
    <x v="4"/>
  </r>
  <r>
    <n v="414"/>
    <x v="414"/>
    <s v="thisisstuttering is a found-footage doc that has already changed lives. It is completely done; we need your help to get it out there."/>
    <n v="18500"/>
    <n v="19028"/>
    <n v="1.0285405405405406"/>
    <x v="0"/>
    <n v="91.480769230769226"/>
    <x v="0"/>
    <s v="USD"/>
    <n v="1381541465"/>
    <n v="1378949465"/>
    <b v="0"/>
    <n v="208"/>
    <b v="1"/>
    <s v="film &amp; video/documentary"/>
    <x v="0"/>
    <x v="4"/>
  </r>
  <r>
    <n v="415"/>
    <x v="415"/>
    <s v="Two Canadians document their comic misadventures South of the border seeking the American Dream, trivial pursuits and giant breakfasts!"/>
    <n v="1400"/>
    <n v="1430.06"/>
    <n v="1.0214714285714286"/>
    <x v="0"/>
    <n v="68.09809523809524"/>
    <x v="5"/>
    <s v="CAD"/>
    <n v="1413547200"/>
    <n v="1411417602"/>
    <b v="0"/>
    <n v="21"/>
    <b v="1"/>
    <s v="film &amp; video/documentary"/>
    <x v="0"/>
    <x v="4"/>
  </r>
  <r>
    <n v="416"/>
    <x v="416"/>
    <s v="35,000 pounds of food to a city. Highlighting the &quot;Convoy New Britain&quot; event from birth to beyond."/>
    <n v="1000"/>
    <n v="1202.17"/>
    <n v="1.2021700000000002"/>
    <x v="0"/>
    <n v="48.086800000000004"/>
    <x v="0"/>
    <s v="USD"/>
    <n v="1391851831"/>
    <n v="1389259831"/>
    <b v="0"/>
    <n v="25"/>
    <b v="1"/>
    <s v="film &amp; video/documentary"/>
    <x v="0"/>
    <x v="4"/>
  </r>
  <r>
    <n v="417"/>
    <x v="417"/>
    <s v="An unexpected kidney donor acts on faith in order to rescue a fellow cyclist from his failing body. The true story of Pete and Kelly."/>
    <n v="10500"/>
    <n v="10526"/>
    <n v="1.0024761904761905"/>
    <x v="0"/>
    <n v="202.42307692307693"/>
    <x v="0"/>
    <s v="USD"/>
    <n v="1365395580"/>
    <n v="1364426260"/>
    <b v="0"/>
    <n v="52"/>
    <b v="1"/>
    <s v="film &amp; video/documentary"/>
    <x v="0"/>
    <x v="4"/>
  </r>
  <r>
    <n v="418"/>
    <x v="418"/>
    <s v="A Texas grandfather's extraordinary quest to protect the coral reefs and his challenge to humanity to take care of the things we love."/>
    <n v="22400"/>
    <n v="22542"/>
    <n v="1.0063392857142857"/>
    <x v="0"/>
    <n v="216.75"/>
    <x v="0"/>
    <s v="USD"/>
    <n v="1437633997"/>
    <n v="1435041997"/>
    <b v="0"/>
    <n v="104"/>
    <b v="1"/>
    <s v="film &amp; video/documentary"/>
    <x v="0"/>
    <x v="4"/>
  </r>
  <r>
    <n v="419"/>
    <x v="419"/>
    <s v="Beyond Local is a personal journey through an art-centric and musically talented community that fosters creativity."/>
    <n v="8000"/>
    <n v="8035"/>
    <n v="1.004375"/>
    <x v="0"/>
    <n v="110.06849315068493"/>
    <x v="0"/>
    <s v="USD"/>
    <n v="1372536787"/>
    <n v="1367352787"/>
    <b v="0"/>
    <n v="73"/>
    <b v="1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n v="4.3939393939393936E-3"/>
    <x v="2"/>
    <n v="4.833333333333333"/>
    <x v="0"/>
    <s v="USD"/>
    <n v="1394772031"/>
    <n v="1392183631"/>
    <b v="0"/>
    <n v="3"/>
    <b v="0"/>
    <s v="film &amp; video/animation"/>
    <x v="0"/>
    <x v="5"/>
  </r>
  <r>
    <n v="421"/>
    <x v="421"/>
    <s v="An artistic project that will act as my final animation project and first feature film written, directed, animated, and produced by me"/>
    <n v="15000"/>
    <n v="301"/>
    <n v="2.0066666666666667E-2"/>
    <x v="2"/>
    <n v="50.166666666666664"/>
    <x v="0"/>
    <s v="USD"/>
    <n v="1440157656"/>
    <n v="1434973656"/>
    <b v="0"/>
    <n v="6"/>
    <b v="0"/>
    <s v="film &amp; video/animation"/>
    <x v="0"/>
    <x v="5"/>
  </r>
  <r>
    <n v="422"/>
    <x v="422"/>
    <s v="Screen writers look to create animated trailer about Anti-Bullying and seek to produce an on-going series that addresses teen issues."/>
    <n v="40000"/>
    <n v="430"/>
    <n v="1.0749999999999999E-2"/>
    <x v="2"/>
    <n v="35.833333333333336"/>
    <x v="0"/>
    <s v="USD"/>
    <n v="1410416097"/>
    <n v="1407824097"/>
    <b v="0"/>
    <n v="12"/>
    <b v="0"/>
    <s v="film &amp; video/animation"/>
    <x v="0"/>
    <x v="5"/>
  </r>
  <r>
    <n v="423"/>
    <x v="423"/>
    <s v="from the makers of COPS: Skyrim comes the Dark Brotherhood. a dramatic series created with Skyrim machinima."/>
    <n v="20000"/>
    <n v="153"/>
    <n v="7.6499999999999997E-3"/>
    <x v="2"/>
    <n v="11.76923076923077"/>
    <x v="0"/>
    <s v="USD"/>
    <n v="1370470430"/>
    <n v="1367878430"/>
    <b v="0"/>
    <n v="13"/>
    <b v="0"/>
    <s v="film &amp; video/animation"/>
    <x v="0"/>
    <x v="5"/>
  </r>
  <r>
    <n v="424"/>
    <x v="424"/>
    <s v="A short film about a gay teenage boy who is bullied to the point where he is willing to commit suicide. Only he can save himself."/>
    <n v="3000"/>
    <n v="203.9"/>
    <n v="6.7966666666666675E-2"/>
    <x v="2"/>
    <n v="40.78"/>
    <x v="0"/>
    <s v="USD"/>
    <n v="1332748899"/>
    <n v="1327568499"/>
    <b v="0"/>
    <n v="5"/>
    <b v="0"/>
    <s v="film &amp; video/animation"/>
    <x v="0"/>
    <x v="5"/>
  </r>
  <r>
    <n v="425"/>
    <x v="425"/>
    <s v="Support new organic, gluten free cartoon! You'll enjoy this funny story about fruits &amp; vegies and will be able to see new episodes!"/>
    <n v="50000"/>
    <n v="6"/>
    <n v="1.2E-4"/>
    <x v="2"/>
    <n v="3"/>
    <x v="0"/>
    <s v="USD"/>
    <n v="1448660404"/>
    <n v="1443472804"/>
    <b v="0"/>
    <n v="2"/>
    <b v="0"/>
    <s v="film &amp; video/animation"/>
    <x v="0"/>
    <x v="5"/>
  </r>
  <r>
    <n v="426"/>
    <x v="426"/>
    <s v="The first ever, Dewey Does 110 animation, teaches kids good values, how to succeed in life and maintaining a 110% state-of-mind."/>
    <n v="10000"/>
    <n v="133"/>
    <n v="1.3299999999999999E-2"/>
    <x v="2"/>
    <n v="16.625"/>
    <x v="0"/>
    <s v="USD"/>
    <n v="1456851914"/>
    <n v="1454259914"/>
    <b v="0"/>
    <n v="8"/>
    <b v="0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n v="6500"/>
    <n v="0"/>
    <n v="0"/>
    <x v="2"/>
    <e v="#DIV/0!"/>
    <x v="0"/>
    <s v="USD"/>
    <n v="1445540340"/>
    <n v="1444340940"/>
    <b v="0"/>
    <n v="0"/>
    <b v="0"/>
    <s v="film &amp; video/animation"/>
    <x v="0"/>
    <x v="5"/>
  </r>
  <r>
    <n v="428"/>
    <x v="428"/>
    <s v="Fresh, fun, entertaining Bible stories on YouTube, stop-motion style."/>
    <n v="12000"/>
    <n v="676"/>
    <n v="5.6333333333333332E-2"/>
    <x v="2"/>
    <n v="52"/>
    <x v="0"/>
    <s v="USD"/>
    <n v="1402956000"/>
    <n v="1400523845"/>
    <b v="0"/>
    <n v="13"/>
    <b v="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n v="0"/>
    <x v="2"/>
    <e v="#DIV/0!"/>
    <x v="0"/>
    <s v="USD"/>
    <n v="1259297940"/>
    <n v="1252964282"/>
    <b v="0"/>
    <n v="0"/>
    <b v="0"/>
    <s v="film &amp; video/animation"/>
    <x v="0"/>
    <x v="5"/>
  </r>
  <r>
    <n v="430"/>
    <x v="430"/>
    <s v="Freddy Flint is creating an animated music video to the new &quot;Buttonpusher&quot; single, &quot;I'll Take You Back&quot;"/>
    <n v="1000"/>
    <n v="24"/>
    <n v="2.4E-2"/>
    <x v="2"/>
    <n v="4.8"/>
    <x v="0"/>
    <s v="USD"/>
    <n v="1378866867"/>
    <n v="1377570867"/>
    <b v="0"/>
    <n v="5"/>
    <b v="0"/>
    <s v="film &amp; video/animation"/>
    <x v="0"/>
    <x v="5"/>
  </r>
  <r>
    <n v="431"/>
    <x v="431"/>
    <s v="A short stop motion animated film of a man on his way home when strange goings on start to happen on his journey."/>
    <n v="3000"/>
    <n v="415"/>
    <n v="0.13833333333333334"/>
    <x v="2"/>
    <n v="51.875"/>
    <x v="1"/>
    <s v="GBP"/>
    <n v="1467752083"/>
    <n v="1465160083"/>
    <b v="0"/>
    <n v="8"/>
    <b v="0"/>
    <s v="film &amp; video/animation"/>
    <x v="0"/>
    <x v="5"/>
  </r>
  <r>
    <n v="432"/>
    <x v="432"/>
    <s v="A teenage zombie named Jeff and his mad scientist mother adapt to life in the town of Serendipity, where the supernatural occurs daily."/>
    <n v="6000"/>
    <n v="570"/>
    <n v="9.5000000000000001E-2"/>
    <x v="2"/>
    <n v="71.25"/>
    <x v="0"/>
    <s v="USD"/>
    <n v="1445448381"/>
    <n v="1440264381"/>
    <b v="0"/>
    <n v="8"/>
    <b v="0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n v="0"/>
    <x v="2"/>
    <e v="#DIV/0!"/>
    <x v="0"/>
    <s v="USD"/>
    <n v="1444576022"/>
    <n v="1439392022"/>
    <b v="0"/>
    <n v="0"/>
    <b v="0"/>
    <s v="film &amp; video/animation"/>
    <x v="0"/>
    <x v="5"/>
  </r>
  <r>
    <n v="434"/>
    <x v="434"/>
    <s v="A campaign to share their love on the silver screen and make possible a street musicianâ€™s dream to play them at the same time."/>
    <n v="2500"/>
    <n v="125"/>
    <n v="0.05"/>
    <x v="2"/>
    <n v="62.5"/>
    <x v="0"/>
    <s v="USD"/>
    <n v="1385931702"/>
    <n v="1383076902"/>
    <b v="0"/>
    <n v="2"/>
    <b v="0"/>
    <s v="film &amp; video/animation"/>
    <x v="0"/>
    <x v="5"/>
  </r>
  <r>
    <n v="435"/>
    <x v="435"/>
    <s v="Be a part of the Planet Earth Superheroes legacy by supporting the project. Mike and friends gain powers to save endangered animals."/>
    <n v="110000"/>
    <n v="3"/>
    <n v="2.7272727272727273E-5"/>
    <x v="2"/>
    <n v="1"/>
    <x v="0"/>
    <s v="USD"/>
    <n v="1379094980"/>
    <n v="1376502980"/>
    <b v="0"/>
    <n v="3"/>
    <b v="0"/>
    <s v="film &amp; video/animation"/>
    <x v="0"/>
    <x v="5"/>
  </r>
  <r>
    <n v="436"/>
    <x v="436"/>
    <s v="Blinky is the story of a naÃ¯ve simpleton who suddenly finds himself struggling to adapt to changes within his environment."/>
    <n v="1000"/>
    <n v="0"/>
    <n v="0"/>
    <x v="2"/>
    <e v="#DIV/0!"/>
    <x v="0"/>
    <s v="USD"/>
    <n v="1375260113"/>
    <n v="1372668113"/>
    <b v="0"/>
    <n v="0"/>
    <b v="0"/>
    <s v="film &amp; video/animation"/>
    <x v="0"/>
    <x v="5"/>
  </r>
  <r>
    <n v="437"/>
    <x v="437"/>
    <s v="This is an educational adventure series for kids about a baby owl and an alien. Physics, science, adventures, drama and joy!"/>
    <n v="7000"/>
    <n v="0"/>
    <n v="0"/>
    <x v="2"/>
    <e v="#DIV/0!"/>
    <x v="5"/>
    <s v="CAD"/>
    <n v="1475912326"/>
    <n v="1470728326"/>
    <b v="0"/>
    <n v="0"/>
    <b v="0"/>
    <s v="film &amp; video/animation"/>
    <x v="0"/>
    <x v="5"/>
  </r>
  <r>
    <n v="438"/>
    <x v="438"/>
    <s v="As Smyton pushes himself to become respected, he unlocks secrets about himself and the world around him."/>
    <n v="20000"/>
    <n v="1876"/>
    <n v="9.3799999999999994E-2"/>
    <x v="2"/>
    <n v="170.54545454545453"/>
    <x v="0"/>
    <s v="USD"/>
    <n v="1447830958"/>
    <n v="1445235358"/>
    <b v="0"/>
    <n v="11"/>
    <b v="0"/>
    <s v="film &amp; video/animation"/>
    <x v="0"/>
    <x v="5"/>
  </r>
  <r>
    <n v="439"/>
    <x v="439"/>
    <s v="Hi everyone, I'm trying to begin a cartoon series. It's a show about space bounty hunters and their adventures as they travel around."/>
    <n v="450"/>
    <n v="0"/>
    <n v="0"/>
    <x v="2"/>
    <e v="#DIV/0!"/>
    <x v="0"/>
    <s v="USD"/>
    <n v="1413569818"/>
    <n v="1412705818"/>
    <b v="0"/>
    <n v="0"/>
    <b v="0"/>
    <s v="film &amp; video/animation"/>
    <x v="0"/>
    <x v="5"/>
  </r>
  <r>
    <n v="440"/>
    <x v="440"/>
    <s v="A stop-motion animation made by a one girl team, with a camera, creativity, and a lot of determination."/>
    <n v="5000"/>
    <n v="5"/>
    <n v="1E-3"/>
    <x v="2"/>
    <n v="5"/>
    <x v="0"/>
    <s v="USD"/>
    <n v="1458859153"/>
    <n v="1456270753"/>
    <b v="0"/>
    <n v="1"/>
    <b v="0"/>
    <s v="film &amp; video/animation"/>
    <x v="0"/>
    <x v="5"/>
  </r>
  <r>
    <n v="441"/>
    <x v="441"/>
    <s v="A group of specialist clones called Wolf Squad are the only clones left after order 66 and are searching the galaxy for survivors!"/>
    <n v="400"/>
    <n v="0"/>
    <n v="0"/>
    <x v="2"/>
    <e v="#DIV/0!"/>
    <x v="1"/>
    <s v="GBP"/>
    <n v="1383418996"/>
    <n v="1380826996"/>
    <b v="0"/>
    <n v="0"/>
    <b v="0"/>
    <s v="film &amp; video/animation"/>
    <x v="0"/>
    <x v="5"/>
  </r>
  <r>
    <n v="442"/>
    <x v="442"/>
    <s v="Doomsday is here"/>
    <n v="17000"/>
    <n v="6691"/>
    <n v="0.39358823529411763"/>
    <x v="2"/>
    <n v="393.58823529411762"/>
    <x v="0"/>
    <s v="USD"/>
    <n v="1424380783"/>
    <n v="1421788783"/>
    <b v="0"/>
    <n v="17"/>
    <b v="0"/>
    <s v="film &amp; video/animation"/>
    <x v="0"/>
    <x v="5"/>
  </r>
  <r>
    <n v="443"/>
    <x v="443"/>
    <s v="We love cartoons!! We want to make more but it costs money to so. Be apart of your daily dose of WTF!?! Pledge now!!"/>
    <n v="10000"/>
    <n v="10"/>
    <n v="1E-3"/>
    <x v="2"/>
    <n v="5"/>
    <x v="5"/>
    <s v="CAD"/>
    <n v="1391991701"/>
    <n v="1389399701"/>
    <b v="0"/>
    <n v="2"/>
    <b v="0"/>
    <s v="film &amp; video/animation"/>
    <x v="0"/>
    <x v="5"/>
  </r>
  <r>
    <n v="444"/>
    <x v="444"/>
    <s v="An upcoming animated web sitcom series centered around dealing with life, love, and relationships."/>
    <n v="1000"/>
    <n v="50"/>
    <n v="0.05"/>
    <x v="2"/>
    <n v="50"/>
    <x v="0"/>
    <s v="USD"/>
    <n v="1329342361"/>
    <n v="1324158361"/>
    <b v="0"/>
    <n v="1"/>
    <b v="0"/>
    <s v="film &amp; video/animation"/>
    <x v="0"/>
    <x v="5"/>
  </r>
  <r>
    <n v="445"/>
    <x v="445"/>
    <s v="We're ready to officially launch our website with a collectable dvd and comic package. Three shows and a double comic."/>
    <n v="60000"/>
    <n v="2"/>
    <n v="3.3333333333333335E-5"/>
    <x v="2"/>
    <n v="1"/>
    <x v="0"/>
    <s v="USD"/>
    <n v="1432195375"/>
    <n v="1430899375"/>
    <b v="0"/>
    <n v="2"/>
    <b v="0"/>
    <s v="film &amp; video/animation"/>
    <x v="0"/>
    <x v="5"/>
  </r>
  <r>
    <n v="446"/>
    <x v="446"/>
    <s v="A faith based animated short. (The same guy who said a picture is worth a thousand words also said a cartoon is worth two thousand.)"/>
    <n v="10500"/>
    <n v="766"/>
    <n v="7.2952380952380949E-2"/>
    <x v="2"/>
    <n v="47.875"/>
    <x v="0"/>
    <s v="USD"/>
    <n v="1425434420"/>
    <n v="1422842420"/>
    <b v="0"/>
    <n v="16"/>
    <b v="0"/>
    <s v="film &amp; video/animation"/>
    <x v="0"/>
    <x v="5"/>
  </r>
  <r>
    <n v="447"/>
    <x v="447"/>
    <s v="10 tracks have been professionally recorded by CGI supergroup, The Fat Rich Bastards. Funding required for 10 animated music videos."/>
    <n v="30000"/>
    <n v="5"/>
    <n v="1.6666666666666666E-4"/>
    <x v="2"/>
    <n v="5"/>
    <x v="1"/>
    <s v="GBP"/>
    <n v="1364041163"/>
    <n v="1361884763"/>
    <b v="0"/>
    <n v="1"/>
    <b v="0"/>
    <s v="film &amp; video/animation"/>
    <x v="0"/>
    <x v="5"/>
  </r>
  <r>
    <n v="448"/>
    <x v="448"/>
    <s v="Max is a pessimistic mouse, always fantasizing about the end of the world. In The Last Mice, Max's fantasy becomes a real nightmare."/>
    <n v="2500"/>
    <n v="82.01"/>
    <n v="3.2804E-2"/>
    <x v="2"/>
    <n v="20.502500000000001"/>
    <x v="0"/>
    <s v="USD"/>
    <n v="1400091095"/>
    <n v="1398363095"/>
    <b v="0"/>
    <n v="4"/>
    <b v="0"/>
    <s v="film &amp; video/animation"/>
    <x v="0"/>
    <x v="5"/>
  </r>
  <r>
    <n v="449"/>
    <x v="449"/>
    <s v="Shell &amp; Paddy is a 2D animation cartoon with 4 minutes of slapstick surreal humour staring two animal characters in weird, wacky world."/>
    <n v="2000"/>
    <n v="45"/>
    <n v="2.2499999999999999E-2"/>
    <x v="2"/>
    <n v="9"/>
    <x v="1"/>
    <s v="GBP"/>
    <n v="1382017085"/>
    <n v="1379425085"/>
    <b v="0"/>
    <n v="5"/>
    <b v="0"/>
    <s v="film &amp; video/animation"/>
    <x v="0"/>
    <x v="5"/>
  </r>
  <r>
    <n v="450"/>
    <x v="450"/>
    <s v="Why do the moon and stars receive their light from the sun? Africa has a story to tell. Ananse and Kweku appear in this great folktale."/>
    <n v="50000"/>
    <n v="396"/>
    <n v="7.92E-3"/>
    <x v="2"/>
    <n v="56.571428571428569"/>
    <x v="0"/>
    <s v="USD"/>
    <n v="1392417800"/>
    <n v="1389825800"/>
    <b v="0"/>
    <n v="7"/>
    <b v="0"/>
    <s v="film &amp; video/animation"/>
    <x v="0"/>
    <x v="5"/>
  </r>
  <r>
    <n v="451"/>
    <x v="451"/>
    <s v="This comedy follows two devils who discover a magical boombox to become musicians after an 80s rapture enchants earth with fairy-tales."/>
    <n v="20000"/>
    <n v="0"/>
    <n v="0"/>
    <x v="2"/>
    <e v="#DIV/0!"/>
    <x v="0"/>
    <s v="USD"/>
    <n v="1390669791"/>
    <n v="1388077791"/>
    <b v="0"/>
    <n v="0"/>
    <b v="0"/>
    <s v="film &amp; video/animation"/>
    <x v="0"/>
    <x v="5"/>
  </r>
  <r>
    <n v="452"/>
    <x v="452"/>
    <s v="A man must find his way out of the depths of the shadows by using the aid of a little girl."/>
    <n v="750"/>
    <n v="480"/>
    <n v="0.64"/>
    <x v="2"/>
    <n v="40"/>
    <x v="0"/>
    <s v="USD"/>
    <n v="1431536015"/>
    <n v="1428944015"/>
    <b v="0"/>
    <n v="12"/>
    <b v="0"/>
    <s v="film &amp; video/animation"/>
    <x v="0"/>
    <x v="5"/>
  </r>
  <r>
    <n v="453"/>
    <x v="453"/>
    <s v="A 7 minute broadcast-quality web pilot (in 3D animation) of Jamboni Brothers Pizza {the ultimate goal being a cartoon TV series}."/>
    <n v="94875"/>
    <n v="26"/>
    <n v="2.740447957839262E-4"/>
    <x v="2"/>
    <n v="13"/>
    <x v="0"/>
    <s v="USD"/>
    <n v="1424375279"/>
    <n v="1422992879"/>
    <b v="0"/>
    <n v="2"/>
    <b v="0"/>
    <s v="film &amp; video/animation"/>
    <x v="0"/>
    <x v="5"/>
  </r>
  <r>
    <n v="454"/>
    <x v="454"/>
    <s v="Itâ€™s an Action/Adventure Anime for The Yuusha Brave series, G1 Transformer, and the Fast and the Furious Fans!"/>
    <n v="10000"/>
    <n v="82"/>
    <n v="8.2000000000000007E-3"/>
    <x v="2"/>
    <n v="16.399999999999999"/>
    <x v="0"/>
    <s v="USD"/>
    <n v="1417007640"/>
    <n v="1414343571"/>
    <b v="0"/>
    <n v="5"/>
    <b v="0"/>
    <s v="film &amp; video/animation"/>
    <x v="0"/>
    <x v="5"/>
  </r>
  <r>
    <n v="455"/>
    <x v="455"/>
    <s v="Goal The FunBunch characters animated on TV: Fun entertainment for kids just like other authors before us (ex.Arthur,Clifford,Dr Seuss)"/>
    <n v="65000"/>
    <n v="45"/>
    <n v="6.9230769230769226E-4"/>
    <x v="2"/>
    <n v="22.5"/>
    <x v="0"/>
    <s v="USD"/>
    <n v="1334622660"/>
    <n v="1330733022"/>
    <b v="0"/>
    <n v="2"/>
    <b v="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n v="8888"/>
    <n v="61"/>
    <n v="6.8631863186318634E-3"/>
    <x v="2"/>
    <n v="20.333333333333332"/>
    <x v="0"/>
    <s v="USD"/>
    <n v="1382414340"/>
    <n v="1380559201"/>
    <b v="0"/>
    <n v="3"/>
    <b v="0"/>
    <s v="film &amp; video/animation"/>
    <x v="0"/>
    <x v="5"/>
  </r>
  <r>
    <n v="457"/>
    <x v="457"/>
    <s v="from my photo work, pyro techniques, aqua technitque and more , i will take the pricipale personnage to the lost land of phenix where ."/>
    <n v="20000"/>
    <n v="0"/>
    <n v="0"/>
    <x v="2"/>
    <e v="#DIV/0!"/>
    <x v="5"/>
    <s v="CAD"/>
    <n v="1408213512"/>
    <n v="1405621512"/>
    <b v="0"/>
    <n v="0"/>
    <b v="0"/>
    <s v="film &amp; video/animation"/>
    <x v="0"/>
    <x v="5"/>
  </r>
  <r>
    <n v="458"/>
    <x v="458"/>
    <s v="An animated parody of the game, Counter-Strike. The sequel to the very popular Counter-Strike: DE_dust2. Hacker is back!"/>
    <n v="10000"/>
    <n v="821"/>
    <n v="8.2100000000000006E-2"/>
    <x v="2"/>
    <n v="16.755102040816325"/>
    <x v="1"/>
    <s v="GBP"/>
    <n v="1368550060"/>
    <n v="1365958060"/>
    <b v="0"/>
    <n v="49"/>
    <b v="0"/>
    <s v="film &amp; video/animation"/>
    <x v="0"/>
    <x v="5"/>
  </r>
  <r>
    <n v="459"/>
    <x v="459"/>
    <s v="Little Lamb Kidz is a first of its kind set of multi-faith children's characters that will come to life in this 21 minute animated DVD."/>
    <n v="39000"/>
    <n v="25"/>
    <n v="6.4102564102564103E-4"/>
    <x v="2"/>
    <n v="25"/>
    <x v="0"/>
    <s v="USD"/>
    <n v="1321201327"/>
    <n v="1316013727"/>
    <b v="0"/>
    <n v="1"/>
    <b v="0"/>
    <s v="film &amp; video/animation"/>
    <x v="0"/>
    <x v="5"/>
  </r>
  <r>
    <n v="460"/>
    <x v="460"/>
    <s v="An animated web series about biological evolution gone haywire."/>
    <n v="8500"/>
    <n v="25"/>
    <n v="2.9411764705882353E-3"/>
    <x v="2"/>
    <n v="12.5"/>
    <x v="0"/>
    <s v="USD"/>
    <n v="1401595200"/>
    <n v="1398862875"/>
    <b v="0"/>
    <n v="2"/>
    <b v="0"/>
    <s v="film &amp; video/animation"/>
    <x v="0"/>
    <x v="5"/>
  </r>
  <r>
    <n v="461"/>
    <x v="461"/>
    <s v="A machinima based film, displaying the effects of todays financial crisis the world faces, and the explossive consequences it carries."/>
    <n v="550"/>
    <n v="0"/>
    <n v="0"/>
    <x v="2"/>
    <e v="#DIV/0!"/>
    <x v="1"/>
    <s v="GBP"/>
    <n v="1370204367"/>
    <n v="1368476367"/>
    <b v="0"/>
    <n v="0"/>
    <b v="0"/>
    <s v="film &amp; video/animation"/>
    <x v="0"/>
    <x v="5"/>
  </r>
  <r>
    <n v="462"/>
    <x v="462"/>
    <s v="A prince who becomes a slave, suffers of amnesia far away from his land. Slowly he recovers memory and returns where all started."/>
    <n v="100000"/>
    <n v="0"/>
    <n v="0"/>
    <x v="2"/>
    <e v="#DIV/0!"/>
    <x v="0"/>
    <s v="USD"/>
    <n v="1312945341"/>
    <n v="1307761341"/>
    <b v="0"/>
    <n v="0"/>
    <b v="0"/>
    <s v="film &amp; video/animation"/>
    <x v="0"/>
    <x v="5"/>
  </r>
  <r>
    <n v="463"/>
    <x v="463"/>
    <s v="Depicts the contribution the Tuskegee airmen made in certain historical events that helped turn the tide in World War II."/>
    <n v="55000"/>
    <n v="1250"/>
    <n v="2.2727272727272728E-2"/>
    <x v="2"/>
    <n v="113.63636363636364"/>
    <x v="0"/>
    <s v="USD"/>
    <n v="1316883753"/>
    <n v="1311699753"/>
    <b v="0"/>
    <n v="11"/>
    <b v="0"/>
    <s v="film &amp; video/animation"/>
    <x v="0"/>
    <x v="5"/>
  </r>
  <r>
    <n v="464"/>
    <x v="464"/>
    <s v="We are three students that want to make a short PokÃ©mon movie as a school project!"/>
    <n v="1010"/>
    <n v="1"/>
    <n v="9.9009900990099011E-4"/>
    <x v="2"/>
    <n v="1"/>
    <x v="12"/>
    <s v="EUR"/>
    <n v="1463602935"/>
    <n v="1461874935"/>
    <b v="0"/>
    <n v="1"/>
    <b v="0"/>
    <s v="film &amp; video/animation"/>
    <x v="0"/>
    <x v="5"/>
  </r>
  <r>
    <n v="465"/>
    <x v="465"/>
    <s v="&quot;Amp&quot; is a short film about a robot with needs."/>
    <n v="512"/>
    <n v="138"/>
    <n v="0.26953125"/>
    <x v="2"/>
    <n v="17.25"/>
    <x v="0"/>
    <s v="USD"/>
    <n v="1403837574"/>
    <n v="1402455174"/>
    <b v="0"/>
    <n v="8"/>
    <b v="0"/>
    <s v="film &amp; video/animation"/>
    <x v="0"/>
    <x v="5"/>
  </r>
  <r>
    <n v="466"/>
    <x v="466"/>
    <s v="(Working storyboard for animated project) A multi-generational Knight that wages war on criminals and corrupt governments"/>
    <n v="10000"/>
    <n v="76"/>
    <n v="7.6E-3"/>
    <x v="2"/>
    <n v="15.2"/>
    <x v="0"/>
    <s v="USD"/>
    <n v="1347057464"/>
    <n v="1344465464"/>
    <b v="0"/>
    <n v="5"/>
    <b v="0"/>
    <s v="film &amp; video/animation"/>
    <x v="0"/>
    <x v="5"/>
  </r>
  <r>
    <n v="467"/>
    <x v="467"/>
    <s v="Unfiltered + uncensored radio hosts Kris and Berman, create an adult animated series based on the mock lives of prank call characters."/>
    <n v="20000"/>
    <n v="4315"/>
    <n v="0.21575"/>
    <x v="2"/>
    <n v="110.64102564102564"/>
    <x v="0"/>
    <s v="USD"/>
    <n v="1348849134"/>
    <n v="1344961134"/>
    <b v="0"/>
    <n v="39"/>
    <b v="0"/>
    <s v="film &amp; video/animation"/>
    <x v="0"/>
    <x v="5"/>
  </r>
  <r>
    <n v="468"/>
    <x v="468"/>
    <s v="After the devastation of a massive Hurricane, main character that has strong's ties to the city returns to find everything in ruins. As"/>
    <n v="7500"/>
    <n v="0"/>
    <n v="0"/>
    <x v="2"/>
    <e v="#DIV/0!"/>
    <x v="0"/>
    <s v="USD"/>
    <n v="1341978665"/>
    <n v="1336795283"/>
    <b v="0"/>
    <n v="0"/>
    <b v="0"/>
    <s v="film &amp; video/animation"/>
    <x v="0"/>
    <x v="5"/>
  </r>
  <r>
    <n v="469"/>
    <x v="469"/>
    <s v="Create a personalised animation film using your child's name and photo."/>
    <n v="6000"/>
    <n v="0"/>
    <n v="0"/>
    <x v="2"/>
    <e v="#DIV/0!"/>
    <x v="1"/>
    <s v="GBP"/>
    <n v="1409960724"/>
    <n v="1404776724"/>
    <b v="0"/>
    <n v="0"/>
    <b v="0"/>
    <s v="film &amp; video/animation"/>
    <x v="0"/>
    <x v="5"/>
  </r>
  <r>
    <n v="470"/>
    <x v="470"/>
    <s v="Glippets is a fun comic strip and animation that features cute aliens taking up residence next door!   See the strip at glippets.com"/>
    <n v="5000"/>
    <n v="51"/>
    <n v="1.0200000000000001E-2"/>
    <x v="2"/>
    <n v="25.5"/>
    <x v="0"/>
    <s v="USD"/>
    <n v="1389844800"/>
    <n v="1385524889"/>
    <b v="0"/>
    <n v="2"/>
    <b v="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n v="55000"/>
    <n v="6541"/>
    <n v="0.11892727272727273"/>
    <x v="2"/>
    <n v="38.476470588235294"/>
    <x v="0"/>
    <s v="USD"/>
    <n v="1397924379"/>
    <n v="1394039979"/>
    <b v="0"/>
    <n v="170"/>
    <b v="0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n v="800"/>
    <n v="141"/>
    <n v="0.17624999999999999"/>
    <x v="2"/>
    <n v="28.2"/>
    <x v="0"/>
    <s v="USD"/>
    <n v="1408831718"/>
    <n v="1406239718"/>
    <b v="0"/>
    <n v="5"/>
    <b v="0"/>
    <s v="film &amp; video/animation"/>
    <x v="0"/>
    <x v="5"/>
  </r>
  <r>
    <n v="473"/>
    <x v="473"/>
    <s v="Quantum Kidz follows a young girlâ€™s journey becoming a superhero and dealing with alien threats against the Earth!"/>
    <n v="30000"/>
    <n v="861"/>
    <n v="2.87E-2"/>
    <x v="2"/>
    <n v="61.5"/>
    <x v="0"/>
    <s v="USD"/>
    <n v="1410972319"/>
    <n v="1408380319"/>
    <b v="0"/>
    <n v="14"/>
    <b v="0"/>
    <s v="film &amp; video/animation"/>
    <x v="0"/>
    <x v="5"/>
  </r>
  <r>
    <n v="474"/>
    <x v="474"/>
    <s v="Time travel the light Mr. Fantastic!  Spin the dimensions toward other continuums and worlds.  Hold onto your panties."/>
    <n v="3300"/>
    <n v="1"/>
    <n v="3.0303030303030303E-4"/>
    <x v="2"/>
    <n v="1"/>
    <x v="0"/>
    <s v="USD"/>
    <n v="1487318029"/>
    <n v="1484726029"/>
    <b v="0"/>
    <n v="1"/>
    <b v="0"/>
    <s v="film &amp; video/animation"/>
    <x v="0"/>
    <x v="5"/>
  </r>
  <r>
    <n v="475"/>
    <x v="475"/>
    <s v="Tropiki-Meet the Tikis-childrens animated/cartoon series.Fun  cartoon shorts with quirky humor and a positive uplifting message"/>
    <n v="2000"/>
    <n v="0"/>
    <n v="0"/>
    <x v="2"/>
    <e v="#DIV/0!"/>
    <x v="0"/>
    <s v="USD"/>
    <n v="1430877843"/>
    <n v="1428285843"/>
    <b v="0"/>
    <n v="0"/>
    <b v="0"/>
    <s v="film &amp; video/animation"/>
    <x v="0"/>
    <x v="5"/>
  </r>
  <r>
    <n v="476"/>
    <x v="476"/>
    <s v="Animated Music Videos that teach kids how to read."/>
    <n v="220000"/>
    <n v="4906.59"/>
    <n v="2.2302681818181819E-2"/>
    <x v="2"/>
    <n v="39.569274193548388"/>
    <x v="0"/>
    <s v="USD"/>
    <n v="1401767940"/>
    <n v="1398727441"/>
    <b v="0"/>
    <n v="124"/>
    <b v="0"/>
    <s v="film &amp; video/animation"/>
    <x v="0"/>
    <x v="5"/>
  </r>
  <r>
    <n v="477"/>
    <x v="477"/>
    <s v="A Comedy-drama animation revolving around a man who finds a problematic pair of headphones that literally take over his whole life."/>
    <n v="1500"/>
    <n v="0"/>
    <n v="0"/>
    <x v="2"/>
    <e v="#DIV/0!"/>
    <x v="0"/>
    <s v="USD"/>
    <n v="1337371334"/>
    <n v="1332187334"/>
    <b v="0"/>
    <n v="0"/>
    <b v="0"/>
    <s v="film &amp; video/animation"/>
    <x v="0"/>
    <x v="5"/>
  </r>
  <r>
    <n v="478"/>
    <x v="478"/>
    <s v="this is an animated full length film of an old classic with new life to it. That gigantic and naive duckling we all love  ."/>
    <n v="10000"/>
    <n v="0"/>
    <n v="0"/>
    <x v="2"/>
    <e v="#DIV/0!"/>
    <x v="0"/>
    <s v="USD"/>
    <n v="1427921509"/>
    <n v="1425333109"/>
    <b v="0"/>
    <n v="0"/>
    <b v="0"/>
    <s v="film &amp; video/animation"/>
    <x v="0"/>
    <x v="5"/>
  </r>
  <r>
    <n v="479"/>
    <x v="479"/>
    <s v="ANIMATING the most INFAMOUS Math Courses in America and TRANSLATING them for the mathematical underdog!"/>
    <n v="15000"/>
    <n v="4884"/>
    <n v="0.3256"/>
    <x v="2"/>
    <n v="88.8"/>
    <x v="0"/>
    <s v="USD"/>
    <n v="1416566835"/>
    <n v="1411379235"/>
    <b v="0"/>
    <n v="55"/>
    <b v="0"/>
    <s v="film &amp; video/animation"/>
    <x v="0"/>
    <x v="5"/>
  </r>
  <r>
    <n v="480"/>
    <x v="480"/>
    <s v="To court his muse, an artist must first outsmart her dog.  A short animated film collaboration by Dana and Terrence Masson."/>
    <n v="40000"/>
    <n v="7764"/>
    <n v="0.19409999999999999"/>
    <x v="2"/>
    <n v="55.457142857142856"/>
    <x v="0"/>
    <s v="USD"/>
    <n v="1376049615"/>
    <n v="1373457615"/>
    <b v="0"/>
    <n v="140"/>
    <b v="0"/>
    <s v="film &amp; video/animation"/>
    <x v="0"/>
    <x v="5"/>
  </r>
  <r>
    <n v="481"/>
    <x v="481"/>
    <s v="The year is 2043. Test subject David Beck has been augmented with psychokinetic abilities. He uses his newfound gifts to thwart evil."/>
    <n v="30000"/>
    <n v="1830"/>
    <n v="6.0999999999999999E-2"/>
    <x v="2"/>
    <n v="87.142857142857139"/>
    <x v="0"/>
    <s v="USD"/>
    <n v="1349885289"/>
    <n v="1347293289"/>
    <b v="0"/>
    <n v="21"/>
    <b v="0"/>
    <s v="film &amp; video/animation"/>
    <x v="0"/>
    <x v="5"/>
  </r>
  <r>
    <n v="482"/>
    <x v="482"/>
    <s v="Help me quit my day job and also create animated Stand-up routines from local up and coming comedians."/>
    <n v="10000"/>
    <n v="10"/>
    <n v="1E-3"/>
    <x v="2"/>
    <n v="10"/>
    <x v="0"/>
    <s v="USD"/>
    <n v="1460644440"/>
    <n v="1458336690"/>
    <b v="0"/>
    <n v="1"/>
    <b v="0"/>
    <s v="film &amp; video/animation"/>
    <x v="0"/>
    <x v="5"/>
  </r>
  <r>
    <n v="483"/>
    <x v="483"/>
    <s v="Help to fund a children's animation Series. Teaching good morals and conduct. Also includes simplified teachings about Islam and Allah."/>
    <n v="15000"/>
    <n v="7530"/>
    <n v="0.502"/>
    <x v="2"/>
    <n v="51.224489795918366"/>
    <x v="1"/>
    <s v="GBP"/>
    <n v="1359434672"/>
    <n v="1354250672"/>
    <b v="0"/>
    <n v="147"/>
    <b v="0"/>
    <s v="film &amp; video/animation"/>
    <x v="0"/>
    <x v="5"/>
  </r>
  <r>
    <n v="484"/>
    <x v="484"/>
    <s v="The Diddlys are steam powered superheroes,transforming into spaceships,submarines or whatever it takes to complete their secret mission"/>
    <n v="80000"/>
    <n v="149"/>
    <n v="1.8625E-3"/>
    <x v="2"/>
    <n v="13.545454545454545"/>
    <x v="1"/>
    <s v="GBP"/>
    <n v="1446766372"/>
    <n v="1443220372"/>
    <b v="0"/>
    <n v="11"/>
    <b v="0"/>
    <s v="film &amp; video/animation"/>
    <x v="0"/>
    <x v="5"/>
  </r>
  <r>
    <n v="485"/>
    <x v="485"/>
    <s v="Last few days to make this toon a reality! 5 funny toons for YOU! See the pilot episode here!"/>
    <n v="37956"/>
    <n v="8315.01"/>
    <n v="0.21906971229845085"/>
    <x v="2"/>
    <n v="66.520080000000007"/>
    <x v="1"/>
    <s v="GBP"/>
    <n v="1368792499"/>
    <n v="1366200499"/>
    <b v="0"/>
    <n v="125"/>
    <b v="0"/>
    <s v="film &amp; video/animation"/>
    <x v="0"/>
    <x v="5"/>
  </r>
  <r>
    <n v="486"/>
    <x v="486"/>
    <s v="&quot;Today's Toys Build Tomorrow&quot;  A feature film backed major toy project. Children learn about life while they play and have fun."/>
    <n v="550000"/>
    <n v="50"/>
    <n v="9.0909090909090904E-5"/>
    <x v="2"/>
    <n v="50"/>
    <x v="2"/>
    <s v="AUD"/>
    <n v="1401662239"/>
    <n v="1399070239"/>
    <b v="0"/>
    <n v="1"/>
    <b v="0"/>
    <s v="film &amp; video/animation"/>
    <x v="0"/>
    <x v="5"/>
  </r>
  <r>
    <n v="487"/>
    <x v="487"/>
    <s v="Hey everyone we are producing a new show called The Adventures of Daryl and Straight Man. It is an animated comedy web series."/>
    <n v="50000"/>
    <n v="0"/>
    <n v="0"/>
    <x v="2"/>
    <e v="#DIV/0!"/>
    <x v="5"/>
    <s v="CAD"/>
    <n v="1482678994"/>
    <n v="1477491394"/>
    <b v="0"/>
    <n v="0"/>
    <b v="0"/>
    <s v="film &amp; video/animation"/>
    <x v="0"/>
    <x v="5"/>
  </r>
  <r>
    <n v="488"/>
    <x v="488"/>
    <s v="When humans left the earth, the animals took over the city. What could go wrong? Well...everything!"/>
    <n v="12000"/>
    <n v="0"/>
    <n v="0"/>
    <x v="2"/>
    <e v="#DIV/0!"/>
    <x v="0"/>
    <s v="USD"/>
    <n v="1483924700"/>
    <n v="1481332700"/>
    <b v="0"/>
    <n v="0"/>
    <b v="0"/>
    <s v="film &amp; video/animation"/>
    <x v="0"/>
    <x v="5"/>
  </r>
  <r>
    <n v="489"/>
    <x v="489"/>
    <s v="Help America's favorite dysfunctional immigrant family THE GUINEAS launch the first season of their animated web series."/>
    <n v="74997"/>
    <n v="215"/>
    <n v="2.8667813379201833E-3"/>
    <x v="2"/>
    <n v="71.666666666666671"/>
    <x v="0"/>
    <s v="USD"/>
    <n v="1325763180"/>
    <n v="1323084816"/>
    <b v="0"/>
    <n v="3"/>
    <b v="0"/>
    <s v="film &amp; video/animation"/>
    <x v="0"/>
    <x v="5"/>
  </r>
  <r>
    <n v="490"/>
    <x v="490"/>
    <s v="Cancelled"/>
    <n v="1000"/>
    <n v="0"/>
    <n v="0"/>
    <x v="2"/>
    <e v="#DIV/0!"/>
    <x v="0"/>
    <s v="USD"/>
    <n v="1345677285"/>
    <n v="1343085285"/>
    <b v="0"/>
    <n v="0"/>
    <b v="0"/>
    <s v="film &amp; video/animation"/>
    <x v="0"/>
    <x v="5"/>
  </r>
  <r>
    <n v="491"/>
    <x v="491"/>
    <s v="&quot;Guess What? Gus&quot; is a magical animated comedy that follow a new kid who playful antics for attention make the news."/>
    <n v="10000"/>
    <n v="0"/>
    <n v="0"/>
    <x v="2"/>
    <e v="#DIV/0!"/>
    <x v="0"/>
    <s v="USD"/>
    <n v="1453937699"/>
    <n v="1451345699"/>
    <b v="0"/>
    <n v="0"/>
    <b v="0"/>
    <s v="film &amp; video/animation"/>
    <x v="0"/>
    <x v="5"/>
  </r>
  <r>
    <n v="492"/>
    <x v="492"/>
    <s v="This project aims to create a 3D animated movie that is created by it's fans, it's content and plot will be driven by it's followers."/>
    <n v="10000000"/>
    <n v="0"/>
    <n v="0"/>
    <x v="2"/>
    <e v="#DIV/0!"/>
    <x v="11"/>
    <s v="SEK"/>
    <n v="1476319830"/>
    <n v="1471135830"/>
    <b v="0"/>
    <n v="0"/>
    <b v="0"/>
    <s v="film &amp; video/animation"/>
    <x v="0"/>
    <x v="5"/>
  </r>
  <r>
    <n v="493"/>
    <x v="493"/>
    <s v="The Chupacabra is not a myth and one man is on a mission to prove its existence no matter what, his name is Joc Barrera."/>
    <n v="30000"/>
    <n v="0"/>
    <n v="0"/>
    <x v="2"/>
    <e v="#DIV/0!"/>
    <x v="1"/>
    <s v="GBP"/>
    <n v="1432142738"/>
    <n v="1429550738"/>
    <b v="0"/>
    <n v="0"/>
    <b v="0"/>
    <s v="film &amp; video/animation"/>
    <x v="0"/>
    <x v="5"/>
  </r>
  <r>
    <n v="494"/>
    <x v="494"/>
    <s v="Angels come to Earth in human disguise to deceive mankind, rule the Earth as gods, create a hybrid army &amp; destroy all who oppose them."/>
    <n v="20000"/>
    <n v="31"/>
    <n v="1.5499999999999999E-3"/>
    <x v="2"/>
    <n v="10.333333333333334"/>
    <x v="0"/>
    <s v="USD"/>
    <n v="1404356400"/>
    <n v="1402343765"/>
    <b v="0"/>
    <n v="3"/>
    <b v="0"/>
    <s v="film &amp; video/animation"/>
    <x v="0"/>
    <x v="5"/>
  </r>
  <r>
    <n v="495"/>
    <x v="495"/>
    <s v="two friends set out to conquer and reach the level cap of the quest watch, how will they do it when they're 2 teenage idiots"/>
    <n v="7000"/>
    <n v="0"/>
    <n v="0"/>
    <x v="2"/>
    <e v="#DIV/0!"/>
    <x v="0"/>
    <s v="USD"/>
    <n v="1437076305"/>
    <n v="1434484305"/>
    <b v="0"/>
    <n v="0"/>
    <b v="0"/>
    <s v="film &amp; video/animation"/>
    <x v="0"/>
    <x v="5"/>
  </r>
  <r>
    <n v="496"/>
    <x v="496"/>
    <s v="The movie is about the adventures of Ethan, Danna, The mysterious inventor and more."/>
    <n v="60000"/>
    <n v="1"/>
    <n v="1.6666666666666667E-5"/>
    <x v="2"/>
    <n v="1"/>
    <x v="0"/>
    <s v="USD"/>
    <n v="1392070874"/>
    <n v="1386886874"/>
    <b v="0"/>
    <n v="1"/>
    <b v="0"/>
    <s v="film &amp; video/animation"/>
    <x v="0"/>
    <x v="5"/>
  </r>
  <r>
    <n v="497"/>
    <x v="497"/>
    <s v="live-action/animated series pilot."/>
    <n v="4480"/>
    <n v="30"/>
    <n v="6.6964285714285711E-3"/>
    <x v="2"/>
    <n v="10"/>
    <x v="0"/>
    <s v="USD"/>
    <n v="1419483600"/>
    <n v="1414889665"/>
    <b v="0"/>
    <n v="3"/>
    <b v="0"/>
    <s v="film &amp; video/animation"/>
    <x v="0"/>
    <x v="5"/>
  </r>
  <r>
    <n v="498"/>
    <x v="498"/>
    <s v="AT is an Interactive Animation made for the iPad where the user becomes part of the story. It's a fantastic journey of discovery!"/>
    <n v="65108"/>
    <n v="2994"/>
    <n v="4.5985132395404561E-2"/>
    <x v="2"/>
    <n v="136.09090909090909"/>
    <x v="0"/>
    <s v="USD"/>
    <n v="1324664249"/>
    <n v="1321035449"/>
    <b v="0"/>
    <n v="22"/>
    <b v="0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n v="9.5500000000000002E-2"/>
    <x v="2"/>
    <n v="73.461538461538467"/>
    <x v="0"/>
    <s v="USD"/>
    <n v="1255381140"/>
    <n v="1250630968"/>
    <b v="0"/>
    <n v="26"/>
    <b v="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n v="3.307692307692308E-2"/>
    <x v="2"/>
    <n v="53.75"/>
    <x v="0"/>
    <s v="USD"/>
    <n v="1273356960"/>
    <n v="1268255751"/>
    <b v="0"/>
    <n v="4"/>
    <b v="0"/>
    <s v="film &amp; video/animation"/>
    <x v="0"/>
    <x v="5"/>
  </r>
  <r>
    <n v="501"/>
    <x v="501"/>
    <s v="Based on the invention portfolio of a patented inventor World War Four is a look into the future of warfare and humanity as a whole"/>
    <n v="10000"/>
    <n v="0"/>
    <n v="0"/>
    <x v="2"/>
    <e v="#DIV/0!"/>
    <x v="0"/>
    <s v="USD"/>
    <n v="1310189851"/>
    <n v="1307597851"/>
    <b v="0"/>
    <n v="0"/>
    <b v="0"/>
    <s v="film &amp; video/animation"/>
    <x v="0"/>
    <x v="5"/>
  </r>
  <r>
    <n v="502"/>
    <x v="502"/>
    <s v="This Strawberry Bowl concept is the 1st of many episodes.  These episodes will be released in accordance with the harvest of the month."/>
    <n v="20000"/>
    <n v="230"/>
    <n v="1.15E-2"/>
    <x v="2"/>
    <n v="57.5"/>
    <x v="0"/>
    <s v="USD"/>
    <n v="1332073025"/>
    <n v="1329484625"/>
    <b v="0"/>
    <n v="4"/>
    <b v="0"/>
    <s v="film &amp; video/animation"/>
    <x v="0"/>
    <x v="5"/>
  </r>
  <r>
    <n v="503"/>
    <x v="503"/>
    <s v="Jimmy wants to live life and see his grandchildren grow up, but alcoholism threatens to curtail everything he dreams of."/>
    <n v="6500"/>
    <n v="114"/>
    <n v="1.7538461538461537E-2"/>
    <x v="2"/>
    <n v="12.666666666666666"/>
    <x v="1"/>
    <s v="GBP"/>
    <n v="1421498303"/>
    <n v="1418906303"/>
    <b v="0"/>
    <n v="9"/>
    <b v="0"/>
    <s v="film &amp; video/animation"/>
    <x v="0"/>
    <x v="5"/>
  </r>
  <r>
    <n v="504"/>
    <x v="504"/>
    <s v="An animated DVD starring Woodsy Owl that entertains children while  showing them how they can help create a cleaner, greener planet."/>
    <n v="24500"/>
    <n v="335"/>
    <n v="1.3673469387755101E-2"/>
    <x v="2"/>
    <n v="67"/>
    <x v="0"/>
    <s v="USD"/>
    <n v="1334097387"/>
    <n v="1328916987"/>
    <b v="0"/>
    <n v="5"/>
    <b v="0"/>
    <s v="film &amp; video/animation"/>
    <x v="0"/>
    <x v="5"/>
  </r>
  <r>
    <n v="505"/>
    <x v="505"/>
    <s v="This wonderful movie will tells the story of two adorable aliens who crash land into a familyâ€™s backyard, and travel the Earth."/>
    <n v="12000"/>
    <n v="52"/>
    <n v="4.3333333333333331E-3"/>
    <x v="2"/>
    <n v="3.7142857142857144"/>
    <x v="0"/>
    <s v="USD"/>
    <n v="1451010086"/>
    <n v="1447122086"/>
    <b v="0"/>
    <n v="14"/>
    <b v="0"/>
    <s v="film &amp; video/animation"/>
    <x v="0"/>
    <x v="5"/>
  </r>
  <r>
    <n v="506"/>
    <x v="506"/>
    <s v="A feature-length 3D animation that depicts what happened when the Son of the Morning rebelled against God."/>
    <n v="200000"/>
    <n v="250"/>
    <n v="1.25E-3"/>
    <x v="2"/>
    <n v="250"/>
    <x v="0"/>
    <s v="USD"/>
    <n v="1376140520"/>
    <n v="1373548520"/>
    <b v="0"/>
    <n v="1"/>
    <b v="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n v="3.2000000000000001E-2"/>
    <x v="2"/>
    <n v="64"/>
    <x v="0"/>
    <s v="USD"/>
    <n v="1350687657"/>
    <n v="1346799657"/>
    <b v="0"/>
    <n v="10"/>
    <b v="0"/>
    <s v="film &amp; video/animation"/>
    <x v="0"/>
    <x v="5"/>
  </r>
  <r>
    <n v="508"/>
    <x v="508"/>
    <s v="A stop-motion animated action packed adventure. Telling a great story with an even greater message. Join me and lets change the world."/>
    <n v="50000"/>
    <n v="400"/>
    <n v="8.0000000000000002E-3"/>
    <x v="2"/>
    <n v="133.33333333333334"/>
    <x v="0"/>
    <s v="USD"/>
    <n v="1337955240"/>
    <n v="1332808501"/>
    <b v="0"/>
    <n v="3"/>
    <b v="0"/>
    <s v="film &amp; video/animation"/>
    <x v="0"/>
    <x v="5"/>
  </r>
  <r>
    <n v="509"/>
    <x v="509"/>
    <s v="A hilarious comedy podcast being turned into an animated series  about an indian servant and his boss."/>
    <n v="5000"/>
    <n v="10"/>
    <n v="2E-3"/>
    <x v="2"/>
    <n v="10"/>
    <x v="1"/>
    <s v="GBP"/>
    <n v="1435504170"/>
    <n v="1432912170"/>
    <b v="0"/>
    <n v="1"/>
    <b v="0"/>
    <s v="film &amp; video/animation"/>
    <x v="0"/>
    <x v="5"/>
  </r>
  <r>
    <n v="510"/>
    <x v="510"/>
    <s v="A mile below the Franco-Swiss border Dean manages to break the Large Hadron Collider and triggers the end of the world."/>
    <n v="14000"/>
    <n v="0"/>
    <n v="0"/>
    <x v="2"/>
    <e v="#DIV/0!"/>
    <x v="0"/>
    <s v="USD"/>
    <n v="1456805639"/>
    <n v="1454213639"/>
    <b v="0"/>
    <n v="0"/>
    <b v="0"/>
    <s v="film &amp; video/animation"/>
    <x v="0"/>
    <x v="5"/>
  </r>
  <r>
    <n v="511"/>
    <x v="511"/>
    <s v="A project that incorporates animation and comic art into a relevant story. 4 boys, 1 eyeland, and a whole lot of drama!!!"/>
    <n v="5000"/>
    <n v="150"/>
    <n v="0.03"/>
    <x v="2"/>
    <n v="30"/>
    <x v="0"/>
    <s v="USD"/>
    <n v="1365228982"/>
    <n v="1362640582"/>
    <b v="0"/>
    <n v="5"/>
    <b v="0"/>
    <s v="film &amp; video/animation"/>
    <x v="0"/>
    <x v="5"/>
  </r>
  <r>
    <n v="512"/>
    <x v="512"/>
    <s v="We have a fully developed 2D animated series that requires more professional animation. Our first 2 home-animated eps are up online."/>
    <n v="8000"/>
    <n v="11"/>
    <n v="1.3749999999999999E-3"/>
    <x v="2"/>
    <n v="5.5"/>
    <x v="0"/>
    <s v="USD"/>
    <n v="1479667727"/>
    <n v="1475776127"/>
    <b v="0"/>
    <n v="2"/>
    <b v="0"/>
    <s v="film &amp; video/animation"/>
    <x v="0"/>
    <x v="5"/>
  </r>
  <r>
    <n v="513"/>
    <x v="513"/>
    <s v="A sci-fi fantasy 2.5D anime styled series about some guys trying to save the world, probably..."/>
    <n v="50000"/>
    <n v="6962"/>
    <n v="0.13924"/>
    <x v="2"/>
    <n v="102.38235294117646"/>
    <x v="0"/>
    <s v="USD"/>
    <n v="1471244400"/>
    <n v="1467387705"/>
    <b v="0"/>
    <n v="68"/>
    <b v="0"/>
    <s v="film &amp; video/animation"/>
    <x v="0"/>
    <x v="5"/>
  </r>
  <r>
    <n v="514"/>
    <x v="514"/>
    <s v="A film created entirely out of paper, visual effects and found objects depicts how one man created a new life for himself."/>
    <n v="1500"/>
    <n v="50"/>
    <n v="3.3333333333333333E-2"/>
    <x v="2"/>
    <n v="16.666666666666668"/>
    <x v="5"/>
    <s v="CAD"/>
    <n v="1407595447"/>
    <n v="1405003447"/>
    <b v="0"/>
    <n v="3"/>
    <b v="0"/>
    <s v="film &amp; video/animation"/>
    <x v="0"/>
    <x v="5"/>
  </r>
  <r>
    <n v="515"/>
    <x v="515"/>
    <s v="A Tale of Faith is an animated short film based on the heartwarming tale by Rebbe Nachman of Breslov."/>
    <n v="97000"/>
    <n v="24651"/>
    <n v="0.25413402061855672"/>
    <x v="2"/>
    <n v="725.02941176470586"/>
    <x v="0"/>
    <s v="USD"/>
    <n v="1451389601"/>
    <n v="1447933601"/>
    <b v="0"/>
    <n v="34"/>
    <b v="0"/>
    <s v="film &amp; video/animation"/>
    <x v="0"/>
    <x v="5"/>
  </r>
  <r>
    <n v="516"/>
    <x v="516"/>
    <s v="A big brother style comedy animation series starring famous seafarers"/>
    <n v="5000"/>
    <n v="0"/>
    <n v="0"/>
    <x v="2"/>
    <e v="#DIV/0!"/>
    <x v="1"/>
    <s v="GBP"/>
    <n v="1432752080"/>
    <n v="1427568080"/>
    <b v="0"/>
    <n v="0"/>
    <b v="0"/>
    <s v="film &amp; video/animation"/>
    <x v="0"/>
    <x v="5"/>
  </r>
  <r>
    <n v="517"/>
    <x v="517"/>
    <s v="Honeybee is a cartoon about a girl who can talk to bugs, and her quest to save the bees! Adventure, humor, and lots of fun characters."/>
    <n v="15000"/>
    <n v="205"/>
    <n v="1.3666666666666667E-2"/>
    <x v="2"/>
    <n v="68.333333333333329"/>
    <x v="0"/>
    <s v="USD"/>
    <n v="1486046761"/>
    <n v="1483454761"/>
    <b v="0"/>
    <n v="3"/>
    <b v="0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n v="0"/>
    <x v="2"/>
    <e v="#DIV/0!"/>
    <x v="0"/>
    <s v="USD"/>
    <n v="1441550760"/>
    <n v="1438958824"/>
    <b v="0"/>
    <n v="0"/>
    <b v="0"/>
    <s v="film &amp; video/animation"/>
    <x v="0"/>
    <x v="5"/>
  </r>
  <r>
    <n v="519"/>
    <x v="519"/>
    <s v="&quot;When the dream of childhood is stolen... a nightmare is born&quot; A dark animated fantasy film by indie filmmaker M dot Strange."/>
    <n v="12001"/>
    <n v="2746"/>
    <n v="0.22881426547787684"/>
    <x v="2"/>
    <n v="39.228571428571428"/>
    <x v="0"/>
    <s v="USD"/>
    <n v="1354699421"/>
    <n v="1352107421"/>
    <b v="0"/>
    <n v="70"/>
    <b v="0"/>
    <s v="film &amp; video/animation"/>
    <x v="0"/>
    <x v="5"/>
  </r>
  <r>
    <n v="520"/>
    <x v="520"/>
    <s v="Tim Arthur's 21st anniversary sell-out production of his 'chilling' and 'sinister' ghostly thriller returns to the Edinburgh Fringe!"/>
    <n v="5000"/>
    <n v="5105"/>
    <n v="1.0209999999999999"/>
    <x v="0"/>
    <n v="150.14705882352942"/>
    <x v="1"/>
    <s v="GBP"/>
    <n v="1449766261"/>
    <n v="1447174261"/>
    <b v="0"/>
    <n v="34"/>
    <b v="1"/>
    <s v="theater/plays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n v="1.0464"/>
    <x v="0"/>
    <n v="93.428571428571431"/>
    <x v="0"/>
    <s v="USD"/>
    <n v="1477976340"/>
    <n v="1475460819"/>
    <b v="0"/>
    <n v="56"/>
    <b v="1"/>
    <s v="theater/plays"/>
    <x v="1"/>
    <x v="6"/>
  </r>
  <r>
    <n v="522"/>
    <x v="522"/>
    <s v="*** TO MAKE DONATIONS IN THE FUTURE                                   GO TO OUR WEBSITE: www.compassplayers.com ***"/>
    <n v="3000"/>
    <n v="3440"/>
    <n v="1.1466666666666667"/>
    <x v="0"/>
    <n v="110.96774193548387"/>
    <x v="0"/>
    <s v="USD"/>
    <n v="1458518325"/>
    <n v="1456793925"/>
    <b v="0"/>
    <n v="31"/>
    <b v="1"/>
    <s v="theater/plays"/>
    <x v="1"/>
    <x v="6"/>
  </r>
  <r>
    <n v="523"/>
    <x v="523"/>
    <s v="The Star on My Heart, an original play based on a survivor of the Terezin concentration camp, with community outreach for all ages."/>
    <n v="5000"/>
    <n v="6030"/>
    <n v="1.206"/>
    <x v="0"/>
    <n v="71.785714285714292"/>
    <x v="0"/>
    <s v="USD"/>
    <n v="1442805076"/>
    <n v="1440213076"/>
    <b v="0"/>
    <n v="84"/>
    <b v="1"/>
    <s v="theater/plays"/>
    <x v="1"/>
    <x v="6"/>
  </r>
  <r>
    <n v="524"/>
    <x v="524"/>
    <s v="Angel on the Corner need YOUR help to raise Â£3,500 to take Zero Down by Sarah Hehir to the Edinburgh Fringe Festival this August!"/>
    <n v="3500"/>
    <n v="3803.55"/>
    <n v="1.0867285714285715"/>
    <x v="0"/>
    <n v="29.258076923076924"/>
    <x v="1"/>
    <s v="GBP"/>
    <n v="1464801169"/>
    <n v="1462209169"/>
    <b v="0"/>
    <n v="130"/>
    <b v="1"/>
    <s v="theater/plays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n v="1"/>
    <x v="0"/>
    <n v="1000"/>
    <x v="0"/>
    <s v="USD"/>
    <n v="1410601041"/>
    <n v="1406713041"/>
    <b v="0"/>
    <n v="12"/>
    <b v="1"/>
    <s v="theater/plays"/>
    <x v="1"/>
    <x v="6"/>
  </r>
  <r>
    <n v="526"/>
    <x v="526"/>
    <s v="We have a brand new play. We urgently need your help to fund our production, which opens at Theatre503 on August 18th."/>
    <n v="1500"/>
    <n v="1710"/>
    <n v="1.1399999999999999"/>
    <x v="0"/>
    <n v="74.347826086956516"/>
    <x v="1"/>
    <s v="GBP"/>
    <n v="1438966800"/>
    <n v="1436278344"/>
    <b v="0"/>
    <n v="23"/>
    <b v="1"/>
    <s v="theater/plays"/>
    <x v="1"/>
    <x v="6"/>
  </r>
  <r>
    <n v="527"/>
    <x v="527"/>
    <s v="OMEGA KIDS, a new play by Noah Mease, directed by Jay Stull &amp; produced by New Light Theater Project in association with Access Theater."/>
    <n v="10000"/>
    <n v="10085"/>
    <n v="1.0085"/>
    <x v="0"/>
    <n v="63.829113924050631"/>
    <x v="0"/>
    <s v="USD"/>
    <n v="1487347500"/>
    <n v="1484715366"/>
    <b v="0"/>
    <n v="158"/>
    <b v="1"/>
    <s v="theater/plays"/>
    <x v="1"/>
    <x v="6"/>
  </r>
  <r>
    <n v="528"/>
    <x v="528"/>
    <s v="A Festival Backed Production of a Full-Length Play."/>
    <n v="1150"/>
    <n v="1330"/>
    <n v="1.1565217391304348"/>
    <x v="0"/>
    <n v="44.333333333333336"/>
    <x v="0"/>
    <s v="USD"/>
    <n v="1434921600"/>
    <n v="1433109907"/>
    <b v="0"/>
    <n v="30"/>
    <b v="1"/>
    <s v="theater/plays"/>
    <x v="1"/>
    <x v="6"/>
  </r>
  <r>
    <n v="529"/>
    <x v="529"/>
    <s v="Snowglobe Theatre, a new Montreal company, will be presenting Shakespeare's &quot;Much Ado about Nothing&quot; at Mainline Theatre in January"/>
    <n v="1200"/>
    <n v="1565"/>
    <n v="1.3041666666666667"/>
    <x v="0"/>
    <n v="86.944444444444443"/>
    <x v="5"/>
    <s v="CAD"/>
    <n v="1484110800"/>
    <n v="1482281094"/>
    <b v="0"/>
    <n v="18"/>
    <b v="1"/>
    <s v="theater/plays"/>
    <x v="1"/>
    <x v="6"/>
  </r>
  <r>
    <n v="530"/>
    <x v="530"/>
    <s v="Corners Grove is a coming-of-age play about leaving home, gender identity and the death of Whitney Houston; will benefit Win NYC."/>
    <n v="3405"/>
    <n v="3670"/>
    <n v="1.0778267254038179"/>
    <x v="0"/>
    <n v="126.55172413793103"/>
    <x v="0"/>
    <s v="USD"/>
    <n v="1435111200"/>
    <n v="1433254268"/>
    <b v="0"/>
    <n v="29"/>
    <b v="1"/>
    <s v="theater/plays"/>
    <x v="1"/>
    <x v="6"/>
  </r>
  <r>
    <n v="531"/>
    <x v="531"/>
    <s v="SYLVIA is a modern romantic comedy about a marriage and a talking dog. Directed by Jeanna Michaels. January 12 through January 29, 2017"/>
    <n v="4000"/>
    <n v="4000"/>
    <n v="1"/>
    <x v="0"/>
    <n v="129.03225806451613"/>
    <x v="0"/>
    <s v="USD"/>
    <n v="1481957940"/>
    <n v="1478050429"/>
    <b v="0"/>
    <n v="31"/>
    <b v="1"/>
    <s v="theater/plays"/>
    <x v="1"/>
    <x v="6"/>
  </r>
  <r>
    <n v="532"/>
    <x v="532"/>
    <s v="A fast paced, comedic play about an anxiety-ridden filmmaker who lies to investors about having Christopher Walken in his film."/>
    <n v="10000"/>
    <n v="12325"/>
    <n v="1.2324999999999999"/>
    <x v="0"/>
    <n v="71.242774566473983"/>
    <x v="0"/>
    <s v="USD"/>
    <n v="1463098208"/>
    <n v="1460506208"/>
    <b v="0"/>
    <n v="173"/>
    <b v="1"/>
    <s v="theater/plays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n v="1.002"/>
    <x v="0"/>
    <n v="117.88235294117646"/>
    <x v="1"/>
    <s v="GBP"/>
    <n v="1463394365"/>
    <n v="1461320765"/>
    <b v="0"/>
    <n v="17"/>
    <b v="1"/>
    <s v="theater/plays"/>
    <x v="1"/>
    <x v="6"/>
  </r>
  <r>
    <n v="534"/>
    <x v="534"/>
    <s v="We're a zero-budget, non-profit theatre group based in Oslo and have been invited to perform at a conference in Belgium. Help!"/>
    <n v="15000"/>
    <n v="15700"/>
    <n v="1.0466666666666666"/>
    <x v="0"/>
    <n v="327.08333333333331"/>
    <x v="10"/>
    <s v="NOK"/>
    <n v="1446418800"/>
    <n v="1443036470"/>
    <b v="0"/>
    <n v="48"/>
    <b v="1"/>
    <s v="theater/plays"/>
    <x v="1"/>
    <x v="6"/>
  </r>
  <r>
    <n v="535"/>
    <x v="535"/>
    <s v="Weâ€™re producing a Northern Brexit sci-fi play for VAULT festival 2017 and we need your help!"/>
    <n v="2000"/>
    <n v="2050"/>
    <n v="1.0249999999999999"/>
    <x v="0"/>
    <n v="34.745762711864408"/>
    <x v="1"/>
    <s v="GBP"/>
    <n v="1483707905"/>
    <n v="1481115905"/>
    <b v="0"/>
    <n v="59"/>
    <b v="1"/>
    <s v="theater/plays"/>
    <x v="1"/>
    <x v="6"/>
  </r>
  <r>
    <n v="536"/>
    <x v="536"/>
    <s v="A new one-man play by Giles Roberts, shining a different light on the very human cost of war *IDEASTAP UNDERBELLY AWARD WINNER 2015*"/>
    <n v="3300"/>
    <n v="3902.5"/>
    <n v="1.1825757575757576"/>
    <x v="0"/>
    <n v="100.06410256410257"/>
    <x v="1"/>
    <s v="GBP"/>
    <n v="1438624800"/>
    <n v="1435133807"/>
    <b v="0"/>
    <n v="39"/>
    <b v="1"/>
    <s v="theater/plays"/>
    <x v="1"/>
    <x v="6"/>
  </r>
  <r>
    <n v="537"/>
    <x v="537"/>
    <s v="Transforming bystanders into anti-bullies since 2012 thru inclusive learning environments.  Together we can take back our classrooms."/>
    <n v="2000"/>
    <n v="2410"/>
    <n v="1.2050000000000001"/>
    <x v="0"/>
    <n v="40.847457627118644"/>
    <x v="0"/>
    <s v="USD"/>
    <n v="1446665191"/>
    <n v="1444069591"/>
    <b v="0"/>
    <n v="59"/>
    <b v="1"/>
    <s v="theater/plays"/>
    <x v="1"/>
    <x v="6"/>
  </r>
  <r>
    <n v="538"/>
    <x v="538"/>
    <s v="SOC produces affordable and accessible theatre in the heart of Orange County, CA, and we need your help to match a $5,000 grant!"/>
    <n v="5000"/>
    <n v="15121"/>
    <n v="3.0242"/>
    <x v="0"/>
    <n v="252.01666666666668"/>
    <x v="0"/>
    <s v="USD"/>
    <n v="1463166263"/>
    <n v="1460574263"/>
    <b v="0"/>
    <n v="60"/>
    <b v="1"/>
    <s v="theater/plays"/>
    <x v="1"/>
    <x v="6"/>
  </r>
  <r>
    <n v="539"/>
    <x v="539"/>
    <s v="A brand new show that unites puppetry, live music and storytelling to bring a forgotten English legend back to life!"/>
    <n v="500"/>
    <n v="503.22"/>
    <n v="1.00644"/>
    <x v="0"/>
    <n v="25.161000000000001"/>
    <x v="1"/>
    <s v="GBP"/>
    <n v="1467681107"/>
    <n v="1465866707"/>
    <b v="0"/>
    <n v="20"/>
    <b v="1"/>
    <s v="theater/plays"/>
    <x v="1"/>
    <x v="6"/>
  </r>
  <r>
    <n v="540"/>
    <x v="540"/>
    <s v="There are so many dilemmas in life- what to do, where to go? _x000a_Let us solve it - search our preference based entertainment calendar"/>
    <n v="15000"/>
    <n v="1"/>
    <n v="6.666666666666667E-5"/>
    <x v="2"/>
    <n v="1"/>
    <x v="0"/>
    <s v="USD"/>
    <n v="1423078606"/>
    <n v="1420486606"/>
    <b v="0"/>
    <n v="1"/>
    <b v="0"/>
    <s v="technology/web"/>
    <x v="2"/>
    <x v="7"/>
  </r>
  <r>
    <n v="541"/>
    <x v="541"/>
    <s v="A website dedicated to local Kink Communities; to find others with matching interests and bring them together."/>
    <n v="4500"/>
    <n v="25"/>
    <n v="5.5555555555555558E-3"/>
    <x v="2"/>
    <n v="25"/>
    <x v="0"/>
    <s v="USD"/>
    <n v="1446080834"/>
    <n v="1443488834"/>
    <b v="0"/>
    <n v="1"/>
    <b v="0"/>
    <s v="technology/web"/>
    <x v="2"/>
    <x v="7"/>
  </r>
  <r>
    <n v="542"/>
    <x v="542"/>
    <s v="The platform to record visual, audio and text memory of the common man - as we experienced history when it brushed us by"/>
    <n v="250000"/>
    <n v="1"/>
    <n v="3.9999999999999998E-6"/>
    <x v="2"/>
    <n v="1"/>
    <x v="0"/>
    <s v="USD"/>
    <n v="1462293716"/>
    <n v="1457113316"/>
    <b v="0"/>
    <n v="1"/>
    <b v="0"/>
    <s v="technology/web"/>
    <x v="2"/>
    <x v="7"/>
  </r>
  <r>
    <n v="543"/>
    <x v="543"/>
    <s v="I want to make it easy for those with food allergies to know where they can safely, and happily eat out with friends and family."/>
    <n v="22000"/>
    <n v="70"/>
    <n v="3.1818181818181819E-3"/>
    <x v="2"/>
    <n v="35"/>
    <x v="2"/>
    <s v="AUD"/>
    <n v="1414807962"/>
    <n v="1412215962"/>
    <b v="0"/>
    <n v="2"/>
    <b v="0"/>
    <s v="technology/web"/>
    <x v="2"/>
    <x v="7"/>
  </r>
  <r>
    <n v="544"/>
    <x v="544"/>
    <s v="Do you have a favorite shirt? So does everyone else. Favowear is creating a platform to share the best clothes and shopping sources."/>
    <n v="500"/>
    <n v="6"/>
    <n v="1.2E-2"/>
    <x v="2"/>
    <n v="3"/>
    <x v="0"/>
    <s v="USD"/>
    <n v="1467647160"/>
    <n v="1465055160"/>
    <b v="0"/>
    <n v="2"/>
    <b v="0"/>
    <s v="technology/web"/>
    <x v="2"/>
    <x v="7"/>
  </r>
  <r>
    <n v="545"/>
    <x v="545"/>
    <s v="1st collaborative webdesign tool to create professional websites with WordPress, Bootstrap and other open source technologies."/>
    <n v="50000"/>
    <n v="13692"/>
    <n v="0.27383999999999997"/>
    <x v="2"/>
    <n v="402.70588235294116"/>
    <x v="6"/>
    <s v="EUR"/>
    <n v="1447600389"/>
    <n v="1444140789"/>
    <b v="0"/>
    <n v="34"/>
    <b v="0"/>
    <s v="technology/web"/>
    <x v="2"/>
    <x v="7"/>
  </r>
  <r>
    <n v="546"/>
    <x v="546"/>
    <s v="Build a Christian Network Platform to connect and collaborate projects, events, missions and support online to fulfill the call."/>
    <n v="60000"/>
    <n v="52"/>
    <n v="8.6666666666666663E-4"/>
    <x v="2"/>
    <n v="26"/>
    <x v="0"/>
    <s v="USD"/>
    <n v="1445097715"/>
    <n v="1441209715"/>
    <b v="0"/>
    <n v="2"/>
    <b v="0"/>
    <s v="technology/web"/>
    <x v="2"/>
    <x v="7"/>
  </r>
  <r>
    <n v="547"/>
    <x v="547"/>
    <s v="We are looking to build a secure email / document sharing system for companies needing to send sensitive information to clients."/>
    <n v="7500"/>
    <n v="0"/>
    <n v="0"/>
    <x v="2"/>
    <e v="#DIV/0!"/>
    <x v="1"/>
    <s v="GBP"/>
    <n v="1455122564"/>
    <n v="1452530564"/>
    <b v="0"/>
    <n v="0"/>
    <b v="0"/>
    <s v="technology/web"/>
    <x v="2"/>
    <x v="7"/>
  </r>
  <r>
    <n v="548"/>
    <x v="548"/>
    <s v="Teach your native language online or study a foreign language with native speaking teachers. Social Web service and apps."/>
    <n v="10000"/>
    <n v="9"/>
    <n v="8.9999999999999998E-4"/>
    <x v="2"/>
    <n v="9"/>
    <x v="1"/>
    <s v="GBP"/>
    <n v="1446154848"/>
    <n v="1443562848"/>
    <b v="0"/>
    <n v="1"/>
    <b v="0"/>
    <s v="technology/web"/>
    <x v="2"/>
    <x v="7"/>
  </r>
  <r>
    <n v="549"/>
    <x v="549"/>
    <s v="The project idea came from game keys, gamers give out game keys on insecure forums and websites, we want to change that and make it fun"/>
    <n v="2500"/>
    <n v="68"/>
    <n v="2.7199999999999998E-2"/>
    <x v="2"/>
    <n v="8.5"/>
    <x v="1"/>
    <s v="GBP"/>
    <n v="1436368622"/>
    <n v="1433776622"/>
    <b v="0"/>
    <n v="8"/>
    <b v="0"/>
    <s v="technology/web"/>
    <x v="2"/>
    <x v="7"/>
  </r>
  <r>
    <n v="550"/>
    <x v="550"/>
    <s v="Help us shine the spotlight on our local businesses and contractors by providing a cost-effective ecommerce &amp; marketing platform"/>
    <n v="5000"/>
    <n v="35"/>
    <n v="7.0000000000000001E-3"/>
    <x v="2"/>
    <n v="8.75"/>
    <x v="5"/>
    <s v="CAD"/>
    <n v="1485838800"/>
    <n v="1484756245"/>
    <b v="0"/>
    <n v="4"/>
    <b v="0"/>
    <s v="technology/web"/>
    <x v="2"/>
    <x v="7"/>
  </r>
  <r>
    <n v="551"/>
    <x v="551"/>
    <s v="AX Nation's goal is to develop, highlight, and connect black business leaders across the diaspora with skilled software developers."/>
    <n v="75000"/>
    <n v="3781"/>
    <n v="5.0413333333333331E-2"/>
    <x v="2"/>
    <n v="135.03571428571428"/>
    <x v="0"/>
    <s v="USD"/>
    <n v="1438451580"/>
    <n v="1434609424"/>
    <b v="0"/>
    <n v="28"/>
    <b v="0"/>
    <s v="technology/web"/>
    <x v="2"/>
    <x v="7"/>
  </r>
  <r>
    <n v="552"/>
    <x v="552"/>
    <s v="Axoral is a 3d interactive social media interface, with the potential to be so much more, but we need your help!"/>
    <n v="45000"/>
    <n v="0"/>
    <n v="0"/>
    <x v="2"/>
    <e v="#DIV/0!"/>
    <x v="5"/>
    <s v="CAD"/>
    <n v="1452350896"/>
    <n v="1447166896"/>
    <b v="0"/>
    <n v="0"/>
    <b v="0"/>
    <s v="technology/web"/>
    <x v="2"/>
    <x v="7"/>
  </r>
  <r>
    <n v="553"/>
    <x v="553"/>
    <s v="Groundbreaking New Classifieds Website Grows Into Largest Nationwide Coverage By Turning Users Into Entrepreneurs"/>
    <n v="25000"/>
    <n v="123"/>
    <n v="4.9199999999999999E-3"/>
    <x v="2"/>
    <n v="20.5"/>
    <x v="0"/>
    <s v="USD"/>
    <n v="1415988991"/>
    <n v="1413393391"/>
    <b v="0"/>
    <n v="6"/>
    <b v="0"/>
    <s v="technology/web"/>
    <x v="2"/>
    <x v="7"/>
  </r>
  <r>
    <n v="554"/>
    <x v="554"/>
    <s v="grplife helps non-profit and community groups engage their members while upholding an attitude of responsibility for their information"/>
    <n v="3870"/>
    <n v="1416"/>
    <n v="0.36589147286821705"/>
    <x v="2"/>
    <n v="64.36363636363636"/>
    <x v="0"/>
    <s v="USD"/>
    <n v="1413735972"/>
    <n v="1411143972"/>
    <b v="0"/>
    <n v="22"/>
    <b v="0"/>
    <s v="technology/web"/>
    <x v="2"/>
    <x v="7"/>
  </r>
  <r>
    <n v="555"/>
    <x v="555"/>
    <s v="Show-Skill.net helps to promote young football talents for free. It's the best place to show what you've got! Just post your videos :)"/>
    <n v="7500"/>
    <n v="0"/>
    <n v="0"/>
    <x v="2"/>
    <e v="#DIV/0!"/>
    <x v="1"/>
    <s v="GBP"/>
    <n v="1465720143"/>
    <n v="1463128143"/>
    <b v="0"/>
    <n v="0"/>
    <b v="0"/>
    <s v="technology/web"/>
    <x v="2"/>
    <x v="7"/>
  </r>
  <r>
    <n v="556"/>
    <x v="556"/>
    <s v="An educational platform for learning Unified English Braille Code"/>
    <n v="8000"/>
    <n v="200"/>
    <n v="2.5000000000000001E-2"/>
    <x v="2"/>
    <n v="200"/>
    <x v="0"/>
    <s v="USD"/>
    <n v="1452112717"/>
    <n v="1449520717"/>
    <b v="0"/>
    <n v="1"/>
    <b v="0"/>
    <s v="technology/web"/>
    <x v="2"/>
    <x v="7"/>
  </r>
  <r>
    <n v="557"/>
    <x v="557"/>
    <s v="The world's first interactive global domestic violence platform which connects victims, NGO's, policy-makers and researchers."/>
    <n v="150000"/>
    <n v="1366"/>
    <n v="9.1066666666666674E-3"/>
    <x v="2"/>
    <n v="68.3"/>
    <x v="12"/>
    <s v="EUR"/>
    <n v="1480721803"/>
    <n v="1478126203"/>
    <b v="0"/>
    <n v="20"/>
    <b v="0"/>
    <s v="technology/web"/>
    <x v="2"/>
    <x v="7"/>
  </r>
  <r>
    <n v="558"/>
    <x v="558"/>
    <s v="A community website with news, classifieds, photo albums, business reviews and a calendar for the local community to share."/>
    <n v="750"/>
    <n v="0"/>
    <n v="0"/>
    <x v="2"/>
    <e v="#DIV/0!"/>
    <x v="0"/>
    <s v="USD"/>
    <n v="1427227905"/>
    <n v="1424639505"/>
    <b v="0"/>
    <n v="0"/>
    <b v="0"/>
    <s v="technology/web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n v="2.0833333333333335E-4"/>
    <x v="2"/>
    <n v="50"/>
    <x v="0"/>
    <s v="USD"/>
    <n v="1449989260"/>
    <n v="1447397260"/>
    <b v="0"/>
    <n v="1"/>
    <b v="0"/>
    <s v="technology/web"/>
    <x v="2"/>
    <x v="7"/>
  </r>
  <r>
    <n v="560"/>
    <x v="560"/>
    <s v="In the future the possibility exists that the internet it's self could be felled, we have world seed banks, it's time for a net bank,.."/>
    <n v="100000"/>
    <n v="12"/>
    <n v="1.2E-4"/>
    <x v="2"/>
    <n v="4"/>
    <x v="5"/>
    <s v="CAD"/>
    <n v="1418841045"/>
    <n v="1416249045"/>
    <b v="0"/>
    <n v="3"/>
    <b v="0"/>
    <s v="technology/web"/>
    <x v="2"/>
    <x v="7"/>
  </r>
  <r>
    <n v="561"/>
    <x v="561"/>
    <s v="A marketplace for talent and employers to match. Using intuitive technology we match &amp; place talent with the best career position."/>
    <n v="15000"/>
    <n v="55"/>
    <n v="3.6666666666666666E-3"/>
    <x v="2"/>
    <n v="27.5"/>
    <x v="0"/>
    <s v="USD"/>
    <n v="1445874513"/>
    <n v="1442850513"/>
    <b v="0"/>
    <n v="2"/>
    <b v="0"/>
    <s v="technology/web"/>
    <x v="2"/>
    <x v="7"/>
  </r>
  <r>
    <n v="562"/>
    <x v="562"/>
    <s v="i would like to develop an international free platform for domestic and international students to find accomodation in all countries"/>
    <n v="50000"/>
    <n v="0"/>
    <n v="0"/>
    <x v="2"/>
    <e v="#DIV/0!"/>
    <x v="9"/>
    <s v="EUR"/>
    <n v="1482052815"/>
    <n v="1479460815"/>
    <b v="0"/>
    <n v="0"/>
    <b v="0"/>
    <s v="technology/web"/>
    <x v="2"/>
    <x v="7"/>
  </r>
  <r>
    <n v="563"/>
    <x v="563"/>
    <s v="I want to help people who have trouble remembering the simple things in life, like what day it is and what they need to do today."/>
    <n v="75000"/>
    <n v="68"/>
    <n v="9.0666666666666662E-4"/>
    <x v="2"/>
    <n v="34"/>
    <x v="2"/>
    <s v="AUD"/>
    <n v="1424137247"/>
    <n v="1421545247"/>
    <b v="0"/>
    <n v="2"/>
    <b v="0"/>
    <s v="technology/web"/>
    <x v="2"/>
    <x v="7"/>
  </r>
  <r>
    <n v="564"/>
    <x v="564"/>
    <s v="Plateforme de troc gratuit et d'Ã©changes en tous genres par nature. Mieux s'entraider, Ã©changer, de donner, louer ou vendre Ã  distance."/>
    <n v="18000"/>
    <n v="1"/>
    <n v="5.5555555555555558E-5"/>
    <x v="2"/>
    <n v="1"/>
    <x v="6"/>
    <s v="EUR"/>
    <n v="1457822275"/>
    <n v="1455230275"/>
    <b v="0"/>
    <n v="1"/>
    <b v="0"/>
    <s v="technology/web"/>
    <x v="2"/>
    <x v="7"/>
  </r>
  <r>
    <n v="565"/>
    <x v="565"/>
    <s v="Our objective is to provide a platform which helps teachers to provide courses to leaners in wide range of locations including Africa."/>
    <n v="25000"/>
    <n v="0"/>
    <n v="0"/>
    <x v="2"/>
    <e v="#DIV/0!"/>
    <x v="1"/>
    <s v="GBP"/>
    <n v="1436554249"/>
    <n v="1433962249"/>
    <b v="0"/>
    <n v="0"/>
    <b v="0"/>
    <s v="technology/web"/>
    <x v="2"/>
    <x v="7"/>
  </r>
  <r>
    <n v="566"/>
    <x v="566"/>
    <s v="I am creating a website that will make it easier for people to promote or find rummage sales utilizing the power of Google Maps"/>
    <n v="5000"/>
    <n v="1"/>
    <n v="2.0000000000000001E-4"/>
    <x v="2"/>
    <n v="1"/>
    <x v="0"/>
    <s v="USD"/>
    <n v="1468513533"/>
    <n v="1465921533"/>
    <b v="0"/>
    <n v="1"/>
    <b v="0"/>
    <s v="technology/web"/>
    <x v="2"/>
    <x v="7"/>
  </r>
  <r>
    <n v="567"/>
    <x v="567"/>
    <s v="UnimeTV's goal to revolutionize the way anime lovers interact with one another. Connect with others around the globe like never before!"/>
    <n v="10000"/>
    <n v="0"/>
    <n v="0"/>
    <x v="2"/>
    <e v="#DIV/0!"/>
    <x v="0"/>
    <s v="USD"/>
    <n v="1420143194"/>
    <n v="1417551194"/>
    <b v="0"/>
    <n v="0"/>
    <b v="0"/>
    <s v="technology/web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n v="0.01"/>
    <x v="2"/>
    <n v="49"/>
    <x v="4"/>
    <s v="NZD"/>
    <n v="1452942000"/>
    <n v="1449785223"/>
    <b v="0"/>
    <n v="5"/>
    <b v="0"/>
    <s v="technology/web"/>
    <x v="2"/>
    <x v="7"/>
  </r>
  <r>
    <n v="569"/>
    <x v="569"/>
    <s v="Mioti is an indie game marketplace that doubles as a community for developers to join networks and discuss projects."/>
    <n v="2500"/>
    <n v="20"/>
    <n v="8.0000000000000002E-3"/>
    <x v="2"/>
    <n v="20"/>
    <x v="5"/>
    <s v="CAD"/>
    <n v="1451679612"/>
    <n v="1449087612"/>
    <b v="0"/>
    <n v="1"/>
    <b v="0"/>
    <s v="technology/web"/>
    <x v="2"/>
    <x v="7"/>
  </r>
  <r>
    <n v="570"/>
    <x v="570"/>
    <s v="Humans have AM/FM/Satellite radio, kids have radio Disney, pets have DogCatRadio."/>
    <n v="85000"/>
    <n v="142"/>
    <n v="1.6705882352941177E-3"/>
    <x v="2"/>
    <n v="142"/>
    <x v="0"/>
    <s v="USD"/>
    <n v="1455822569"/>
    <n v="1453230569"/>
    <b v="0"/>
    <n v="1"/>
    <b v="0"/>
    <s v="technology/web"/>
    <x v="2"/>
    <x v="7"/>
  </r>
  <r>
    <n v="571"/>
    <x v="571"/>
    <s v="Snag-A-Slip is an online platform that connects boaters with awesome marinas and available boat slips so that they can book with ease."/>
    <n v="25000"/>
    <n v="106"/>
    <n v="4.2399999999999998E-3"/>
    <x v="2"/>
    <n v="53"/>
    <x v="0"/>
    <s v="USD"/>
    <n v="1437969540"/>
    <n v="1436297723"/>
    <b v="0"/>
    <n v="2"/>
    <b v="0"/>
    <s v="technology/web"/>
    <x v="2"/>
    <x v="7"/>
  </r>
  <r>
    <n v="572"/>
    <x v="572"/>
    <s v="FairwayJockey.com is a web platform to make high quality custom tour golf equipment available at a lower cost to the consumer."/>
    <n v="2500"/>
    <n v="0"/>
    <n v="0"/>
    <x v="2"/>
    <e v="#DIV/0!"/>
    <x v="0"/>
    <s v="USD"/>
    <n v="1446660688"/>
    <n v="1444065088"/>
    <b v="0"/>
    <n v="0"/>
    <b v="0"/>
    <s v="technology/web"/>
    <x v="2"/>
    <x v="7"/>
  </r>
  <r>
    <n v="573"/>
    <x v="573"/>
    <s v="Dive into 3D fractal star fields of web browsing, social networking, and project/contact management. Your YOUniverse of data #UMEOS"/>
    <n v="88888"/>
    <n v="346"/>
    <n v="3.892538925389254E-3"/>
    <x v="2"/>
    <n v="38.444444444444443"/>
    <x v="0"/>
    <s v="USD"/>
    <n v="1421543520"/>
    <n v="1416445931"/>
    <b v="0"/>
    <n v="9"/>
    <b v="0"/>
    <s v="technology/web"/>
    <x v="2"/>
    <x v="7"/>
  </r>
  <r>
    <n v="574"/>
    <x v="574"/>
    <s v="Grow your YouTube channel and increase your audience by allowing multi uploads, shares and interaction from a single simple interface."/>
    <n v="11180"/>
    <n v="80"/>
    <n v="7.1556350626118068E-3"/>
    <x v="2"/>
    <n v="20"/>
    <x v="1"/>
    <s v="GBP"/>
    <n v="1476873507"/>
    <n v="1474281507"/>
    <b v="0"/>
    <n v="4"/>
    <b v="0"/>
    <s v="technology/web"/>
    <x v="2"/>
    <x v="7"/>
  </r>
  <r>
    <n v="575"/>
    <x v="575"/>
    <s v="Wird der PC nicht genutzt, belohnt Gridcoin Rechenleistung fÃ¼r wissenschaftlichen Fortschritt - Uscore macht diese Forschung zum Spiel!"/>
    <n v="60000"/>
    <n v="259"/>
    <n v="4.3166666666666666E-3"/>
    <x v="2"/>
    <n v="64.75"/>
    <x v="12"/>
    <s v="EUR"/>
    <n v="1434213443"/>
    <n v="1431621443"/>
    <b v="0"/>
    <n v="4"/>
    <b v="0"/>
    <s v="technology/web"/>
    <x v="2"/>
    <x v="7"/>
  </r>
  <r>
    <n v="576"/>
    <x v="576"/>
    <s v="UthTopia Is a social media organization that believes in positive online usage, youth mentorship, and youth empowerment."/>
    <n v="80000"/>
    <n v="1"/>
    <n v="1.2500000000000001E-5"/>
    <x v="2"/>
    <n v="1"/>
    <x v="0"/>
    <s v="USD"/>
    <n v="1427537952"/>
    <n v="1422357552"/>
    <b v="0"/>
    <n v="1"/>
    <b v="0"/>
    <s v="technology/web"/>
    <x v="2"/>
    <x v="7"/>
  </r>
  <r>
    <n v="577"/>
    <x v="577"/>
    <s v="Emails are one of pervasively used mode of communication today. However, emails can be personal and sometimes discretion is needed."/>
    <n v="5000"/>
    <n v="10"/>
    <n v="2E-3"/>
    <x v="2"/>
    <n v="10"/>
    <x v="0"/>
    <s v="USD"/>
    <n v="1463753302"/>
    <n v="1458569302"/>
    <b v="0"/>
    <n v="1"/>
    <b v="0"/>
    <s v="technology/web"/>
    <x v="2"/>
    <x v="7"/>
  </r>
  <r>
    <n v="578"/>
    <x v="578"/>
    <s v="weBuy trade built on technology and Crowd Sourced Power"/>
    <n v="125000"/>
    <n v="14"/>
    <n v="1.12E-4"/>
    <x v="2"/>
    <n v="2"/>
    <x v="1"/>
    <s v="GBP"/>
    <n v="1441633993"/>
    <n v="1439560393"/>
    <b v="0"/>
    <n v="7"/>
    <b v="0"/>
    <s v="technology/web"/>
    <x v="2"/>
    <x v="7"/>
  </r>
  <r>
    <n v="579"/>
    <x v="579"/>
    <s v="Learn classic and public key cryptography with a full proof-of-concept system in JavaScript."/>
    <n v="12000"/>
    <n v="175"/>
    <n v="1.4583333333333334E-2"/>
    <x v="2"/>
    <n v="35"/>
    <x v="0"/>
    <s v="USD"/>
    <n v="1419539223"/>
    <n v="1416947223"/>
    <b v="0"/>
    <n v="5"/>
    <b v="0"/>
    <s v="technology/web"/>
    <x v="2"/>
    <x v="7"/>
  </r>
  <r>
    <n v="580"/>
    <x v="580"/>
    <s v="I Want To Create A Website That Helps Young Inventors Of Today Broadcast Their Talents &amp; Help Get The Reconigition They Deserve"/>
    <n v="3000"/>
    <n v="1"/>
    <n v="3.3333333333333332E-4"/>
    <x v="2"/>
    <n v="1"/>
    <x v="0"/>
    <s v="USD"/>
    <n v="1474580867"/>
    <n v="1471988867"/>
    <b v="0"/>
    <n v="1"/>
    <b v="0"/>
    <s v="technology/web"/>
    <x v="2"/>
    <x v="7"/>
  </r>
  <r>
    <n v="581"/>
    <x v="581"/>
    <s v="Help me raise funds so that I can be able to give passionate young poets a chance to earn money weekly for their writing &amp; spoken word."/>
    <n v="400"/>
    <n v="0"/>
    <n v="0"/>
    <x v="2"/>
    <e v="#DIV/0!"/>
    <x v="0"/>
    <s v="USD"/>
    <n v="1438474704"/>
    <n v="1435882704"/>
    <b v="0"/>
    <n v="0"/>
    <b v="0"/>
    <s v="technology/web"/>
    <x v="2"/>
    <x v="7"/>
  </r>
  <r>
    <n v="582"/>
    <x v="582"/>
    <s v="A community-driven online system which promotes self-governance.  Level up by adding content; civic agendas and private associations."/>
    <n v="100000"/>
    <n v="0"/>
    <n v="0"/>
    <x v="2"/>
    <e v="#DIV/0!"/>
    <x v="0"/>
    <s v="USD"/>
    <n v="1426442400"/>
    <n v="1424454319"/>
    <b v="0"/>
    <n v="0"/>
    <b v="0"/>
    <s v="technology/web"/>
    <x v="2"/>
    <x v="7"/>
  </r>
  <r>
    <n v="583"/>
    <x v="583"/>
    <s v="HackersArchive.com will help rid the web of viruses and scams found everywhere else you look!"/>
    <n v="9000"/>
    <n v="1"/>
    <n v="1.1111111111111112E-4"/>
    <x v="2"/>
    <n v="1"/>
    <x v="0"/>
    <s v="USD"/>
    <n v="1426800687"/>
    <n v="1424212287"/>
    <b v="0"/>
    <n v="1"/>
    <b v="0"/>
    <s v="technology/web"/>
    <x v="2"/>
    <x v="7"/>
  </r>
  <r>
    <n v="584"/>
    <x v="584"/>
    <s v="Script Call takes your presentation from the wall to your audience; from your device to theirs."/>
    <n v="1000"/>
    <n v="10"/>
    <n v="0.01"/>
    <x v="2"/>
    <n v="5"/>
    <x v="0"/>
    <s v="USD"/>
    <n v="1426522316"/>
    <n v="1423933916"/>
    <b v="0"/>
    <n v="2"/>
    <b v="0"/>
    <s v="technology/web"/>
    <x v="2"/>
    <x v="7"/>
  </r>
  <r>
    <n v="585"/>
    <x v="585"/>
    <s v="SAVE UP TO 40% WHEN YOU SPEND!_x000a__x000a_PRE-ORDER YOUR LINK CARD TODAY"/>
    <n v="9000"/>
    <n v="0"/>
    <n v="0"/>
    <x v="2"/>
    <e v="#DIV/0!"/>
    <x v="1"/>
    <s v="GBP"/>
    <n v="1448928000"/>
    <n v="1444123377"/>
    <b v="0"/>
    <n v="0"/>
    <b v="0"/>
    <s v="technology/web"/>
    <x v="2"/>
    <x v="7"/>
  </r>
  <r>
    <n v="586"/>
    <x v="586"/>
    <s v="Employ College is a movement for companies to hire college graduates from their respected institutions."/>
    <n v="10000"/>
    <n v="56"/>
    <n v="5.5999999999999999E-3"/>
    <x v="2"/>
    <n v="14"/>
    <x v="0"/>
    <s v="USD"/>
    <n v="1424032207"/>
    <n v="1421440207"/>
    <b v="0"/>
    <n v="4"/>
    <b v="0"/>
    <s v="technology/web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n v="9.0833333333333335E-2"/>
    <x v="2"/>
    <n v="389.28571428571428"/>
    <x v="5"/>
    <s v="CAD"/>
    <n v="1429207833"/>
    <n v="1426615833"/>
    <b v="0"/>
    <n v="7"/>
    <b v="0"/>
    <s v="technology/web"/>
    <x v="2"/>
    <x v="7"/>
  </r>
  <r>
    <n v="588"/>
    <x v="588"/>
    <s v="Offrire un &quot;TRAGO&quot;, ossia un passaggio con autista che ti segue e ti aspetta mentre concludi i tuoi affari, quando non puoi guidare"/>
    <n v="9000"/>
    <n v="301"/>
    <n v="3.3444444444444443E-2"/>
    <x v="2"/>
    <n v="150.5"/>
    <x v="13"/>
    <s v="EUR"/>
    <n v="1479410886"/>
    <n v="1474223286"/>
    <b v="0"/>
    <n v="2"/>
    <b v="0"/>
    <s v="technology/web"/>
    <x v="2"/>
    <x v="7"/>
  </r>
  <r>
    <n v="589"/>
    <x v="589"/>
    <s v="Services closer than you think..."/>
    <n v="7500"/>
    <n v="1"/>
    <n v="1.3333333333333334E-4"/>
    <x v="2"/>
    <n v="1"/>
    <x v="0"/>
    <s v="USD"/>
    <n v="1436366699"/>
    <n v="1435070699"/>
    <b v="0"/>
    <n v="1"/>
    <b v="0"/>
    <s v="technology/web"/>
    <x v="2"/>
    <x v="7"/>
  </r>
  <r>
    <n v="590"/>
    <x v="590"/>
    <s v="Learn the skills needed to be a successful web engineer. Create your own complex web applications, deploy servers, use data and more."/>
    <n v="5000"/>
    <n v="223"/>
    <n v="4.4600000000000001E-2"/>
    <x v="2"/>
    <n v="24.777777777777779"/>
    <x v="1"/>
    <s v="GBP"/>
    <n v="1454936460"/>
    <n v="1452259131"/>
    <b v="0"/>
    <n v="9"/>
    <b v="0"/>
    <s v="technology/web"/>
    <x v="2"/>
    <x v="7"/>
  </r>
  <r>
    <n v="591"/>
    <x v="591"/>
    <s v="Kid's Connect is a brand new social media website that is built specifically for kids to connect with other kids sick just like them."/>
    <n v="100000"/>
    <n v="61"/>
    <n v="6.0999999999999997E-4"/>
    <x v="2"/>
    <n v="30.5"/>
    <x v="0"/>
    <s v="USD"/>
    <n v="1437570130"/>
    <n v="1434978130"/>
    <b v="0"/>
    <n v="2"/>
    <b v="0"/>
    <s v="technology/web"/>
    <x v="2"/>
    <x v="7"/>
  </r>
  <r>
    <n v="592"/>
    <x v="592"/>
    <s v="Together, we can build a FREE, business start-up system that will help aspiring entrepreneurs change their economic circumstances."/>
    <n v="7500"/>
    <n v="250"/>
    <n v="3.3333333333333333E-2"/>
    <x v="2"/>
    <n v="250"/>
    <x v="0"/>
    <s v="USD"/>
    <n v="1417584860"/>
    <n v="1414992860"/>
    <b v="0"/>
    <n v="1"/>
    <b v="0"/>
    <s v="technology/web"/>
    <x v="2"/>
    <x v="7"/>
  </r>
  <r>
    <n v="593"/>
    <x v="593"/>
    <s v="One Day Your Life May Just Depend on Staying Anonymous Online.  Or You Just May Not Want Google, Amazon Or The NSA Knowing Your Details"/>
    <n v="500"/>
    <n v="115"/>
    <n v="0.23"/>
    <x v="2"/>
    <n v="16.428571428571427"/>
    <x v="1"/>
    <s v="GBP"/>
    <n v="1428333345"/>
    <n v="1425744945"/>
    <b v="0"/>
    <n v="7"/>
    <b v="0"/>
    <s v="technology/web"/>
    <x v="2"/>
    <x v="7"/>
  </r>
  <r>
    <n v="594"/>
    <x v="594"/>
    <s v="Creating a fitness site that will change the fitness game forever!"/>
    <n v="25000"/>
    <n v="26"/>
    <n v="1.0399999999999999E-3"/>
    <x v="2"/>
    <n v="13"/>
    <x v="0"/>
    <s v="USD"/>
    <n v="1460832206"/>
    <n v="1458240206"/>
    <b v="0"/>
    <n v="2"/>
    <b v="0"/>
    <s v="technology/web"/>
    <x v="2"/>
    <x v="7"/>
  </r>
  <r>
    <n v="595"/>
    <x v="595"/>
    <s v="MyBestInterest.org elminates election research by quickly identifying the candidates that will best represent your interests."/>
    <n v="100000"/>
    <n v="426"/>
    <n v="4.2599999999999999E-3"/>
    <x v="2"/>
    <n v="53.25"/>
    <x v="0"/>
    <s v="USD"/>
    <n v="1430703638"/>
    <n v="1426815638"/>
    <b v="0"/>
    <n v="8"/>
    <b v="0"/>
    <s v="technology/web"/>
    <x v="2"/>
    <x v="7"/>
  </r>
  <r>
    <n v="596"/>
    <x v="596"/>
    <s v="We present digitaibook,com site which can become a free electronic library with your help,"/>
    <n v="20000"/>
    <n v="6"/>
    <n v="2.9999999999999997E-4"/>
    <x v="2"/>
    <n v="3"/>
    <x v="0"/>
    <s v="USD"/>
    <n v="1478122292"/>
    <n v="1475530292"/>
    <b v="0"/>
    <n v="2"/>
    <b v="0"/>
    <s v="technology/web"/>
    <x v="2"/>
    <x v="7"/>
  </r>
  <r>
    <n v="597"/>
    <x v="597"/>
    <s v="Rolodex is a web application that strives to nurture business to business relationships by connecting users via email."/>
    <n v="7500"/>
    <n v="20"/>
    <n v="2.6666666666666666E-3"/>
    <x v="2"/>
    <n v="10"/>
    <x v="0"/>
    <s v="USD"/>
    <n v="1469980800"/>
    <n v="1466787335"/>
    <b v="0"/>
    <n v="2"/>
    <b v="0"/>
    <s v="technology/web"/>
    <x v="2"/>
    <x v="7"/>
  </r>
  <r>
    <n v="598"/>
    <x v="598"/>
    <s v="This is a project to create a crowd-funding site for Urantia Book readers worldwide."/>
    <n v="2500"/>
    <n v="850"/>
    <n v="0.34"/>
    <x v="2"/>
    <n v="121.42857142857143"/>
    <x v="0"/>
    <s v="USD"/>
    <n v="1417737781"/>
    <n v="1415145781"/>
    <b v="0"/>
    <n v="7"/>
    <b v="0"/>
    <s v="technology/web"/>
    <x v="2"/>
    <x v="7"/>
  </r>
  <r>
    <n v="599"/>
    <x v="599"/>
    <s v="We send care packages to incarcerated individuals throughout the country that include specific items hand picked by the sender."/>
    <n v="50000"/>
    <n v="31"/>
    <n v="6.2E-4"/>
    <x v="2"/>
    <n v="15.5"/>
    <x v="0"/>
    <s v="USD"/>
    <n v="1425827760"/>
    <n v="1423769402"/>
    <b v="0"/>
    <n v="2"/>
    <b v="0"/>
    <s v="technology/web"/>
    <x v="2"/>
    <x v="7"/>
  </r>
  <r>
    <n v="600"/>
    <x v="600"/>
    <s v="Science Technology Engineering and Math + youth = a brighter tomorrow."/>
    <n v="5000"/>
    <n v="100"/>
    <n v="0.02"/>
    <x v="1"/>
    <n v="100"/>
    <x v="0"/>
    <s v="USD"/>
    <n v="1431198562"/>
    <n v="1426014562"/>
    <b v="0"/>
    <n v="1"/>
    <b v="0"/>
    <s v="technology/web"/>
    <x v="2"/>
    <x v="7"/>
  </r>
  <r>
    <n v="601"/>
    <x v="601"/>
    <s v="In today's day and age every website tracks your IP Address and information, it's time to keep your information private and secure."/>
    <n v="10000"/>
    <n v="140"/>
    <n v="1.4E-2"/>
    <x v="1"/>
    <n v="23.333333333333332"/>
    <x v="5"/>
    <s v="CAD"/>
    <n v="1419626139"/>
    <n v="1417034139"/>
    <b v="0"/>
    <n v="6"/>
    <b v="0"/>
    <s v="technology/web"/>
    <x v="2"/>
    <x v="7"/>
  </r>
  <r>
    <n v="602"/>
    <x v="602"/>
    <s v="A &quot;CarFax&quot; type of report for Doctors. We have the right to make informed decisions about who we choose to be our doctor!"/>
    <n v="70000"/>
    <n v="0"/>
    <n v="0"/>
    <x v="1"/>
    <e v="#DIV/0!"/>
    <x v="0"/>
    <s v="USD"/>
    <n v="1434654215"/>
    <n v="1432062215"/>
    <b v="0"/>
    <n v="0"/>
    <b v="0"/>
    <s v="technology/web"/>
    <x v="2"/>
    <x v="7"/>
  </r>
  <r>
    <n v="603"/>
    <x v="603"/>
    <s v="The admin for Randompics has announced they will be shutting down. I want to run, and improve, this great site!"/>
    <n v="15000"/>
    <n v="590.02"/>
    <n v="3.9334666666666664E-2"/>
    <x v="1"/>
    <n v="45.386153846153846"/>
    <x v="0"/>
    <s v="USD"/>
    <n v="1408029623"/>
    <n v="1405437623"/>
    <b v="0"/>
    <n v="13"/>
    <b v="0"/>
    <s v="technology/web"/>
    <x v="2"/>
    <x v="7"/>
  </r>
  <r>
    <n v="604"/>
    <x v="604"/>
    <s v="Bad news is our business. We deliver the news you don't want to and soften the blow with custom designed gifts and personalized verse."/>
    <n v="1500"/>
    <n v="0"/>
    <n v="0"/>
    <x v="1"/>
    <e v="#DIV/0!"/>
    <x v="0"/>
    <s v="USD"/>
    <n v="1409187056"/>
    <n v="1406595056"/>
    <b v="0"/>
    <n v="0"/>
    <b v="0"/>
    <s v="technology/web"/>
    <x v="2"/>
    <x v="7"/>
  </r>
  <r>
    <n v="605"/>
    <x v="605"/>
    <s v="An iPad support care package for your parents / seniors."/>
    <n v="5000"/>
    <n v="131"/>
    <n v="2.6200000000000001E-2"/>
    <x v="1"/>
    <n v="16.375"/>
    <x v="0"/>
    <s v="USD"/>
    <n v="1440318908"/>
    <n v="1436430908"/>
    <b v="0"/>
    <n v="8"/>
    <b v="0"/>
    <s v="technology/web"/>
    <x v="2"/>
    <x v="7"/>
  </r>
  <r>
    <n v="606"/>
    <x v="606"/>
    <s v="No more expensive, difficult and seperated packages for your business management. It's time for an All-in-One solution for your company"/>
    <n v="5000"/>
    <n v="10"/>
    <n v="2E-3"/>
    <x v="1"/>
    <n v="10"/>
    <x v="9"/>
    <s v="EUR"/>
    <n v="1432479600"/>
    <n v="1428507409"/>
    <b v="0"/>
    <n v="1"/>
    <b v="0"/>
    <s v="technology/web"/>
    <x v="2"/>
    <x v="7"/>
  </r>
  <r>
    <n v="607"/>
    <x v="607"/>
    <s v="Gritty, upfront reality going the distance hard with a proven track record of insatiable artist. Broadcasted live on the Web."/>
    <n v="250"/>
    <n v="0"/>
    <n v="0"/>
    <x v="1"/>
    <e v="#DIV/0!"/>
    <x v="0"/>
    <s v="USD"/>
    <n v="1448225336"/>
    <n v="1445629736"/>
    <b v="0"/>
    <n v="0"/>
    <b v="0"/>
    <s v="technology/web"/>
    <x v="2"/>
    <x v="7"/>
  </r>
  <r>
    <n v="608"/>
    <x v="608"/>
    <s v="A website that hosts virtual desktops. Simply log in and the cloud will enhance the power of your local computer or smart device"/>
    <n v="150000"/>
    <n v="1461"/>
    <n v="9.7400000000000004E-3"/>
    <x v="1"/>
    <n v="292.2"/>
    <x v="0"/>
    <s v="USD"/>
    <n v="1434405980"/>
    <n v="1431813980"/>
    <b v="0"/>
    <n v="5"/>
    <b v="0"/>
    <s v="technology/web"/>
    <x v="2"/>
    <x v="7"/>
  </r>
  <r>
    <n v="609"/>
    <x v="609"/>
    <s v="Can we swap, please? - everybody's said it. I want to create a website that enables anybody to trade their items, without money hassle."/>
    <n v="780"/>
    <n v="5"/>
    <n v="6.41025641025641E-3"/>
    <x v="1"/>
    <n v="5"/>
    <x v="1"/>
    <s v="GBP"/>
    <n v="1448761744"/>
    <n v="1446166144"/>
    <b v="0"/>
    <n v="1"/>
    <b v="0"/>
    <s v="technology/web"/>
    <x v="2"/>
    <x v="7"/>
  </r>
  <r>
    <n v="610"/>
    <x v="610"/>
    <s v="We are creating a Christian social network to empower, educate, and connect Christians all over the world."/>
    <n v="13803"/>
    <n v="0"/>
    <n v="0"/>
    <x v="1"/>
    <e v="#DIV/0!"/>
    <x v="0"/>
    <s v="USD"/>
    <n v="1429732586"/>
    <n v="1427140586"/>
    <b v="0"/>
    <n v="0"/>
    <b v="0"/>
    <s v="technology/web"/>
    <x v="2"/>
    <x v="7"/>
  </r>
  <r>
    <n v="611"/>
    <x v="611"/>
    <s v="Finie la peur de vendre ou acheter d'occasion Ã  un inconnu ! Colis ouverts, photographiÃ©s et testÃ©s. Paiements en ligne sÃ©curisÃ©s."/>
    <n v="80000"/>
    <n v="0"/>
    <n v="0"/>
    <x v="1"/>
    <e v="#DIV/0!"/>
    <x v="6"/>
    <s v="EUR"/>
    <n v="1453210037"/>
    <n v="1448026037"/>
    <b v="0"/>
    <n v="0"/>
    <b v="0"/>
    <s v="technology/web"/>
    <x v="2"/>
    <x v="7"/>
  </r>
  <r>
    <n v="612"/>
    <x v="612"/>
    <s v="A Fast and Reliable new Web platform to stream videos from Internet"/>
    <n v="10000"/>
    <n v="0"/>
    <n v="0"/>
    <x v="1"/>
    <e v="#DIV/0!"/>
    <x v="13"/>
    <s v="EUR"/>
    <n v="1472777146"/>
    <n v="1470185146"/>
    <b v="0"/>
    <n v="0"/>
    <b v="0"/>
    <s v="technology/web"/>
    <x v="2"/>
    <x v="7"/>
  </r>
  <r>
    <n v="613"/>
    <x v="613"/>
    <s v="A storybook for your child in 15 minutes, exclusively through Kickstarter (pre-sales, not a donation) starting at $15 for a softcover."/>
    <n v="60000"/>
    <n v="12818"/>
    <n v="0.21363333333333334"/>
    <x v="1"/>
    <n v="105.93388429752066"/>
    <x v="0"/>
    <s v="USD"/>
    <n v="1443675540"/>
    <n v="1441022120"/>
    <b v="0"/>
    <n v="121"/>
    <b v="0"/>
    <s v="technology/web"/>
    <x v="2"/>
    <x v="7"/>
  </r>
  <r>
    <n v="614"/>
    <x v="614"/>
    <s v="Something is wrong when your choices are between a &quot;giant douche and a turd sandwich.&quot;  So, lets make it better."/>
    <n v="10000"/>
    <n v="0"/>
    <n v="0"/>
    <x v="1"/>
    <e v="#DIV/0!"/>
    <x v="0"/>
    <s v="USD"/>
    <n v="1466731740"/>
    <n v="1464139740"/>
    <b v="0"/>
    <n v="0"/>
    <b v="0"/>
    <s v="technology/web"/>
    <x v="2"/>
    <x v="7"/>
  </r>
  <r>
    <n v="615"/>
    <x v="615"/>
    <s v="The aim of PixlDir is to deliver the most simple, and fast experience when it comes to uploading images to the web."/>
    <n v="515"/>
    <n v="0"/>
    <n v="0"/>
    <x v="1"/>
    <e v="#DIV/0!"/>
    <x v="4"/>
    <s v="NZD"/>
    <n v="1443149759"/>
    <n v="1440557759"/>
    <b v="0"/>
    <n v="0"/>
    <b v="0"/>
    <s v="technology/web"/>
    <x v="2"/>
    <x v="7"/>
  </r>
  <r>
    <n v="616"/>
    <x v="616"/>
    <s v="Hormis la similitude envers d'autres rÃ©seaux socials, celui-ci vous permettra d'organiser / participer Ã  des soirÃ©es trÃ¨s facilement !"/>
    <n v="5000"/>
    <n v="0"/>
    <n v="0"/>
    <x v="1"/>
    <e v="#DIV/0!"/>
    <x v="6"/>
    <s v="EUR"/>
    <n v="1488013307"/>
    <n v="1485421307"/>
    <b v="0"/>
    <n v="0"/>
    <b v="0"/>
    <s v="technology/web"/>
    <x v="2"/>
    <x v="7"/>
  </r>
  <r>
    <n v="617"/>
    <x v="617"/>
    <s v="At beSpider you can create and publish you websites within minutes. 100s of pre-build templates, free domain, free cloud base hosting."/>
    <n v="2000"/>
    <n v="60"/>
    <n v="0.03"/>
    <x v="1"/>
    <n v="20"/>
    <x v="1"/>
    <s v="GBP"/>
    <n v="1431072843"/>
    <n v="1427184843"/>
    <b v="0"/>
    <n v="3"/>
    <b v="0"/>
    <s v="technology/web"/>
    <x v="2"/>
    <x v="7"/>
  </r>
  <r>
    <n v="618"/>
    <x v="618"/>
    <s v="With the cost of education seemingly always on the rise, Y2Y aims to ensure that no student will be left behind through peer tutoring."/>
    <n v="400"/>
    <n v="0"/>
    <n v="0"/>
    <x v="1"/>
    <e v="#DIV/0!"/>
    <x v="0"/>
    <s v="USD"/>
    <n v="1449689203"/>
    <n v="1447097203"/>
    <b v="0"/>
    <n v="0"/>
    <b v="0"/>
    <s v="technology/web"/>
    <x v="2"/>
    <x v="7"/>
  </r>
  <r>
    <n v="619"/>
    <x v="619"/>
    <s v="Big Data Sets for researchers interested in improving the quality of life."/>
    <n v="2500000"/>
    <n v="1"/>
    <n v="3.9999999999999998E-7"/>
    <x v="1"/>
    <n v="1"/>
    <x v="0"/>
    <s v="USD"/>
    <n v="1416933390"/>
    <n v="1411745790"/>
    <b v="0"/>
    <n v="1"/>
    <b v="0"/>
    <s v="technology/web"/>
    <x v="2"/>
    <x v="7"/>
  </r>
  <r>
    <n v="620"/>
    <x v="620"/>
    <s v="iShopGreen.ca is an online marketplace that connects consumers and suppliers with green products &amp; services"/>
    <n v="30000"/>
    <n v="300"/>
    <n v="0.01"/>
    <x v="1"/>
    <n v="300"/>
    <x v="5"/>
    <s v="CAD"/>
    <n v="1408986738"/>
    <n v="1405098738"/>
    <b v="0"/>
    <n v="1"/>
    <b v="0"/>
    <s v="technology/web"/>
    <x v="2"/>
    <x v="7"/>
  </r>
  <r>
    <n v="621"/>
    <x v="621"/>
    <s v="Creating a web portal to train law enforcement departments on how to handle dogs and a directory and profile system for our dog's."/>
    <n v="25000"/>
    <n v="261"/>
    <n v="1.044E-2"/>
    <x v="1"/>
    <n v="87"/>
    <x v="0"/>
    <s v="USD"/>
    <n v="1467934937"/>
    <n v="1465342937"/>
    <b v="0"/>
    <n v="3"/>
    <b v="0"/>
    <s v="technology/web"/>
    <x v="2"/>
    <x v="7"/>
  </r>
  <r>
    <n v="622"/>
    <x v="622"/>
    <s v="The Animal Shelter Network is a free website for collaboration and communication between animal shelters, rescues and humane societies."/>
    <n v="6000"/>
    <n v="341"/>
    <n v="5.6833333333333333E-2"/>
    <x v="1"/>
    <n v="37.888888888888886"/>
    <x v="0"/>
    <s v="USD"/>
    <n v="1467398138"/>
    <n v="1465670138"/>
    <b v="0"/>
    <n v="9"/>
    <b v="0"/>
    <s v="technology/web"/>
    <x v="2"/>
    <x v="7"/>
  </r>
  <r>
    <n v="623"/>
    <x v="623"/>
    <s v="WheelWolf is a subscription based service connecting car lovers to provide a safe and secure platform for swapping and borrowing cars."/>
    <n v="75000"/>
    <n v="0"/>
    <n v="0"/>
    <x v="1"/>
    <e v="#DIV/0!"/>
    <x v="2"/>
    <s v="AUD"/>
    <n v="1432771997"/>
    <n v="1430179997"/>
    <b v="0"/>
    <n v="0"/>
    <b v="0"/>
    <s v="technology/web"/>
    <x v="2"/>
    <x v="7"/>
  </r>
  <r>
    <n v="624"/>
    <x v="624"/>
    <s v="I am designing a fun, high tech dating website, with over 25 cool features. It is innovate as well as user friendly."/>
    <n v="5000"/>
    <n v="0"/>
    <n v="0"/>
    <x v="1"/>
    <e v="#DIV/0!"/>
    <x v="0"/>
    <s v="USD"/>
    <n v="1431647041"/>
    <n v="1429055041"/>
    <b v="0"/>
    <n v="0"/>
    <b v="0"/>
    <s v="technology/web"/>
    <x v="2"/>
    <x v="7"/>
  </r>
  <r>
    <n v="625"/>
    <x v="625"/>
    <s v="SkyRooms.IO is a social network for business people that actually equips them to do work together. Resume, video conferencing and PM."/>
    <n v="25000"/>
    <n v="0"/>
    <n v="0"/>
    <x v="1"/>
    <e v="#DIV/0!"/>
    <x v="5"/>
    <s v="CAD"/>
    <n v="1490560177"/>
    <n v="1487971777"/>
    <b v="0"/>
    <n v="0"/>
    <b v="0"/>
    <s v="technology/web"/>
    <x v="2"/>
    <x v="7"/>
  </r>
  <r>
    <n v="626"/>
    <x v="626"/>
    <s v="TSOLife is a revolutionary digital platform that allows users to record a personalized legacy to leave behind for future generations."/>
    <n v="25000"/>
    <n v="4345"/>
    <n v="0.17380000000000001"/>
    <x v="1"/>
    <n v="111.41025641025641"/>
    <x v="0"/>
    <s v="USD"/>
    <n v="1439644920"/>
    <n v="1436793939"/>
    <b v="0"/>
    <n v="39"/>
    <b v="0"/>
    <s v="technology/web"/>
    <x v="2"/>
    <x v="7"/>
  </r>
  <r>
    <n v="627"/>
    <x v="627"/>
    <s v="Social Network - your new digital social life without ads, monitoring and analyses. Freed from the feeling that every step is followed"/>
    <n v="450000"/>
    <n v="90"/>
    <n v="2.0000000000000001E-4"/>
    <x v="1"/>
    <n v="90"/>
    <x v="11"/>
    <s v="SEK"/>
    <n v="1457996400"/>
    <n v="1452842511"/>
    <b v="0"/>
    <n v="1"/>
    <b v="0"/>
    <s v="technology/web"/>
    <x v="2"/>
    <x v="7"/>
  </r>
  <r>
    <n v="628"/>
    <x v="628"/>
    <s v="Funding of website design &amp; materials for education about firearms, firearm safety &amp; firearm related apparel"/>
    <n v="5000"/>
    <n v="0"/>
    <n v="0"/>
    <x v="1"/>
    <e v="#DIV/0!"/>
    <x v="0"/>
    <s v="USD"/>
    <n v="1405269457"/>
    <n v="1402677457"/>
    <b v="0"/>
    <n v="0"/>
    <b v="0"/>
    <s v="technology/web"/>
    <x v="2"/>
    <x v="7"/>
  </r>
  <r>
    <n v="629"/>
    <x v="629"/>
    <s v="Global Ids you create for yourself, then the world can connect to you via free online msgs (for Reuniting Lost Property, Dating &amp; more)"/>
    <n v="200000"/>
    <n v="350"/>
    <n v="1.75E-3"/>
    <x v="1"/>
    <n v="116.66666666666667"/>
    <x v="2"/>
    <s v="AUD"/>
    <n v="1463239108"/>
    <n v="1460647108"/>
    <b v="0"/>
    <n v="3"/>
    <b v="0"/>
    <s v="technology/web"/>
    <x v="2"/>
    <x v="7"/>
  </r>
  <r>
    <n v="630"/>
    <x v="630"/>
    <s v="Land development network for an eco-conscious collective. Community portal features ideas on lean design, green building, urban ecology"/>
    <n v="11999"/>
    <n v="10"/>
    <n v="8.3340278356529708E-4"/>
    <x v="1"/>
    <n v="10"/>
    <x v="0"/>
    <s v="USD"/>
    <n v="1441516200"/>
    <n v="1438959121"/>
    <b v="0"/>
    <n v="1"/>
    <b v="0"/>
    <s v="technology/web"/>
    <x v="2"/>
    <x v="7"/>
  </r>
  <r>
    <n v="631"/>
    <x v="631"/>
    <s v="A Powerful Multimedia-Rich Software that aims at making online publishing very simple."/>
    <n v="50000"/>
    <n v="690"/>
    <n v="1.38E-2"/>
    <x v="1"/>
    <n v="76.666666666666671"/>
    <x v="5"/>
    <s v="CAD"/>
    <n v="1464460329"/>
    <n v="1461954729"/>
    <b v="0"/>
    <n v="9"/>
    <b v="0"/>
    <s v="technology/web"/>
    <x v="2"/>
    <x v="7"/>
  </r>
  <r>
    <n v="632"/>
    <x v="632"/>
    <s v="Our goal is to create a system, students can find universities that best match their interests."/>
    <n v="20000"/>
    <n v="0"/>
    <n v="0"/>
    <x v="1"/>
    <e v="#DIV/0!"/>
    <x v="9"/>
    <s v="EUR"/>
    <n v="1448470165"/>
    <n v="1445874565"/>
    <b v="0"/>
    <n v="0"/>
    <b v="0"/>
    <s v="technology/web"/>
    <x v="2"/>
    <x v="7"/>
  </r>
  <r>
    <n v="633"/>
    <x v="633"/>
    <s v="Uivo lets police and fire department personnel quickly contact you in the event of an emergency involving your property."/>
    <n v="10000"/>
    <n v="1245"/>
    <n v="0.1245"/>
    <x v="1"/>
    <n v="49.8"/>
    <x v="0"/>
    <s v="USD"/>
    <n v="1466204400"/>
    <n v="1463469062"/>
    <b v="0"/>
    <n v="25"/>
    <b v="0"/>
    <s v="technology/web"/>
    <x v="2"/>
    <x v="7"/>
  </r>
  <r>
    <n v="634"/>
    <x v="634"/>
    <s v="We help companies to explain what they do in simple, grandma-would-understand terms."/>
    <n v="5000"/>
    <n v="1"/>
    <n v="2.0000000000000001E-4"/>
    <x v="1"/>
    <n v="1"/>
    <x v="0"/>
    <s v="USD"/>
    <n v="1424989029"/>
    <n v="1422397029"/>
    <b v="0"/>
    <n v="1"/>
    <b v="0"/>
    <s v="technology/web"/>
    <x v="2"/>
    <x v="7"/>
  </r>
  <r>
    <n v="635"/>
    <x v="635"/>
    <s v="Network used for building technology development teams."/>
    <n v="25000"/>
    <n v="2"/>
    <n v="8.0000000000000007E-5"/>
    <x v="1"/>
    <n v="2"/>
    <x v="0"/>
    <s v="USD"/>
    <n v="1428804762"/>
    <n v="1426212762"/>
    <b v="0"/>
    <n v="1"/>
    <b v="0"/>
    <s v="technology/web"/>
    <x v="2"/>
    <x v="7"/>
  </r>
  <r>
    <n v="636"/>
    <x v="636"/>
    <s v="With no central location for keto knowledge, keto advice will be a community run knowledge base."/>
    <n v="2000"/>
    <n v="4"/>
    <n v="2E-3"/>
    <x v="1"/>
    <n v="4"/>
    <x v="1"/>
    <s v="GBP"/>
    <n v="1433587620"/>
    <n v="1430996150"/>
    <b v="0"/>
    <n v="1"/>
    <b v="0"/>
    <s v="technology/web"/>
    <x v="2"/>
    <x v="7"/>
  </r>
  <r>
    <n v="637"/>
    <x v="637"/>
    <s v="It will enable deprived children to make artistic work for selling online/illustrating their work in our exhibitions around the world."/>
    <n v="100000"/>
    <n v="0"/>
    <n v="0"/>
    <x v="1"/>
    <e v="#DIV/0!"/>
    <x v="1"/>
    <s v="GBP"/>
    <n v="1488063840"/>
    <n v="1485558318"/>
    <b v="0"/>
    <n v="0"/>
    <b v="0"/>
    <s v="technology/web"/>
    <x v="2"/>
    <x v="7"/>
  </r>
  <r>
    <n v="638"/>
    <x v="638"/>
    <s v="O0"/>
    <n v="200000"/>
    <n v="18"/>
    <n v="9.0000000000000006E-5"/>
    <x v="1"/>
    <n v="3"/>
    <x v="12"/>
    <s v="EUR"/>
    <n v="1490447662"/>
    <n v="1485267262"/>
    <b v="0"/>
    <n v="6"/>
    <b v="0"/>
    <s v="technology/web"/>
    <x v="2"/>
    <x v="7"/>
  </r>
  <r>
    <n v="639"/>
    <x v="639"/>
    <s v="Development of a Safe and Educational Social Media site for kids."/>
    <n v="1000000"/>
    <n v="1"/>
    <n v="9.9999999999999995E-7"/>
    <x v="1"/>
    <n v="1"/>
    <x v="0"/>
    <s v="USD"/>
    <n v="1413208795"/>
    <n v="1408024795"/>
    <b v="0"/>
    <n v="1"/>
    <b v="0"/>
    <s v="technology/web"/>
    <x v="2"/>
    <x v="7"/>
  </r>
  <r>
    <n v="640"/>
    <x v="640"/>
    <s v="Mountain, fat and race bikes made from high grade aero carbon fibers by tow placement and tow folding technology (no fibres cutting)."/>
    <n v="70"/>
    <n v="101"/>
    <n v="1.4428571428571428"/>
    <x v="0"/>
    <n v="50.5"/>
    <x v="6"/>
    <s v="EUR"/>
    <n v="1480028400"/>
    <n v="1478685915"/>
    <b v="0"/>
    <n v="2"/>
    <b v="1"/>
    <s v="technology/wearables"/>
    <x v="2"/>
    <x v="8"/>
  </r>
  <r>
    <n v="641"/>
    <x v="641"/>
    <s v="Innovative new compression-based breast pump gives mothers unprecedented freedom, enabling efficient and discreet pumping"/>
    <n v="40000"/>
    <n v="47665"/>
    <n v="1.1916249999999999"/>
    <x v="0"/>
    <n v="151.31746031746033"/>
    <x v="0"/>
    <s v="USD"/>
    <n v="1439473248"/>
    <n v="1436881248"/>
    <b v="0"/>
    <n v="315"/>
    <b v="1"/>
    <s v="technology/wearables"/>
    <x v="2"/>
    <x v="8"/>
  </r>
  <r>
    <n v="642"/>
    <x v="642"/>
    <s v="Gauss glasses protect your eyes in front of screens and outside with self-tinting lenses and a new, proprietary coating technology."/>
    <n v="20000"/>
    <n v="292097"/>
    <n v="14.604850000000001"/>
    <x v="0"/>
    <n v="134.3592456301748"/>
    <x v="12"/>
    <s v="EUR"/>
    <n v="1439998674"/>
    <n v="1436888274"/>
    <b v="0"/>
    <n v="2174"/>
    <b v="1"/>
    <s v="technology/wearables"/>
    <x v="2"/>
    <x v="8"/>
  </r>
  <r>
    <n v="643"/>
    <x v="643"/>
    <s v="Stylish new phone carrier allows instant access to your smart phone while freeing up your hands."/>
    <n v="25000"/>
    <n v="26452"/>
    <n v="1.0580799999999999"/>
    <x v="0"/>
    <n v="174.02631578947367"/>
    <x v="0"/>
    <s v="USD"/>
    <n v="1433085875"/>
    <n v="1428333875"/>
    <b v="0"/>
    <n v="152"/>
    <b v="1"/>
    <s v="technology/wearables"/>
    <x v="2"/>
    <x v="8"/>
  </r>
  <r>
    <n v="644"/>
    <x v="644"/>
    <s v="Sofft...it's Soft with an Off! A stain-blocking fabric softener that simplifies your laundry and helps the environment at the same time"/>
    <n v="25000"/>
    <n v="75029.48"/>
    <n v="3.0011791999999997"/>
    <x v="0"/>
    <n v="73.486268364348675"/>
    <x v="0"/>
    <s v="USD"/>
    <n v="1414544400"/>
    <n v="1410883139"/>
    <b v="0"/>
    <n v="1021"/>
    <b v="1"/>
    <s v="technology/wearables"/>
    <x v="2"/>
    <x v="8"/>
  </r>
  <r>
    <n v="645"/>
    <x v="645"/>
    <s v="Ever wanted to own something made out of carbon fiber? Now you can!"/>
    <n v="2000"/>
    <n v="5574"/>
    <n v="2.7869999999999999"/>
    <x v="0"/>
    <n v="23.518987341772153"/>
    <x v="0"/>
    <s v="USD"/>
    <n v="1470962274"/>
    <n v="1468370274"/>
    <b v="0"/>
    <n v="237"/>
    <b v="1"/>
    <s v="technology/wearables"/>
    <x v="2"/>
    <x v="8"/>
  </r>
  <r>
    <n v="646"/>
    <x v="646"/>
    <s v="Small town police forces don't always have the resources to provide for the unique needs of female officers and their body armor."/>
    <n v="800"/>
    <n v="1055.01"/>
    <n v="1.3187625000000001"/>
    <x v="0"/>
    <n v="39.074444444444445"/>
    <x v="0"/>
    <s v="USD"/>
    <n v="1407788867"/>
    <n v="1405196867"/>
    <b v="0"/>
    <n v="27"/>
    <b v="1"/>
    <s v="technology/wearables"/>
    <x v="2"/>
    <x v="8"/>
  </r>
  <r>
    <n v="647"/>
    <x v="647"/>
    <s v="Wengash Silver underwear: 100% pure silver. Block cell phone, wifi and microwave radiation, protect your reproductive organs and sperm"/>
    <n v="2000"/>
    <n v="2141"/>
    <n v="1.0705"/>
    <x v="0"/>
    <n v="125.94117647058823"/>
    <x v="5"/>
    <s v="CAD"/>
    <n v="1458235549"/>
    <n v="1455647149"/>
    <b v="0"/>
    <n v="17"/>
    <b v="1"/>
    <s v="technology/wearables"/>
    <x v="2"/>
    <x v="8"/>
  </r>
  <r>
    <n v="648"/>
    <x v="648"/>
    <s v="Get ready for the next product that you canâ€™t live without"/>
    <n v="35000"/>
    <n v="44388"/>
    <n v="1.2682285714285715"/>
    <x v="0"/>
    <n v="1644"/>
    <x v="0"/>
    <s v="USD"/>
    <n v="1413304708"/>
    <n v="1410280708"/>
    <b v="0"/>
    <n v="27"/>
    <b v="1"/>
    <s v="technology/wearables"/>
    <x v="2"/>
    <x v="8"/>
  </r>
  <r>
    <n v="649"/>
    <x v="649"/>
    <s v="A backpack with a built in solar panel to charge any USB device. Includes removable battery pack, USB cable, and 7 different adapters!"/>
    <n v="2500"/>
    <n v="3499"/>
    <n v="1.3996"/>
    <x v="0"/>
    <n v="42.670731707317074"/>
    <x v="0"/>
    <s v="USD"/>
    <n v="1410904413"/>
    <n v="1409090013"/>
    <b v="0"/>
    <n v="82"/>
    <b v="1"/>
    <s v="technology/wearables"/>
    <x v="2"/>
    <x v="8"/>
  </r>
  <r>
    <n v="650"/>
    <x v="650"/>
    <s v="This project is designed to obtain flash drive bracelets with a child's information on it for parents to wear in case of emergencies"/>
    <n v="1500"/>
    <n v="1686"/>
    <n v="1.1240000000000001"/>
    <x v="0"/>
    <n v="35.125"/>
    <x v="0"/>
    <s v="USD"/>
    <n v="1418953984"/>
    <n v="1413766384"/>
    <b v="0"/>
    <n v="48"/>
    <b v="1"/>
    <s v="technology/wearables"/>
    <x v="2"/>
    <x v="8"/>
  </r>
  <r>
    <n v="651"/>
    <x v="651"/>
    <s v="Pacha's Pajamas is an epic story told through books, music, videos and now augmented PJs that's uplifting kids everywhere!"/>
    <n v="25000"/>
    <n v="25132"/>
    <n v="1.00528"/>
    <x v="0"/>
    <n v="239.35238095238094"/>
    <x v="0"/>
    <s v="USD"/>
    <n v="1418430311"/>
    <n v="1415838311"/>
    <b v="0"/>
    <n v="105"/>
    <b v="1"/>
    <s v="technology/wearables"/>
    <x v="2"/>
    <x v="8"/>
  </r>
  <r>
    <n v="652"/>
    <x v="652"/>
    <s v="Zossom is a smart phone case with a strap. Forget the days of shattered screens and scratches. The Zossom case keeps your phone safe."/>
    <n v="3000"/>
    <n v="3014"/>
    <n v="1.0046666666666666"/>
    <x v="0"/>
    <n v="107.64285714285714"/>
    <x v="0"/>
    <s v="USD"/>
    <n v="1480613650"/>
    <n v="1478018050"/>
    <b v="0"/>
    <n v="28"/>
    <b v="1"/>
    <s v="technology/wearables"/>
    <x v="2"/>
    <x v="8"/>
  </r>
  <r>
    <n v="653"/>
    <x v="653"/>
    <s v="Wearsafe: connect with the press of a wearable button, keeping you safer wherever you are and more secure in whatever youâ€™re doing."/>
    <n v="75000"/>
    <n v="106084.5"/>
    <n v="1.4144600000000001"/>
    <x v="0"/>
    <n v="95.830623306233065"/>
    <x v="0"/>
    <s v="USD"/>
    <n v="1440082240"/>
    <n v="1436885440"/>
    <b v="0"/>
    <n v="1107"/>
    <b v="1"/>
    <s v="technology/wearables"/>
    <x v="2"/>
    <x v="8"/>
  </r>
  <r>
    <n v="654"/>
    <x v="654"/>
    <s v="The MOVEMENT delivers the same tracking functions as the industry leaders at a fraction of the cost. SUPPORT our Project Today."/>
    <n v="12000"/>
    <n v="32075"/>
    <n v="2.6729166666666666"/>
    <x v="0"/>
    <n v="31.663376110562684"/>
    <x v="0"/>
    <s v="USD"/>
    <n v="1436396313"/>
    <n v="1433804313"/>
    <b v="0"/>
    <n v="1013"/>
    <b v="1"/>
    <s v="technology/wearables"/>
    <x v="2"/>
    <x v="8"/>
  </r>
  <r>
    <n v="655"/>
    <x v="655"/>
    <s v="Meet Spark: The friendly companion that helps you stay awake during the day. Re-released with new features!"/>
    <n v="8000"/>
    <n v="11751"/>
    <n v="1.4688749999999999"/>
    <x v="0"/>
    <n v="42.886861313868614"/>
    <x v="0"/>
    <s v="USD"/>
    <n v="1426197512"/>
    <n v="1423609112"/>
    <b v="0"/>
    <n v="274"/>
    <b v="1"/>
    <s v="technology/wearables"/>
    <x v="2"/>
    <x v="8"/>
  </r>
  <r>
    <n v="656"/>
    <x v="656"/>
    <s v="Innovative smart glasses allow you recording videos, taking pictures and connecting to your phone with smart defined gestures."/>
    <n v="5000"/>
    <n v="10678"/>
    <n v="2.1356000000000002"/>
    <x v="0"/>
    <n v="122.73563218390805"/>
    <x v="0"/>
    <s v="USD"/>
    <n v="1460917119"/>
    <n v="1455736719"/>
    <b v="0"/>
    <n v="87"/>
    <b v="1"/>
    <s v="technology/wearables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n v="1.2569999999999999"/>
    <x v="0"/>
    <n v="190.45454545454547"/>
    <x v="0"/>
    <s v="USD"/>
    <n v="1450901872"/>
    <n v="1448309872"/>
    <b v="0"/>
    <n v="99"/>
    <b v="1"/>
    <s v="technology/wearables"/>
    <x v="2"/>
    <x v="8"/>
  </r>
  <r>
    <n v="658"/>
    <x v="658"/>
    <s v="Secure your smartphone in your hand without worry of drops, perfect to mount in your car or anywhere else; makes the most useful stand."/>
    <n v="28888"/>
    <n v="30177"/>
    <n v="1.0446206037108834"/>
    <x v="0"/>
    <n v="109.33695652173913"/>
    <x v="0"/>
    <s v="USD"/>
    <n v="1437933600"/>
    <n v="1435117889"/>
    <b v="0"/>
    <n v="276"/>
    <b v="1"/>
    <s v="technology/wearables"/>
    <x v="2"/>
    <x v="8"/>
  </r>
  <r>
    <n v="659"/>
    <x v="659"/>
    <s v="Sync up your lifestyle"/>
    <n v="3000"/>
    <n v="3017"/>
    <n v="1.0056666666666667"/>
    <x v="0"/>
    <n v="143.66666666666666"/>
    <x v="0"/>
    <s v="USD"/>
    <n v="1440339295"/>
    <n v="1437747295"/>
    <b v="0"/>
    <n v="21"/>
    <b v="1"/>
    <s v="technology/wearables"/>
    <x v="2"/>
    <x v="8"/>
  </r>
  <r>
    <n v="660"/>
    <x v="660"/>
    <s v="A revolutionary way to bring running science to everyday people and help runners of all levels achieve a more natural and enjoyable run"/>
    <n v="50000"/>
    <n v="1529"/>
    <n v="3.058E-2"/>
    <x v="2"/>
    <n v="84.944444444444443"/>
    <x v="0"/>
    <s v="USD"/>
    <n v="1415558879"/>
    <n v="1412963279"/>
    <b v="0"/>
    <n v="18"/>
    <b v="0"/>
    <s v="technology/wearables"/>
    <x v="2"/>
    <x v="8"/>
  </r>
  <r>
    <n v="661"/>
    <x v="661"/>
    <s v="AirString keeps your AirPods from getting lost by keeping the pair together with a  durable and premium quality string."/>
    <n v="10000"/>
    <n v="95"/>
    <n v="9.4999999999999998E-3"/>
    <x v="2"/>
    <n v="10.555555555555555"/>
    <x v="0"/>
    <s v="USD"/>
    <n v="1477236559"/>
    <n v="1474644559"/>
    <b v="0"/>
    <n v="9"/>
    <b v="0"/>
    <s v="technology/wearables"/>
    <x v="2"/>
    <x v="8"/>
  </r>
  <r>
    <n v="662"/>
    <x v="662"/>
    <s v="A stylish, durable safety light band on your wrist or ankle holds a watch or another modular accessory."/>
    <n v="39000"/>
    <n v="156"/>
    <n v="4.0000000000000001E-3"/>
    <x v="2"/>
    <n v="39"/>
    <x v="0"/>
    <s v="USD"/>
    <n v="1421404247"/>
    <n v="1418812247"/>
    <b v="0"/>
    <n v="4"/>
    <b v="0"/>
    <s v="technology/wearables"/>
    <x v="2"/>
    <x v="8"/>
  </r>
  <r>
    <n v="663"/>
    <x v="663"/>
    <s v="Imagine a mouse that automatically moves your pointer to where your head is facing. Its an air mouse hidden inside a standard headset."/>
    <n v="200000"/>
    <n v="700"/>
    <n v="3.5000000000000001E-3"/>
    <x v="2"/>
    <n v="100"/>
    <x v="8"/>
    <s v="DKK"/>
    <n v="1437250456"/>
    <n v="1434658456"/>
    <b v="0"/>
    <n v="7"/>
    <b v="0"/>
    <s v="technology/wearables"/>
    <x v="2"/>
    <x v="8"/>
  </r>
  <r>
    <n v="664"/>
    <x v="664"/>
    <s v="Save Oregon Babyâ„¢ Diapers, a handmade business, run by awesome moms in Southern Oregon, from permanently closing!"/>
    <n v="12000"/>
    <n v="904"/>
    <n v="7.5333333333333335E-2"/>
    <x v="2"/>
    <n v="31.172413793103448"/>
    <x v="0"/>
    <s v="USD"/>
    <n v="1428940775"/>
    <n v="1426348775"/>
    <b v="0"/>
    <n v="29"/>
    <b v="0"/>
    <s v="technology/wearables"/>
    <x v="2"/>
    <x v="8"/>
  </r>
  <r>
    <n v="665"/>
    <x v="665"/>
    <s v="Culbox is an Open Source Wrist Watch for Arduino with built in Bluetooth and bunch of Hi-Tech sensors and tons of features for Makers"/>
    <n v="10000"/>
    <n v="1864"/>
    <n v="0.18640000000000001"/>
    <x v="2"/>
    <n v="155.33333333333334"/>
    <x v="0"/>
    <s v="USD"/>
    <n v="1484327061"/>
    <n v="1479143061"/>
    <b v="0"/>
    <n v="12"/>
    <b v="0"/>
    <s v="technology/wearables"/>
    <x v="2"/>
    <x v="8"/>
  </r>
  <r>
    <n v="666"/>
    <x v="666"/>
    <s v="Have you ever dreamed of having a pet duckling, but concerned about all the pooping, here is a a solution to help solve that issue."/>
    <n v="200000"/>
    <n v="8"/>
    <n v="4.0000000000000003E-5"/>
    <x v="2"/>
    <n v="2"/>
    <x v="0"/>
    <s v="USD"/>
    <n v="1408305498"/>
    <n v="1405713498"/>
    <b v="0"/>
    <n v="4"/>
    <b v="0"/>
    <s v="technology/wearables"/>
    <x v="2"/>
    <x v="8"/>
  </r>
  <r>
    <n v="667"/>
    <x v="667"/>
    <s v="The first navigation system, usable by each means of transport, that will take you wherever you want without thinking about the route."/>
    <n v="50000"/>
    <n v="5010"/>
    <n v="0.1002"/>
    <x v="2"/>
    <n v="178.92857142857142"/>
    <x v="13"/>
    <s v="EUR"/>
    <n v="1477731463"/>
    <n v="1474275463"/>
    <b v="0"/>
    <n v="28"/>
    <b v="0"/>
    <s v="technology/wearables"/>
    <x v="2"/>
    <x v="8"/>
  </r>
  <r>
    <n v="668"/>
    <x v="668"/>
    <s v="A card holding companion to your phone that acts as a placing device for all your devices.  Grips to any material too."/>
    <n v="15000"/>
    <n v="684"/>
    <n v="4.5600000000000002E-2"/>
    <x v="2"/>
    <n v="27.36"/>
    <x v="0"/>
    <s v="USD"/>
    <n v="1431374222"/>
    <n v="1427486222"/>
    <b v="0"/>
    <n v="25"/>
    <b v="0"/>
    <s v="technology/wearables"/>
    <x v="2"/>
    <x v="8"/>
  </r>
  <r>
    <n v="669"/>
    <x v="669"/>
    <s v="Beautiful automatic watches, made for every moment._x000a_Sports, business, casual.....it fits every moment of your life."/>
    <n v="200000"/>
    <n v="43015"/>
    <n v="0.21507499999999999"/>
    <x v="2"/>
    <n v="1536.25"/>
    <x v="11"/>
    <s v="SEK"/>
    <n v="1467817258"/>
    <n v="1465225258"/>
    <b v="0"/>
    <n v="28"/>
    <b v="0"/>
    <s v="technology/wearables"/>
    <x v="2"/>
    <x v="8"/>
  </r>
  <r>
    <n v="670"/>
    <x v="670"/>
    <s v="FINCLIP, the revolutionary scuba diving accessory that when attached to your fins makes getting them on the simplest thing in the world"/>
    <n v="90000"/>
    <n v="26349"/>
    <n v="0.29276666666666668"/>
    <x v="2"/>
    <n v="84.99677419354839"/>
    <x v="13"/>
    <s v="EUR"/>
    <n v="1466323800"/>
    <n v="1463418120"/>
    <b v="0"/>
    <n v="310"/>
    <b v="0"/>
    <s v="technology/wearables"/>
    <x v="2"/>
    <x v="8"/>
  </r>
  <r>
    <n v="671"/>
    <x v="671"/>
    <s v="SmoothEye tracks eye movements to accurately measure alertness and focus level, allowing you to easily and reliably test your brain."/>
    <n v="30000"/>
    <n v="11828"/>
    <n v="0.39426666666666665"/>
    <x v="2"/>
    <n v="788.5333333333333"/>
    <x v="0"/>
    <s v="USD"/>
    <n v="1421208000"/>
    <n v="1418315852"/>
    <b v="0"/>
    <n v="15"/>
    <b v="0"/>
    <s v="technology/wearables"/>
    <x v="2"/>
    <x v="8"/>
  </r>
  <r>
    <n v="672"/>
    <x v="672"/>
    <s v="Fashion accessories used to instantly link with people you meet and exchange contact info, money, documents, media and so much more."/>
    <n v="50000"/>
    <n v="10814"/>
    <n v="0.21628"/>
    <x v="2"/>
    <n v="50.29767441860465"/>
    <x v="0"/>
    <s v="USD"/>
    <n v="1420088340"/>
    <n v="1417410964"/>
    <b v="0"/>
    <n v="215"/>
    <b v="0"/>
    <s v="technology/wearables"/>
    <x v="2"/>
    <x v="8"/>
  </r>
  <r>
    <n v="673"/>
    <x v="673"/>
    <s v="Will assist the deaf to have better communication and safety through the use of LCD glassware with audio &amp; sensory components."/>
    <n v="100000"/>
    <n v="205"/>
    <n v="2.0500000000000002E-3"/>
    <x v="2"/>
    <n v="68.333333333333329"/>
    <x v="0"/>
    <s v="USD"/>
    <n v="1409602217"/>
    <n v="1405714217"/>
    <b v="0"/>
    <n v="3"/>
    <b v="0"/>
    <s v="technology/wearables"/>
    <x v="2"/>
    <x v="8"/>
  </r>
  <r>
    <n v="674"/>
    <x v="674"/>
    <s v="Listen to sounds by feeling an array of vibrational patterns against your body."/>
    <n v="50000"/>
    <n v="15"/>
    <n v="2.9999999999999997E-4"/>
    <x v="2"/>
    <n v="7.5"/>
    <x v="0"/>
    <s v="USD"/>
    <n v="1407811627"/>
    <n v="1402627627"/>
    <b v="0"/>
    <n v="2"/>
    <b v="0"/>
    <s v="technology/wearables"/>
    <x v="2"/>
    <x v="8"/>
  </r>
  <r>
    <n v="675"/>
    <x v="675"/>
    <s v="24+ hour online class in WatchKit development from an expert iOS developer and instructor via unconventional, innovative projects."/>
    <n v="6000"/>
    <n v="891"/>
    <n v="0.14849999999999999"/>
    <x v="2"/>
    <n v="34.269230769230766"/>
    <x v="0"/>
    <s v="USD"/>
    <n v="1420095540"/>
    <n v="1417558804"/>
    <b v="0"/>
    <n v="26"/>
    <b v="0"/>
    <s v="technology/wearables"/>
    <x v="2"/>
    <x v="8"/>
  </r>
  <r>
    <n v="676"/>
    <x v="676"/>
    <s v="Having a baby or looking for the perfect gift for a baby shower?_x000a_Discover NapTime, a silent baby monitor that improves your sleep."/>
    <n v="100000"/>
    <n v="1471"/>
    <n v="1.4710000000000001E-2"/>
    <x v="2"/>
    <n v="61.291666666666664"/>
    <x v="5"/>
    <s v="CAD"/>
    <n v="1423333581"/>
    <n v="1420741581"/>
    <b v="0"/>
    <n v="24"/>
    <b v="0"/>
    <s v="technology/wearables"/>
    <x v="2"/>
    <x v="8"/>
  </r>
  <r>
    <n v="677"/>
    <x v="677"/>
    <s v="Sinapsi is the first heated jacket designed in Italy._x000a_Now you can manage your jacket by smartphone. Power bank 5/x Charger included."/>
    <n v="50000"/>
    <n v="12792"/>
    <n v="0.25584000000000001"/>
    <x v="2"/>
    <n v="133.25"/>
    <x v="13"/>
    <s v="EUR"/>
    <n v="1467106895"/>
    <n v="1463218895"/>
    <b v="0"/>
    <n v="96"/>
    <b v="0"/>
    <s v="technology/wearables"/>
    <x v="2"/>
    <x v="8"/>
  </r>
  <r>
    <n v="678"/>
    <x v="678"/>
    <s v="For the isolated rice farmer. For the 14-hour taxi driver. This tiny MP3 player has the entire New Testament Bible... in their language"/>
    <n v="29000"/>
    <n v="1108"/>
    <n v="3.8206896551724136E-2"/>
    <x v="2"/>
    <n v="65.17647058823529"/>
    <x v="0"/>
    <s v="USD"/>
    <n v="1463821338"/>
    <n v="1461229338"/>
    <b v="0"/>
    <n v="17"/>
    <b v="0"/>
    <s v="technology/wearables"/>
    <x v="2"/>
    <x v="8"/>
  </r>
  <r>
    <n v="679"/>
    <x v="679"/>
    <s v="World's first bio-feedback posture device for your entire back. Trains back, neck, thoracic &amp; ab segments by using only 30 min/day."/>
    <n v="57000"/>
    <n v="8827"/>
    <n v="0.15485964912280703"/>
    <x v="2"/>
    <n v="93.90425531914893"/>
    <x v="0"/>
    <s v="USD"/>
    <n v="1472920909"/>
    <n v="1467736909"/>
    <b v="0"/>
    <n v="94"/>
    <b v="0"/>
    <s v="technology/wearables"/>
    <x v="2"/>
    <x v="8"/>
  </r>
  <r>
    <n v="680"/>
    <x v="680"/>
    <s v="A simple, vibrating belt that trains your muscles to maintain the correct posture, providing more confidence and higher energy levels."/>
    <n v="75000"/>
    <n v="19434"/>
    <n v="0.25912000000000002"/>
    <x v="2"/>
    <n v="150.65116279069767"/>
    <x v="0"/>
    <s v="USD"/>
    <n v="1410955331"/>
    <n v="1407931331"/>
    <b v="0"/>
    <n v="129"/>
    <b v="0"/>
    <s v="technology/wearables"/>
    <x v="2"/>
    <x v="8"/>
  </r>
  <r>
    <n v="681"/>
    <x v="681"/>
    <s v="The D-Pro is a lightweight, moisture-wicking headband with a padded carbon fiber insert that reduces the risk of head injury in sports."/>
    <n v="2500"/>
    <n v="1"/>
    <n v="4.0000000000000002E-4"/>
    <x v="2"/>
    <n v="1"/>
    <x v="0"/>
    <s v="USD"/>
    <n v="1477509604"/>
    <n v="1474917604"/>
    <b v="0"/>
    <n v="1"/>
    <b v="0"/>
    <s v="technology/wearables"/>
    <x v="2"/>
    <x v="8"/>
  </r>
  <r>
    <n v="682"/>
    <x v="682"/>
    <s v="The Deception Belt is an innovative belt with app capability, designed to assist any user gain control over their appetite."/>
    <n v="50000"/>
    <n v="53"/>
    <n v="1.06E-3"/>
    <x v="2"/>
    <n v="13.25"/>
    <x v="0"/>
    <s v="USD"/>
    <n v="1489512122"/>
    <n v="1486923722"/>
    <b v="0"/>
    <n v="4"/>
    <b v="0"/>
    <s v="technology/wearables"/>
    <x v="2"/>
    <x v="8"/>
  </r>
  <r>
    <n v="683"/>
    <x v="683"/>
    <s v="Mist Buddy is a remote controlled misting system, powered by a rechargeable battery with misting/sipping tip for complete coolness."/>
    <n v="35000"/>
    <n v="298"/>
    <n v="8.5142857142857138E-3"/>
    <x v="2"/>
    <n v="99.333333333333329"/>
    <x v="0"/>
    <s v="USD"/>
    <n v="1477949764"/>
    <n v="1474493764"/>
    <b v="0"/>
    <n v="3"/>
    <b v="0"/>
    <s v="technology/wearables"/>
    <x v="2"/>
    <x v="8"/>
  </r>
  <r>
    <n v="684"/>
    <x v="684"/>
    <s v="Arcus gives your fingers super powers."/>
    <n v="320000"/>
    <n v="23948"/>
    <n v="7.4837500000000001E-2"/>
    <x v="2"/>
    <n v="177.39259259259259"/>
    <x v="0"/>
    <s v="USD"/>
    <n v="1406257200"/>
    <n v="1403176891"/>
    <b v="0"/>
    <n v="135"/>
    <b v="0"/>
    <s v="technology/wearables"/>
    <x v="2"/>
    <x v="8"/>
  </r>
  <r>
    <n v="685"/>
    <x v="685"/>
    <s v="PowerPack is an efficient and affordable backpack with a lithium-ion charger for all electronic devices offering charges on the go!"/>
    <n v="2000"/>
    <n v="553"/>
    <n v="0.27650000000000002"/>
    <x v="2"/>
    <n v="55.3"/>
    <x v="0"/>
    <s v="USD"/>
    <n v="1421095672"/>
    <n v="1417207672"/>
    <b v="0"/>
    <n v="10"/>
    <b v="0"/>
    <s v="technology/wearables"/>
    <x v="2"/>
    <x v="8"/>
  </r>
  <r>
    <n v="686"/>
    <x v="686"/>
    <s v="La tua giornata sportiva monitorata nel tuo polso??!!!_x000a_Rendiamolo possibile... VIVI DI CUORE --- All MADE in ITALY"/>
    <n v="500000"/>
    <n v="0"/>
    <n v="0"/>
    <x v="2"/>
    <e v="#DIV/0!"/>
    <x v="13"/>
    <s v="EUR"/>
    <n v="1438618170"/>
    <n v="1436026170"/>
    <b v="0"/>
    <n v="0"/>
    <b v="0"/>
    <s v="technology/wearables"/>
    <x v="2"/>
    <x v="8"/>
  </r>
  <r>
    <n v="687"/>
    <x v="687"/>
    <s v="Power Go es una linea de cargadores solares para dispositivos mÃ³viles, amigables con el medio ambiente y de bajo costo."/>
    <n v="100000"/>
    <n v="3550"/>
    <n v="3.5499999999999997E-2"/>
    <x v="2"/>
    <n v="591.66666666666663"/>
    <x v="14"/>
    <s v="MXN"/>
    <n v="1486317653"/>
    <n v="1481133653"/>
    <b v="0"/>
    <n v="6"/>
    <b v="0"/>
    <s v="technology/wearables"/>
    <x v="2"/>
    <x v="8"/>
  </r>
  <r>
    <n v="688"/>
    <x v="688"/>
    <s v="Removable collars and cuffs along with hidden underarm designs that prevent embarrassing and stubborn stains. What does YOUR shirt do?"/>
    <n v="20000"/>
    <n v="14598"/>
    <n v="0.72989999999999999"/>
    <x v="2"/>
    <n v="405.5"/>
    <x v="0"/>
    <s v="USD"/>
    <n v="1444876253"/>
    <n v="1442284253"/>
    <b v="0"/>
    <n v="36"/>
    <b v="0"/>
    <s v="technology/wearables"/>
    <x v="2"/>
    <x v="8"/>
  </r>
  <r>
    <n v="689"/>
    <x v="689"/>
    <s v="The Lifeclock One is an officially licensed, supercharged version of Snake Plisskenâ€™s countdown watch from Escape from New York."/>
    <n v="200000"/>
    <n v="115297.5"/>
    <n v="0.57648750000000004"/>
    <x v="2"/>
    <n v="343.14732142857144"/>
    <x v="0"/>
    <s v="USD"/>
    <n v="1481173140"/>
    <n v="1478016097"/>
    <b v="0"/>
    <n v="336"/>
    <b v="0"/>
    <s v="technology/wearables"/>
    <x v="2"/>
    <x v="8"/>
  </r>
  <r>
    <n v="690"/>
    <x v="690"/>
    <s v="A radiation shield for your fitness tracker, smartwatch or other wearable smart device"/>
    <n v="20000"/>
    <n v="2468"/>
    <n v="0.1234"/>
    <x v="2"/>
    <n v="72.588235294117652"/>
    <x v="0"/>
    <s v="USD"/>
    <n v="1473400800"/>
    <n v="1469718841"/>
    <b v="0"/>
    <n v="34"/>
    <b v="0"/>
    <s v="technology/wearables"/>
    <x v="2"/>
    <x v="8"/>
  </r>
  <r>
    <n v="691"/>
    <x v="691"/>
    <s v="Personalizing your Apple Watch has never been easier. Ten different colors to match any lifestyle. Time is precious, protect it."/>
    <n v="50000"/>
    <n v="260"/>
    <n v="5.1999999999999998E-3"/>
    <x v="2"/>
    <n v="26"/>
    <x v="0"/>
    <s v="USD"/>
    <n v="1435711246"/>
    <n v="1433292046"/>
    <b v="0"/>
    <n v="10"/>
    <b v="0"/>
    <s v="technology/wearables"/>
    <x v="2"/>
    <x v="8"/>
  </r>
  <r>
    <n v="692"/>
    <x v="692"/>
    <s v="A revolutionary, cycling safety device is born! Signum indicators close the communication gap between cyclists and other road users."/>
    <n v="20000"/>
    <n v="1306"/>
    <n v="6.5299999999999997E-2"/>
    <x v="2"/>
    <n v="6.4975124378109452"/>
    <x v="1"/>
    <s v="GBP"/>
    <n v="1482397263"/>
    <n v="1479805263"/>
    <b v="0"/>
    <n v="201"/>
    <b v="0"/>
    <s v="technology/wearables"/>
    <x v="2"/>
    <x v="8"/>
  </r>
  <r>
    <n v="693"/>
    <x v="693"/>
    <s v="Prana is the first wearable combining breath and posture tracking to make your sitting time count."/>
    <n v="100000"/>
    <n v="35338"/>
    <n v="0.35338000000000003"/>
    <x v="2"/>
    <n v="119.38513513513513"/>
    <x v="0"/>
    <s v="USD"/>
    <n v="1430421827"/>
    <n v="1427829827"/>
    <b v="0"/>
    <n v="296"/>
    <b v="0"/>
    <s v="technology/wearables"/>
    <x v="2"/>
    <x v="8"/>
  </r>
  <r>
    <n v="694"/>
    <x v="694"/>
    <s v="You can control how much air enters the helmet by opening or closing the vents. This is very useful in bad weather, or for competition."/>
    <n v="150000"/>
    <n v="590"/>
    <n v="3.933333333333333E-3"/>
    <x v="2"/>
    <n v="84.285714285714292"/>
    <x v="0"/>
    <s v="USD"/>
    <n v="1485964559"/>
    <n v="1483372559"/>
    <b v="0"/>
    <n v="7"/>
    <b v="0"/>
    <s v="technology/wearables"/>
    <x v="2"/>
    <x v="8"/>
  </r>
  <r>
    <n v="695"/>
    <x v="695"/>
    <s v="Unique small wearable personal air conditioning device that provides the user a 10-15 degree environmental difference on his person."/>
    <n v="60000"/>
    <n v="636"/>
    <n v="1.06E-2"/>
    <x v="2"/>
    <n v="90.857142857142861"/>
    <x v="0"/>
    <s v="USD"/>
    <n v="1414758620"/>
    <n v="1412166620"/>
    <b v="0"/>
    <n v="7"/>
    <b v="0"/>
    <s v="technology/wearables"/>
    <x v="2"/>
    <x v="8"/>
  </r>
  <r>
    <n v="696"/>
    <x v="696"/>
    <s v="Show your fidelity by wearing the Trustee rings! Show where you are (at)!"/>
    <n v="175000"/>
    <n v="1"/>
    <n v="5.7142857142857145E-6"/>
    <x v="2"/>
    <n v="1"/>
    <x v="9"/>
    <s v="EUR"/>
    <n v="1406326502"/>
    <n v="1403734502"/>
    <b v="0"/>
    <n v="1"/>
    <b v="0"/>
    <s v="technology/wearables"/>
    <x v="2"/>
    <x v="8"/>
  </r>
  <r>
    <n v="697"/>
    <x v="697"/>
    <s v="Glasses, not for you but your virtual reality headset. Prescription lens adapters, lenses and more to make your VR experiences better."/>
    <n v="5000"/>
    <n v="2319"/>
    <n v="0.46379999999999999"/>
    <x v="2"/>
    <n v="20.342105263157894"/>
    <x v="12"/>
    <s v="EUR"/>
    <n v="1454502789"/>
    <n v="1453206789"/>
    <b v="0"/>
    <n v="114"/>
    <b v="0"/>
    <s v="technology/wearables"/>
    <x v="2"/>
    <x v="8"/>
  </r>
  <r>
    <n v="698"/>
    <x v="698"/>
    <s v="The first 3D Xray Vision Instrument FREE* for researchers, scientists, entrepreneurs, developers, educators, artists, and explorers."/>
    <n v="100000"/>
    <n v="15390"/>
    <n v="0.15390000000000001"/>
    <x v="2"/>
    <n v="530.68965517241384"/>
    <x v="0"/>
    <s v="USD"/>
    <n v="1411005600"/>
    <n v="1408141245"/>
    <b v="0"/>
    <n v="29"/>
    <b v="0"/>
    <s v="technology/wearables"/>
    <x v="2"/>
    <x v="8"/>
  </r>
  <r>
    <n v="699"/>
    <x v="699"/>
    <s v="TapTap is a technology to transfer touch between two people. It can also be an activity tracker, a game controller or smart alarm."/>
    <n v="130000"/>
    <n v="107148.74"/>
    <n v="0.824221076923077"/>
    <x v="2"/>
    <n v="120.39184269662923"/>
    <x v="0"/>
    <s v="USD"/>
    <n v="1385136000"/>
    <n v="1381923548"/>
    <b v="0"/>
    <n v="890"/>
    <b v="0"/>
    <s v="technology/wearables"/>
    <x v="2"/>
    <x v="8"/>
  </r>
  <r>
    <n v="700"/>
    <x v="700"/>
    <s v="A-iEasyâ„¢: The first customized unfoldable stand for smartphones that barkly needs room. Wholy integrated (will be relaunched soon!!)."/>
    <n v="15000"/>
    <n v="403"/>
    <n v="2.6866666666666667E-2"/>
    <x v="2"/>
    <n v="13"/>
    <x v="3"/>
    <s v="EUR"/>
    <n v="1484065881"/>
    <n v="1481473881"/>
    <b v="0"/>
    <n v="31"/>
    <b v="0"/>
    <s v="technology/wearables"/>
    <x v="2"/>
    <x v="8"/>
  </r>
  <r>
    <n v="701"/>
    <x v="701"/>
    <s v="In case you missed out on this campaign but are interested in owning a Hotblack London watch, please visit www.hotblacklondon.com."/>
    <n v="23000"/>
    <n v="6118"/>
    <n v="0.26600000000000001"/>
    <x v="2"/>
    <n v="291.33333333333331"/>
    <x v="1"/>
    <s v="GBP"/>
    <n v="1406130880"/>
    <n v="1403538880"/>
    <b v="0"/>
    <n v="21"/>
    <b v="0"/>
    <s v="technology/wearables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n v="0.30813400000000002"/>
    <x v="2"/>
    <n v="124.9191891891892"/>
    <x v="0"/>
    <s v="USD"/>
    <n v="1480011987"/>
    <n v="1477416387"/>
    <b v="0"/>
    <n v="37"/>
    <b v="0"/>
    <s v="technology/wearables"/>
    <x v="2"/>
    <x v="8"/>
  </r>
  <r>
    <n v="703"/>
    <x v="703"/>
    <s v="SPEEDWRAPS improve the speed, agility &amp; strength of an athlete by utilizing evenly distributed weight on the lower leg."/>
    <n v="15000"/>
    <n v="837"/>
    <n v="5.5800000000000002E-2"/>
    <x v="2"/>
    <n v="119.57142857142857"/>
    <x v="0"/>
    <s v="USD"/>
    <n v="1485905520"/>
    <n v="1481150949"/>
    <b v="0"/>
    <n v="7"/>
    <b v="0"/>
    <s v="technology/wearables"/>
    <x v="2"/>
    <x v="8"/>
  </r>
  <r>
    <n v="704"/>
    <x v="704"/>
    <s v="Turn you helmet into the safest helmet and don't worry about a thing,you will always have the right fit!!"/>
    <n v="55000"/>
    <n v="481"/>
    <n v="8.7454545454545458E-3"/>
    <x v="2"/>
    <n v="120.25"/>
    <x v="5"/>
    <s v="CAD"/>
    <n v="1487565468"/>
    <n v="1482381468"/>
    <b v="0"/>
    <n v="4"/>
    <b v="0"/>
    <s v="technology/wearables"/>
    <x v="2"/>
    <x v="8"/>
  </r>
  <r>
    <n v="705"/>
    <x v="705"/>
    <s v="The closest thing ever to the Holy Grail of wearables technology"/>
    <n v="100000"/>
    <n v="977"/>
    <n v="9.7699999999999992E-3"/>
    <x v="2"/>
    <n v="195.4"/>
    <x v="9"/>
    <s v="EUR"/>
    <n v="1484999278"/>
    <n v="1482407278"/>
    <b v="0"/>
    <n v="5"/>
    <b v="0"/>
    <s v="technology/wearables"/>
    <x v="2"/>
    <x v="8"/>
  </r>
  <r>
    <n v="706"/>
    <x v="706"/>
    <s v="Driver Alert System es un sistema de seguridad para el conductor, que le avisa en caso de perder la posicion vertical mientras conduce."/>
    <n v="100000"/>
    <n v="0"/>
    <n v="0"/>
    <x v="2"/>
    <e v="#DIV/0!"/>
    <x v="3"/>
    <s v="EUR"/>
    <n v="1481740740"/>
    <n v="1478130783"/>
    <b v="0"/>
    <n v="0"/>
    <b v="0"/>
    <s v="technology/wearables"/>
    <x v="2"/>
    <x v="8"/>
  </r>
  <r>
    <n v="707"/>
    <x v="707"/>
    <s v="Forget your headphones. Wear Hy all day for voice-controlled music, calls, biometrics and more, with a huge battery and hidden fit."/>
    <n v="68000"/>
    <n v="53670.6"/>
    <n v="0.78927352941176465"/>
    <x v="2"/>
    <n v="117.69868421052631"/>
    <x v="1"/>
    <s v="GBP"/>
    <n v="1483286127"/>
    <n v="1479830127"/>
    <b v="0"/>
    <n v="456"/>
    <b v="0"/>
    <s v="technology/wearables"/>
    <x v="2"/>
    <x v="8"/>
  </r>
  <r>
    <n v="708"/>
    <x v="708"/>
    <s v="Glowbelt is the world's first rectractable LED safety belt for fans of the great outdoors, fitness enthusiasts, children and more."/>
    <n v="40000"/>
    <n v="8837"/>
    <n v="0.22092500000000001"/>
    <x v="2"/>
    <n v="23.948509485094849"/>
    <x v="1"/>
    <s v="GBP"/>
    <n v="1410616600"/>
    <n v="1405432600"/>
    <b v="0"/>
    <n v="369"/>
    <b v="0"/>
    <s v="technology/wearables"/>
    <x v="2"/>
    <x v="8"/>
  </r>
  <r>
    <n v="709"/>
    <x v="709"/>
    <s v="A &quot;handheld&quot; light, which eases the way you illuminate objects and/or paths."/>
    <n v="15000"/>
    <n v="61"/>
    <n v="4.0666666666666663E-3"/>
    <x v="2"/>
    <n v="30.5"/>
    <x v="0"/>
    <s v="USD"/>
    <n v="1417741159"/>
    <n v="1415149159"/>
    <b v="0"/>
    <n v="2"/>
    <b v="0"/>
    <s v="technology/wearables"/>
    <x v="2"/>
    <x v="8"/>
  </r>
  <r>
    <n v="710"/>
    <x v="710"/>
    <s v="Shirts, so technologically advanced, they connect mentally to their audience upon sight."/>
    <n v="1200"/>
    <n v="0"/>
    <n v="0"/>
    <x v="2"/>
    <e v="#DIV/0!"/>
    <x v="5"/>
    <s v="CAD"/>
    <n v="1408495440"/>
    <n v="1405640302"/>
    <b v="0"/>
    <n v="0"/>
    <b v="0"/>
    <s v="technology/wearables"/>
    <x v="2"/>
    <x v="8"/>
  </r>
  <r>
    <n v="711"/>
    <x v="711"/>
    <s v="Our wearable and app automates the poke you normally get from your bedpartner to make you stop snoring and making you turn to the side."/>
    <n v="100000"/>
    <n v="33791"/>
    <n v="0.33790999999999999"/>
    <x v="2"/>
    <n v="99.973372781065095"/>
    <x v="9"/>
    <s v="EUR"/>
    <n v="1481716868"/>
    <n v="1478257268"/>
    <b v="0"/>
    <n v="338"/>
    <b v="0"/>
    <s v="technology/wearables"/>
    <x v="2"/>
    <x v="8"/>
  </r>
  <r>
    <n v="712"/>
    <x v="712"/>
    <s v="Making important medical data of active people available to first responders of an emergency by wearing a dog tag bearing a QR Code"/>
    <n v="48500"/>
    <n v="105"/>
    <n v="2.1649484536082476E-3"/>
    <x v="2"/>
    <n v="26.25"/>
    <x v="0"/>
    <s v="USD"/>
    <n v="1455466832"/>
    <n v="1452874832"/>
    <b v="0"/>
    <n v="4"/>
    <b v="0"/>
    <s v="technology/wearables"/>
    <x v="2"/>
    <x v="8"/>
  </r>
  <r>
    <n v="713"/>
    <x v="713"/>
    <s v="The first GPS tracker created entirely in Italy that allows you to know where your pet is located at any time throughout any device."/>
    <n v="25000"/>
    <n v="199"/>
    <n v="7.9600000000000001E-3"/>
    <x v="2"/>
    <n v="199"/>
    <x v="13"/>
    <s v="EUR"/>
    <n v="1465130532"/>
    <n v="1462538532"/>
    <b v="0"/>
    <n v="1"/>
    <b v="0"/>
    <s v="technology/wearables"/>
    <x v="2"/>
    <x v="8"/>
  </r>
  <r>
    <n v="714"/>
    <x v="714"/>
    <s v="The Prep Packs Survival Belt allows you to carry all of the essentials for outdoor survival inside your belt buckle"/>
    <n v="15000"/>
    <n v="2249"/>
    <n v="0.14993333333333334"/>
    <x v="2"/>
    <n v="80.321428571428569"/>
    <x v="0"/>
    <s v="USD"/>
    <n v="1488308082"/>
    <n v="1483124082"/>
    <b v="0"/>
    <n v="28"/>
    <b v="0"/>
    <s v="technology/wearables"/>
    <x v="2"/>
    <x v="8"/>
  </r>
  <r>
    <n v="715"/>
    <x v="715"/>
    <s v="Mouse^3 is the next generation of input devices. With cursor control and customized gesture recognition, its applications are endless!"/>
    <n v="27500"/>
    <n v="1389"/>
    <n v="5.0509090909090906E-2"/>
    <x v="2"/>
    <n v="115.75"/>
    <x v="0"/>
    <s v="USD"/>
    <n v="1446693040"/>
    <n v="1443233440"/>
    <b v="0"/>
    <n v="12"/>
    <b v="0"/>
    <s v="technology/wearables"/>
    <x v="2"/>
    <x v="8"/>
  </r>
  <r>
    <n v="716"/>
    <x v="716"/>
    <s v="Translate sight into touch with a wrist-mounted wearable. A revolution for visually impaired people everywhere."/>
    <n v="7000"/>
    <n v="715"/>
    <n v="0.10214285714285715"/>
    <x v="2"/>
    <n v="44.6875"/>
    <x v="0"/>
    <s v="USD"/>
    <n v="1417392000"/>
    <n v="1414511307"/>
    <b v="0"/>
    <n v="16"/>
    <b v="0"/>
    <s v="technology/wearables"/>
    <x v="2"/>
    <x v="8"/>
  </r>
  <r>
    <n v="717"/>
    <x v="717"/>
    <s v="Cool air flowing under clothing keeps you cool."/>
    <n v="100000"/>
    <n v="305"/>
    <n v="3.0500000000000002E-3"/>
    <x v="2"/>
    <n v="76.25"/>
    <x v="0"/>
    <s v="USD"/>
    <n v="1409949002"/>
    <n v="1407357002"/>
    <b v="0"/>
    <n v="4"/>
    <b v="0"/>
    <s v="technology/wearables"/>
    <x v="2"/>
    <x v="8"/>
  </r>
  <r>
    <n v="718"/>
    <x v="718"/>
    <s v="When every second matters, BioToo temporary tattoos get critical information to emergency personnel to help them help you."/>
    <n v="12000"/>
    <n v="90"/>
    <n v="7.4999999999999997E-3"/>
    <x v="2"/>
    <n v="22.5"/>
    <x v="0"/>
    <s v="USD"/>
    <n v="1487397540"/>
    <n v="1484684247"/>
    <b v="0"/>
    <n v="4"/>
    <b v="0"/>
    <s v="technology/wearables"/>
    <x v="2"/>
    <x v="8"/>
  </r>
  <r>
    <n v="719"/>
    <x v="719"/>
    <s v="We've created the perfect sports chalk- antibacterial, lasts longer, better grip, and no mess! Now we need a non-provisional patent!"/>
    <n v="15000"/>
    <n v="194"/>
    <n v="1.2933333333333333E-2"/>
    <x v="2"/>
    <n v="19.399999999999999"/>
    <x v="0"/>
    <s v="USD"/>
    <n v="1456189076"/>
    <n v="1454979476"/>
    <b v="0"/>
    <n v="10"/>
    <b v="0"/>
    <s v="technology/wearables"/>
    <x v="2"/>
    <x v="8"/>
  </r>
  <r>
    <n v="720"/>
    <x v="720"/>
    <s v="Without Utterance, a crushingly intimate literary memoir told from the inside of losing language, self, and world."/>
    <n v="1900"/>
    <n v="2735"/>
    <n v="1.4394736842105262"/>
    <x v="0"/>
    <n v="66.707317073170728"/>
    <x v="0"/>
    <s v="USD"/>
    <n v="1327851291"/>
    <n v="1325432091"/>
    <b v="0"/>
    <n v="41"/>
    <b v="1"/>
    <s v="publishing/nonfiction"/>
    <x v="3"/>
    <x v="9"/>
  </r>
  <r>
    <n v="721"/>
    <x v="721"/>
    <s v="Everything families need to host a Jewish welcoming ritual when opting out of circumcision. Includes original ceremonies and music."/>
    <n v="8200"/>
    <n v="10013"/>
    <n v="1.2210975609756098"/>
    <x v="0"/>
    <n v="84.142857142857139"/>
    <x v="0"/>
    <s v="USD"/>
    <n v="1406900607"/>
    <n v="1403012607"/>
    <b v="0"/>
    <n v="119"/>
    <b v="1"/>
    <s v="publishing/nonfiction"/>
    <x v="3"/>
    <x v="9"/>
  </r>
  <r>
    <n v="722"/>
    <x v="722"/>
    <s v="BANGGAI RESCUE is a beautiful, must-read book and a project setting out to answer some critical questions about the species' future."/>
    <n v="25000"/>
    <n v="33006"/>
    <n v="1.3202400000000001"/>
    <x v="0"/>
    <n v="215.72549019607843"/>
    <x v="0"/>
    <s v="USD"/>
    <n v="1333909178"/>
    <n v="1331320778"/>
    <b v="0"/>
    <n v="153"/>
    <b v="1"/>
    <s v="publishing/nonfiction"/>
    <x v="3"/>
    <x v="9"/>
  </r>
  <r>
    <n v="723"/>
    <x v="723"/>
    <s v="The Definitive (and Slightly Ridiculous) Guide to Enjoying the 2015 Pro Football Season"/>
    <n v="5000"/>
    <n v="5469"/>
    <n v="1.0938000000000001"/>
    <x v="0"/>
    <n v="54.69"/>
    <x v="0"/>
    <s v="USD"/>
    <n v="1438228740"/>
    <n v="1435606549"/>
    <b v="0"/>
    <n v="100"/>
    <b v="1"/>
    <s v="publishing/nonfiction"/>
    <x v="3"/>
    <x v="9"/>
  </r>
  <r>
    <n v="724"/>
    <x v="724"/>
    <s v="We are creating the Adventure Access Trail, a new walking trail from Boston to San Francisco.  _x000a_http://adventureaccess.org"/>
    <n v="7000"/>
    <n v="7383.01"/>
    <n v="1.0547157142857144"/>
    <x v="0"/>
    <n v="51.62944055944056"/>
    <x v="0"/>
    <s v="USD"/>
    <n v="1309447163"/>
    <n v="1306855163"/>
    <b v="0"/>
    <n v="143"/>
    <b v="1"/>
    <s v="publishing/nonfiction"/>
    <x v="3"/>
    <x v="9"/>
  </r>
  <r>
    <n v="725"/>
    <x v="725"/>
    <s v="A true story about inspiration and survival - David Alfred George turns his powerful experience into a compelling vBook."/>
    <n v="20000"/>
    <n v="20070"/>
    <n v="1.0035000000000001"/>
    <x v="0"/>
    <n v="143.35714285714286"/>
    <x v="0"/>
    <s v="USD"/>
    <n v="1450018912"/>
    <n v="1447426912"/>
    <b v="0"/>
    <n v="140"/>
    <b v="1"/>
    <s v="publishing/nonfiction"/>
    <x v="3"/>
    <x v="9"/>
  </r>
  <r>
    <n v="726"/>
    <x v="726"/>
    <s v="&quot;60 Days to a Radiating Faith&quot; is a collection of carefully selected Bible verses to encourage those undergoing cancer treatments."/>
    <n v="2500"/>
    <n v="2535"/>
    <n v="1.014"/>
    <x v="0"/>
    <n v="72.428571428571431"/>
    <x v="0"/>
    <s v="USD"/>
    <n v="1365728487"/>
    <n v="1363136487"/>
    <b v="0"/>
    <n v="35"/>
    <b v="1"/>
    <s v="publishing/nonfiction"/>
    <x v="3"/>
    <x v="9"/>
  </r>
  <r>
    <n v="727"/>
    <x v="727"/>
    <s v="A surgeon's call for today's Christians to practice biblical compassion. Pre-order now and turn the tide towards the model Christ gave!"/>
    <n v="3500"/>
    <n v="5443"/>
    <n v="1.5551428571428572"/>
    <x v="0"/>
    <n v="36.530201342281877"/>
    <x v="0"/>
    <s v="USD"/>
    <n v="1358198400"/>
    <n v="1354580949"/>
    <b v="0"/>
    <n v="149"/>
    <b v="1"/>
    <s v="publishing/nonfiction"/>
    <x v="3"/>
    <x v="9"/>
  </r>
  <r>
    <n v="728"/>
    <x v="728"/>
    <s v="A big idea non-fiction book by an impatient three-time author and insomniac willing to bet on himself."/>
    <n v="7500"/>
    <n v="7917.45"/>
    <n v="1.05566"/>
    <x v="0"/>
    <n v="60.903461538461535"/>
    <x v="0"/>
    <s v="USD"/>
    <n v="1313957157"/>
    <n v="1310069157"/>
    <b v="0"/>
    <n v="130"/>
    <b v="1"/>
    <s v="publishing/nonfiction"/>
    <x v="3"/>
    <x v="9"/>
  </r>
  <r>
    <n v="729"/>
    <x v="729"/>
    <s v="A true David vs.Goliath story about a young adult battling the U.S. health care system to survive and become an advocate for change."/>
    <n v="4000"/>
    <n v="5226"/>
    <n v="1.3065"/>
    <x v="0"/>
    <n v="43.55"/>
    <x v="0"/>
    <s v="USD"/>
    <n v="1348028861"/>
    <n v="1342844861"/>
    <b v="0"/>
    <n v="120"/>
    <b v="1"/>
    <s v="publishing/nonfiction"/>
    <x v="3"/>
    <x v="9"/>
  </r>
  <r>
    <n v="730"/>
    <x v="730"/>
    <s v="A Massive but Cheerful Online Digital Archive of Surfing"/>
    <n v="20000"/>
    <n v="26438"/>
    <n v="1.3219000000000001"/>
    <x v="0"/>
    <n v="99.766037735849054"/>
    <x v="0"/>
    <s v="USD"/>
    <n v="1323280391"/>
    <n v="1320688391"/>
    <b v="0"/>
    <n v="265"/>
    <b v="1"/>
    <s v="publishing/nonfiction"/>
    <x v="3"/>
    <x v="9"/>
  </r>
  <r>
    <n v="731"/>
    <x v="731"/>
    <s v="Be part of the excitement by supporting our first season offering unique perspectives of Portland from the water."/>
    <n v="5000"/>
    <n v="6300"/>
    <n v="1.26"/>
    <x v="0"/>
    <n v="88.732394366197184"/>
    <x v="0"/>
    <s v="USD"/>
    <n v="1327212000"/>
    <n v="1322852747"/>
    <b v="0"/>
    <n v="71"/>
    <b v="1"/>
    <s v="publishing/nonfiction"/>
    <x v="3"/>
    <x v="9"/>
  </r>
  <r>
    <n v="732"/>
    <x v="732"/>
    <s v="A great collection of puzzles to take and enjoy anywhere in the world - have fun, challenge yourself, and become a better chess player!"/>
    <n v="40"/>
    <n v="64"/>
    <n v="1.6"/>
    <x v="0"/>
    <n v="4.9230769230769234"/>
    <x v="1"/>
    <s v="GBP"/>
    <n v="1380449461"/>
    <n v="1375265461"/>
    <b v="0"/>
    <n v="13"/>
    <b v="1"/>
    <s v="publishing/nonfiction"/>
    <x v="3"/>
    <x v="9"/>
  </r>
  <r>
    <n v="733"/>
    <x v="733"/>
    <s v="Sinatra Cookbook is an ebook featuring 12 fantastic example applications built on the Sinatra framework and many well known Ruby gems."/>
    <n v="2500"/>
    <n v="3012"/>
    <n v="1.2048000000000001"/>
    <x v="0"/>
    <n v="17.822485207100591"/>
    <x v="1"/>
    <s v="GBP"/>
    <n v="1387533892"/>
    <n v="1384941892"/>
    <b v="0"/>
    <n v="169"/>
    <b v="1"/>
    <s v="publishing/nonfiction"/>
    <x v="3"/>
    <x v="9"/>
  </r>
  <r>
    <n v="734"/>
    <x v="734"/>
    <s v="Sideswiped is my story of growing in and trusting God through the mess and mysteries of life."/>
    <n v="8500"/>
    <n v="10670"/>
    <n v="1.2552941176470589"/>
    <x v="0"/>
    <n v="187.19298245614036"/>
    <x v="5"/>
    <s v="CAD"/>
    <n v="1431147600"/>
    <n v="1428465420"/>
    <b v="0"/>
    <n v="57"/>
    <b v="1"/>
    <s v="publishing/nonfiction"/>
    <x v="3"/>
    <x v="9"/>
  </r>
  <r>
    <n v="735"/>
    <x v="735"/>
    <s v="TOP FUEL FOR LIFE â€¦ a true story of victory, unimaginable loss_x000a_and the epiphany that changed everything."/>
    <n v="47000"/>
    <n v="53771"/>
    <n v="1.1440638297872341"/>
    <x v="0"/>
    <n v="234.80786026200875"/>
    <x v="0"/>
    <s v="USD"/>
    <n v="1417653540"/>
    <n v="1414975346"/>
    <b v="0"/>
    <n v="229"/>
    <b v="1"/>
    <s v="publishing/nonfiction"/>
    <x v="3"/>
    <x v="9"/>
  </r>
  <r>
    <n v="736"/>
    <x v="736"/>
    <s v="I'm writing a new book! Topic: Privacy is Dead. What does a world without privacy mean for humanity? Our reputations? Our kids?"/>
    <n v="3600"/>
    <n v="11345"/>
    <n v="3.151388888888889"/>
    <x v="0"/>
    <n v="105.04629629629629"/>
    <x v="0"/>
    <s v="USD"/>
    <n v="1385009940"/>
    <n v="1383327440"/>
    <b v="0"/>
    <n v="108"/>
    <b v="1"/>
    <s v="publishing/nonfiction"/>
    <x v="3"/>
    <x v="9"/>
  </r>
  <r>
    <n v="737"/>
    <x v="737"/>
    <s v="For one year, two women exclusively ate food produced within Mendocino County, CA. Now, they will write a book about their adventures."/>
    <n v="5000"/>
    <n v="6120"/>
    <n v="1.224"/>
    <x v="0"/>
    <n v="56.666666666666664"/>
    <x v="0"/>
    <s v="USD"/>
    <n v="1392408000"/>
    <n v="1390890987"/>
    <b v="0"/>
    <n v="108"/>
    <b v="1"/>
    <s v="publishing/nonfiction"/>
    <x v="3"/>
    <x v="9"/>
  </r>
  <r>
    <n v="738"/>
    <x v="738"/>
    <s v="The true story of a child's struggle with hunger, poverty, and war in El Salvador."/>
    <n v="1500"/>
    <n v="1601"/>
    <n v="1.0673333333333332"/>
    <x v="0"/>
    <n v="39.048780487804876"/>
    <x v="0"/>
    <s v="USD"/>
    <n v="1417409940"/>
    <n v="1414765794"/>
    <b v="0"/>
    <n v="41"/>
    <b v="1"/>
    <s v="publishing/nonfiction"/>
    <x v="3"/>
    <x v="9"/>
  </r>
  <r>
    <n v="739"/>
    <x v="739"/>
    <s v="Strategies forged and lessons learned from accessing highly selective places where Black men have historically been underrepresented."/>
    <n v="6000"/>
    <n v="9500"/>
    <n v="1.5833333333333333"/>
    <x v="0"/>
    <n v="68.345323741007192"/>
    <x v="0"/>
    <s v="USD"/>
    <n v="1407758629"/>
    <n v="1404907429"/>
    <b v="0"/>
    <n v="139"/>
    <b v="1"/>
    <s v="publishing/nonfiction"/>
    <x v="3"/>
    <x v="9"/>
  </r>
  <r>
    <n v="740"/>
    <x v="740"/>
    <s v="Book on the search for the San Marcos, shipwrecked off the coast of Ireland in 1588 and the mysteries that have drawn men to find her."/>
    <n v="3000"/>
    <n v="3222"/>
    <n v="1.0740000000000001"/>
    <x v="0"/>
    <n v="169.57894736842104"/>
    <x v="0"/>
    <s v="USD"/>
    <n v="1434857482"/>
    <n v="1433647882"/>
    <b v="0"/>
    <n v="19"/>
    <b v="1"/>
    <s v="publishing/nonfiction"/>
    <x v="3"/>
    <x v="9"/>
  </r>
  <r>
    <n v="741"/>
    <x v="741"/>
    <s v="A revolutionary digital mapping project of the Vilna Ghetto"/>
    <n v="13000"/>
    <n v="13293.8"/>
    <n v="1.0226"/>
    <x v="0"/>
    <n v="141.42340425531913"/>
    <x v="0"/>
    <s v="USD"/>
    <n v="1370964806"/>
    <n v="1367940806"/>
    <b v="0"/>
    <n v="94"/>
    <b v="1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n v="1.1071428571428572"/>
    <x v="0"/>
    <n v="67.391304347826093"/>
    <x v="0"/>
    <s v="USD"/>
    <n v="1395435712"/>
    <n v="1392847312"/>
    <b v="0"/>
    <n v="23"/>
    <b v="1"/>
    <s v="publishing/nonfiction"/>
    <x v="3"/>
    <x v="9"/>
  </r>
  <r>
    <n v="743"/>
    <x v="743"/>
    <s v="Valmont is a town with a fertile history and a vibrant community. We aim to capture the magic in our People's History of Valmont!"/>
    <n v="550"/>
    <n v="814"/>
    <n v="1.48"/>
    <x v="0"/>
    <n v="54.266666666666666"/>
    <x v="0"/>
    <s v="USD"/>
    <n v="1334610000"/>
    <n v="1332435685"/>
    <b v="0"/>
    <n v="15"/>
    <b v="1"/>
    <s v="publishing/nonfiction"/>
    <x v="3"/>
    <x v="9"/>
  </r>
  <r>
    <n v="744"/>
    <x v="744"/>
    <s v="Join others to help create a world that is possible -- in your workplace, community and society!"/>
    <n v="5000"/>
    <n v="5116"/>
    <n v="1.0232000000000001"/>
    <x v="0"/>
    <n v="82.516129032258064"/>
    <x v="0"/>
    <s v="USD"/>
    <n v="1355439503"/>
    <n v="1352847503"/>
    <b v="0"/>
    <n v="62"/>
    <b v="1"/>
    <s v="publishing/nonfiction"/>
    <x v="3"/>
    <x v="9"/>
  </r>
  <r>
    <n v="745"/>
    <x v="745"/>
    <s v="Help launch a FREE guide that can help activists &amp; community organizers leverage social media tools for change like never before."/>
    <n v="2220"/>
    <n v="3976"/>
    <n v="1.7909909909909909"/>
    <x v="0"/>
    <n v="53.729729729729726"/>
    <x v="0"/>
    <s v="USD"/>
    <n v="1367588645"/>
    <n v="1364996645"/>
    <b v="0"/>
    <n v="74"/>
    <b v="1"/>
    <s v="publishing/nonfiction"/>
    <x v="3"/>
    <x v="9"/>
  </r>
  <r>
    <n v="746"/>
    <x v="746"/>
    <s v="This is a book of letters. Letters to our body parts."/>
    <n v="2987"/>
    <n v="3318"/>
    <n v="1.1108135252761968"/>
    <x v="0"/>
    <n v="34.206185567010309"/>
    <x v="0"/>
    <s v="USD"/>
    <n v="1348372740"/>
    <n v="1346806909"/>
    <b v="0"/>
    <n v="97"/>
    <b v="1"/>
    <s v="publishing/nonfiction"/>
    <x v="3"/>
    <x v="9"/>
  </r>
  <r>
    <n v="747"/>
    <x v="747"/>
    <s v="My creations are born in different cultural environment around the globe with Â« what is already there Â» and act as a social impulse"/>
    <n v="7000"/>
    <n v="7003"/>
    <n v="1.0004285714285714"/>
    <x v="0"/>
    <n v="127.32727272727273"/>
    <x v="9"/>
    <s v="EUR"/>
    <n v="1421319240"/>
    <n v="1418649019"/>
    <b v="0"/>
    <n v="55"/>
    <b v="1"/>
    <s v="publishing/nonfiction"/>
    <x v="3"/>
    <x v="9"/>
  </r>
  <r>
    <n v="748"/>
    <x v="748"/>
    <s v="Peace on Earth begins with birth. Educating pregnant women to create a more peaceful world is what this book is all about."/>
    <n v="2000"/>
    <n v="2005"/>
    <n v="1.0024999999999999"/>
    <x v="0"/>
    <n v="45.56818181818182"/>
    <x v="0"/>
    <s v="USD"/>
    <n v="1407701966"/>
    <n v="1405109966"/>
    <b v="0"/>
    <n v="44"/>
    <b v="1"/>
    <s v="publishing/nonfiction"/>
    <x v="3"/>
    <x v="9"/>
  </r>
  <r>
    <n v="749"/>
    <x v="749"/>
    <s v="A place for rational, fact and data based non-partisan political and societal commentary on things that matter to Americans."/>
    <n v="10000"/>
    <n v="10556"/>
    <n v="1.0556000000000001"/>
    <x v="0"/>
    <n v="95.963636363636368"/>
    <x v="0"/>
    <s v="USD"/>
    <n v="1485642930"/>
    <n v="1483050930"/>
    <b v="0"/>
    <n v="110"/>
    <b v="1"/>
    <s v="publishing/nonfiction"/>
    <x v="3"/>
    <x v="9"/>
  </r>
  <r>
    <n v="750"/>
    <x v="750"/>
    <s v="The epic adventure of a 33 year journey surviving 4 open heart surgeries- emotionally powerful. Graphic. Honest. Funny"/>
    <n v="4444"/>
    <n v="4559"/>
    <n v="1.0258775877587758"/>
    <x v="0"/>
    <n v="77.271186440677965"/>
    <x v="0"/>
    <s v="USD"/>
    <n v="1361739872"/>
    <n v="1359147872"/>
    <b v="0"/>
    <n v="59"/>
    <b v="1"/>
    <s v="publishing/nonfiction"/>
    <x v="3"/>
    <x v="9"/>
  </r>
  <r>
    <n v="751"/>
    <x v="751"/>
    <s v="A young cancer survivor embarks on a cross country railroad adventure while writing her memoir through letters."/>
    <n v="3000"/>
    <n v="3555"/>
    <n v="1.1850000000000001"/>
    <x v="0"/>
    <n v="57.338709677419352"/>
    <x v="0"/>
    <s v="USD"/>
    <n v="1312470475"/>
    <n v="1308496075"/>
    <b v="0"/>
    <n v="62"/>
    <b v="1"/>
    <s v="publishing/nonfiction"/>
    <x v="3"/>
    <x v="9"/>
  </r>
  <r>
    <n v="752"/>
    <x v="752"/>
    <s v="A raw, honest encounter of my colourful journey trying to escape accepting I had Epilepsy &amp; how I found my super powers along the way"/>
    <n v="5000"/>
    <n v="5585"/>
    <n v="1.117"/>
    <x v="0"/>
    <n v="53.19047619047619"/>
    <x v="2"/>
    <s v="AUD"/>
    <n v="1476615600"/>
    <n v="1474884417"/>
    <b v="0"/>
    <n v="105"/>
    <b v="1"/>
    <s v="publishing/nonfiction"/>
    <x v="3"/>
    <x v="9"/>
  </r>
  <r>
    <n v="753"/>
    <x v="753"/>
    <s v="Finally, Jewish sacred texts by Israeli women, volume 2 of an  acclaimed, revolutionary series of powerful, witty, diverse Midrashim."/>
    <n v="10000"/>
    <n v="12800"/>
    <n v="1.28"/>
    <x v="0"/>
    <n v="492.30769230769232"/>
    <x v="0"/>
    <s v="USD"/>
    <n v="1423922991"/>
    <n v="1421330991"/>
    <b v="0"/>
    <n v="26"/>
    <b v="1"/>
    <s v="publishing/nonfiction"/>
    <x v="3"/>
    <x v="9"/>
  </r>
  <r>
    <n v="754"/>
    <x v="754"/>
    <s v="A book about a couples first year of marriage. Read the inspirational story of how God helped them overcome cancer, amputation and more"/>
    <n v="2000"/>
    <n v="2075"/>
    <n v="1.0375000000000001"/>
    <x v="0"/>
    <n v="42.346938775510203"/>
    <x v="0"/>
    <s v="USD"/>
    <n v="1357408721"/>
    <n v="1354816721"/>
    <b v="0"/>
    <n v="49"/>
    <b v="1"/>
    <s v="publishing/nonfiction"/>
    <x v="3"/>
    <x v="9"/>
  </r>
  <r>
    <n v="755"/>
    <x v="755"/>
    <s v="The hilarious new book about RAGBRAI, America's greatest event that you've never heard of. Crotch lube is entirely optional."/>
    <n v="2500"/>
    <n v="2547.69"/>
    <n v="1.0190760000000001"/>
    <x v="0"/>
    <n v="37.466029411764708"/>
    <x v="0"/>
    <s v="USD"/>
    <n v="1369010460"/>
    <n v="1366381877"/>
    <b v="0"/>
    <n v="68"/>
    <b v="1"/>
    <s v="publishing/nonfiction"/>
    <x v="3"/>
    <x v="9"/>
  </r>
  <r>
    <n v="756"/>
    <x v="756"/>
    <s v="A mixed media (poetry, photo, prose and sound) text focusing on/inspired by rural life in former Communist republics. "/>
    <n v="700"/>
    <n v="824"/>
    <n v="1.177142857142857"/>
    <x v="0"/>
    <n v="37.454545454545453"/>
    <x v="0"/>
    <s v="USD"/>
    <n v="1303147459"/>
    <n v="1297880659"/>
    <b v="0"/>
    <n v="22"/>
    <b v="1"/>
    <s v="publishing/nonfiction"/>
    <x v="3"/>
    <x v="9"/>
  </r>
  <r>
    <n v="757"/>
    <x v="757"/>
    <s v="This is for the book release event/photo gallery show. Funds will go to buy gallery prints &amp; copies of Orlando's Historic Haunts."/>
    <n v="250"/>
    <n v="595"/>
    <n v="2.38"/>
    <x v="0"/>
    <n v="33.055555555555557"/>
    <x v="0"/>
    <s v="USD"/>
    <n v="1354756714"/>
    <n v="1353547114"/>
    <b v="0"/>
    <n v="18"/>
    <b v="1"/>
    <s v="publishing/nonfiction"/>
    <x v="3"/>
    <x v="9"/>
  </r>
  <r>
    <n v="758"/>
    <x v="758"/>
    <s v="I am publishing my book, Waiting on Humanity and need some finishing funds to do so."/>
    <n v="2500"/>
    <n v="2550"/>
    <n v="1.02"/>
    <x v="0"/>
    <n v="134.21052631578948"/>
    <x v="0"/>
    <s v="USD"/>
    <n v="1286568268"/>
    <n v="1283976268"/>
    <b v="0"/>
    <n v="19"/>
    <b v="1"/>
    <s v="publishing/nonfiction"/>
    <x v="3"/>
    <x v="9"/>
  </r>
  <r>
    <n v="759"/>
    <x v="759"/>
    <s v="Help me search for the lost ruins of the UK. A unique guide to  lesser known and somewhat known ruins of Britain."/>
    <n v="5000"/>
    <n v="5096"/>
    <n v="1.0192000000000001"/>
    <x v="0"/>
    <n v="51.474747474747474"/>
    <x v="1"/>
    <s v="GBP"/>
    <n v="1404892539"/>
    <n v="1401436539"/>
    <b v="0"/>
    <n v="99"/>
    <b v="1"/>
    <s v="publishing/nonfiction"/>
    <x v="3"/>
    <x v="9"/>
  </r>
  <r>
    <n v="760"/>
    <x v="760"/>
    <s v="I am publishing my 5th book, I am looking to publish a book of short stories, all based on random thoughts that flash through my mind."/>
    <n v="2200"/>
    <n v="0"/>
    <n v="0"/>
    <x v="2"/>
    <e v="#DIV/0!"/>
    <x v="0"/>
    <s v="USD"/>
    <n v="1480188013"/>
    <n v="1477592413"/>
    <b v="0"/>
    <n v="0"/>
    <b v="0"/>
    <s v="publishing/fiction"/>
    <x v="3"/>
    <x v="10"/>
  </r>
  <r>
    <n v="761"/>
    <x v="761"/>
    <s v="The day Chuck died was the day everything changed. Now he has to save the afterlife from extinction or die again trying."/>
    <n v="5000"/>
    <n v="235"/>
    <n v="4.7E-2"/>
    <x v="2"/>
    <n v="39.166666666666664"/>
    <x v="0"/>
    <s v="USD"/>
    <n v="1391364126"/>
    <n v="1388772126"/>
    <b v="0"/>
    <n v="6"/>
    <b v="0"/>
    <s v="publishing/fiction"/>
    <x v="3"/>
    <x v="10"/>
  </r>
  <r>
    <n v="762"/>
    <x v="762"/>
    <s v="An original-well-done eBook. Mainly about fiction, action, adventure, and mystery. A story that you've never read!"/>
    <n v="3500"/>
    <n v="0"/>
    <n v="0"/>
    <x v="2"/>
    <e v="#DIV/0!"/>
    <x v="14"/>
    <s v="MXN"/>
    <n v="1480831200"/>
    <n v="1479328570"/>
    <b v="0"/>
    <n v="0"/>
    <b v="0"/>
    <s v="publishing/fiction"/>
    <x v="3"/>
    <x v="10"/>
  </r>
  <r>
    <n v="763"/>
    <x v="763"/>
    <s v="Highland Sabre explores a possible yet terrifying explanation for the mystery big cats said to prowl the British countryside."/>
    <n v="4290"/>
    <n v="5"/>
    <n v="1.1655011655011655E-3"/>
    <x v="2"/>
    <n v="5"/>
    <x v="1"/>
    <s v="GBP"/>
    <n v="1376563408"/>
    <n v="1373971408"/>
    <b v="0"/>
    <n v="1"/>
    <b v="0"/>
    <s v="publishing/fiction"/>
    <x v="3"/>
    <x v="10"/>
  </r>
  <r>
    <n v="764"/>
    <x v="764"/>
    <s v="[JOE]KES is a book full of over 200 original, sometimes funny, pun-ish Joekes. If you hate the book, use it as a coster!"/>
    <n v="5000"/>
    <n v="0"/>
    <n v="0"/>
    <x v="2"/>
    <e v="#DIV/0!"/>
    <x v="0"/>
    <s v="USD"/>
    <n v="1441858161"/>
    <n v="1439266161"/>
    <b v="0"/>
    <n v="0"/>
    <b v="0"/>
    <s v="publishing/fiction"/>
    <x v="3"/>
    <x v="10"/>
  </r>
  <r>
    <n v="765"/>
    <x v="765"/>
    <s v="To survive, an American socialite must fight with a Mafia boss in the French Resistance, but will his underworld ruin her in the end?"/>
    <n v="7000"/>
    <n v="2521"/>
    <n v="0.36014285714285715"/>
    <x v="2"/>
    <n v="57.295454545454547"/>
    <x v="0"/>
    <s v="USD"/>
    <n v="1413723684"/>
    <n v="1411131684"/>
    <b v="0"/>
    <n v="44"/>
    <b v="0"/>
    <s v="publishing/fiction"/>
    <x v="3"/>
    <x v="10"/>
  </r>
  <r>
    <n v="766"/>
    <x v="766"/>
    <s v="I am writing about my nonna's life in Southern Italy and what it was like to grow up in a Fascist regime before immigrating to Canada."/>
    <n v="4000"/>
    <n v="0"/>
    <n v="0"/>
    <x v="2"/>
    <e v="#DIV/0!"/>
    <x v="5"/>
    <s v="CAD"/>
    <n v="1424112483"/>
    <n v="1421520483"/>
    <b v="0"/>
    <n v="0"/>
    <b v="0"/>
    <s v="publishing/fiction"/>
    <x v="3"/>
    <x v="10"/>
  </r>
  <r>
    <n v="767"/>
    <x v="767"/>
    <s v="Jury of Peers is a complete novel, and it's good._x000a_All it needs now?  _x000a_More readers.  About ten million more._x000a_Let's get 'em."/>
    <n v="5000"/>
    <n v="177"/>
    <n v="3.5400000000000001E-2"/>
    <x v="2"/>
    <n v="59"/>
    <x v="0"/>
    <s v="USD"/>
    <n v="1432178810"/>
    <n v="1429586810"/>
    <b v="0"/>
    <n v="3"/>
    <b v="0"/>
    <s v="publishing/fiction"/>
    <x v="3"/>
    <x v="10"/>
  </r>
  <r>
    <n v="768"/>
    <x v="768"/>
    <s v="Haunted by a wrong decision and hunted by a Tall Dark Stranger, a misguided teen struggles to find her way home ..or will she make it?"/>
    <n v="2500"/>
    <n v="0"/>
    <n v="0"/>
    <x v="2"/>
    <e v="#DIV/0!"/>
    <x v="0"/>
    <s v="USD"/>
    <n v="1387169890"/>
    <n v="1384577890"/>
    <b v="0"/>
    <n v="0"/>
    <b v="0"/>
    <s v="publishing/fiction"/>
    <x v="3"/>
    <x v="10"/>
  </r>
  <r>
    <n v="769"/>
    <x v="769"/>
    <s v="Over a year of dedication has produced amazing photos and stirring words. The last step is to help those words appear in a printed book"/>
    <n v="4000"/>
    <n v="1656"/>
    <n v="0.41399999999999998"/>
    <x v="2"/>
    <n v="31.846153846153847"/>
    <x v="0"/>
    <s v="USD"/>
    <n v="1388102094"/>
    <n v="1385510094"/>
    <b v="0"/>
    <n v="52"/>
    <b v="0"/>
    <s v="publishing/fiction"/>
    <x v="3"/>
    <x v="10"/>
  </r>
  <r>
    <n v="770"/>
    <x v="770"/>
    <s v="Daniel was an ordinary boy, until unordinary events began to occur. Danny had never been exposed to supernatural activity until now..."/>
    <n v="17500"/>
    <n v="0"/>
    <n v="0"/>
    <x v="2"/>
    <e v="#DIV/0!"/>
    <x v="0"/>
    <s v="USD"/>
    <n v="1361750369"/>
    <n v="1358294369"/>
    <b v="0"/>
    <n v="0"/>
    <b v="0"/>
    <s v="publishing/fiction"/>
    <x v="3"/>
    <x v="10"/>
  </r>
  <r>
    <n v="771"/>
    <x v="771"/>
    <s v="A satire gift, the stress cube has original artwork, comes on a custom mahogany stand and has a funny exercise booklet."/>
    <n v="38000"/>
    <n v="10"/>
    <n v="2.631578947368421E-4"/>
    <x v="2"/>
    <n v="10"/>
    <x v="0"/>
    <s v="USD"/>
    <n v="1454183202"/>
    <n v="1449863202"/>
    <b v="0"/>
    <n v="1"/>
    <b v="0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n v="3.3333333333333333E-2"/>
    <x v="2"/>
    <n v="50"/>
    <x v="0"/>
    <s v="USD"/>
    <n v="1257047940"/>
    <n v="1252718519"/>
    <b v="0"/>
    <n v="1"/>
    <b v="0"/>
    <s v="publishing/fiction"/>
    <x v="3"/>
    <x v="10"/>
  </r>
  <r>
    <n v="773"/>
    <x v="773"/>
    <s v="The Mortis Chronicles is a hard hitting, thought provoking and action packed indie published series. You know you want to read!"/>
    <n v="3759"/>
    <n v="32"/>
    <n v="8.5129023676509714E-3"/>
    <x v="2"/>
    <n v="16"/>
    <x v="1"/>
    <s v="GBP"/>
    <n v="1431298860"/>
    <n v="1428341985"/>
    <b v="0"/>
    <n v="2"/>
    <b v="0"/>
    <s v="publishing/fiction"/>
    <x v="3"/>
    <x v="10"/>
  </r>
  <r>
    <n v="774"/>
    <x v="774"/>
    <s v="Arabella seeks studio time to professionally read her novel, making it available to listeners as an audio book on audible.com"/>
    <n v="500"/>
    <n v="351"/>
    <n v="0.70199999999999996"/>
    <x v="2"/>
    <n v="39"/>
    <x v="0"/>
    <s v="USD"/>
    <n v="1393181018"/>
    <n v="1390589018"/>
    <b v="0"/>
    <n v="9"/>
    <b v="0"/>
    <s v="publishing/fiction"/>
    <x v="3"/>
    <x v="10"/>
  </r>
  <r>
    <n v="775"/>
    <x v="775"/>
    <s v="Scorned is the first in a series that I have been working on for two years and it's time to get it published."/>
    <n v="10000"/>
    <n v="170"/>
    <n v="1.7000000000000001E-2"/>
    <x v="2"/>
    <n v="34"/>
    <x v="0"/>
    <s v="USD"/>
    <n v="1323998795"/>
    <n v="1321406795"/>
    <b v="0"/>
    <n v="5"/>
    <b v="0"/>
    <s v="publishing/fiction"/>
    <x v="3"/>
    <x v="10"/>
  </r>
  <r>
    <n v="776"/>
    <x v="776"/>
    <s v="Would anything change if women were in charge? Book Clubs, readers, and critics herald the latest by award-winning author, Aguila."/>
    <n v="7000"/>
    <n v="3598"/>
    <n v="0.51400000000000001"/>
    <x v="2"/>
    <n v="63.122807017543863"/>
    <x v="0"/>
    <s v="USD"/>
    <n v="1444539600"/>
    <n v="1441297645"/>
    <b v="0"/>
    <n v="57"/>
    <b v="0"/>
    <s v="publishing/fiction"/>
    <x v="3"/>
    <x v="10"/>
  </r>
  <r>
    <n v="777"/>
    <x v="777"/>
    <s v="One Minute Gone is a murder mystery drawn from real people and events. Read Chapter One at http://davidhansardblog.wordpress.com."/>
    <n v="3000"/>
    <n v="21"/>
    <n v="7.0000000000000001E-3"/>
    <x v="2"/>
    <n v="7"/>
    <x v="0"/>
    <s v="USD"/>
    <n v="1375313577"/>
    <n v="1372721577"/>
    <b v="0"/>
    <n v="3"/>
    <b v="0"/>
    <s v="publishing/fiction"/>
    <x v="3"/>
    <x v="10"/>
  </r>
  <r>
    <n v="778"/>
    <x v="778"/>
    <s v="Laughter, tears and good times in the warm glow of Summer s Love. The perfect recipe for the winter blahs."/>
    <n v="500"/>
    <n v="2"/>
    <n v="4.0000000000000001E-3"/>
    <x v="2"/>
    <n v="2"/>
    <x v="0"/>
    <s v="USD"/>
    <n v="1398876680"/>
    <n v="1396284680"/>
    <b v="0"/>
    <n v="1"/>
    <b v="0"/>
    <s v="publishing/fiction"/>
    <x v="3"/>
    <x v="10"/>
  </r>
  <r>
    <n v="779"/>
    <x v="779"/>
    <s v="A novel. Beautiful. Sparse. The truth behind the American Dream seen from the eyes of a young wanderer in the midst of the economic collapse. "/>
    <n v="15000"/>
    <n v="400"/>
    <n v="2.6666666666666668E-2"/>
    <x v="2"/>
    <n v="66.666666666666671"/>
    <x v="0"/>
    <s v="USD"/>
    <n v="1287115200"/>
    <n v="1284567905"/>
    <b v="0"/>
    <n v="6"/>
    <b v="0"/>
    <s v="publishing/fiction"/>
    <x v="3"/>
    <x v="10"/>
  </r>
  <r>
    <n v="780"/>
    <x v="780"/>
    <s v="We are finishing up recording our new record and we would like help with its physical CD release."/>
    <n v="1000"/>
    <n v="1040"/>
    <n v="1.04"/>
    <x v="0"/>
    <n v="38.518518518518519"/>
    <x v="0"/>
    <s v="USD"/>
    <n v="1304439025"/>
    <n v="1301847025"/>
    <b v="0"/>
    <n v="27"/>
    <b v="1"/>
    <s v="music/rock"/>
    <x v="4"/>
    <x v="11"/>
  </r>
  <r>
    <n v="781"/>
    <x v="781"/>
    <s v="&quot;WE ARE ON A MISSION TO TOUR THE UNITED STATES NON-STOP. TO DO SO WE NEED TO PURCHASE A NEW VAN.&quot;"/>
    <n v="800"/>
    <n v="1065.23"/>
    <n v="1.3315375"/>
    <x v="0"/>
    <n v="42.609200000000001"/>
    <x v="0"/>
    <s v="USD"/>
    <n v="1370649674"/>
    <n v="1368057674"/>
    <b v="0"/>
    <n v="25"/>
    <b v="1"/>
    <s v="music/rock"/>
    <x v="4"/>
    <x v="11"/>
  </r>
  <r>
    <n v="782"/>
    <x v="782"/>
    <s v="After almost three years of being out of music, I've decided to finally make the solo record I've wanted to do for years."/>
    <n v="700"/>
    <n v="700"/>
    <n v="1"/>
    <x v="0"/>
    <n v="50"/>
    <x v="0"/>
    <s v="USD"/>
    <n v="1345918302"/>
    <n v="1343326302"/>
    <b v="0"/>
    <n v="14"/>
    <b v="1"/>
    <s v="music/rock"/>
    <x v="4"/>
    <x v="11"/>
  </r>
  <r>
    <n v="783"/>
    <x v="783"/>
    <s v="The Red Masque will be heading into the studio in late April to begin recording their new album, tentatively titled &quot;Mythalogue&quot;."/>
    <n v="1500"/>
    <n v="2222"/>
    <n v="1.4813333333333334"/>
    <x v="0"/>
    <n v="63.485714285714288"/>
    <x v="0"/>
    <s v="USD"/>
    <n v="1335564000"/>
    <n v="1332182049"/>
    <b v="0"/>
    <n v="35"/>
    <b v="1"/>
    <s v="music/rock"/>
    <x v="4"/>
    <x v="11"/>
  </r>
  <r>
    <n v="784"/>
    <x v="784"/>
    <s v="The book I am working on now is the third is a series of rock encyclopedias. However, I am in need of funding to cover the photo costs."/>
    <n v="1000"/>
    <n v="1025"/>
    <n v="1.0249999999999999"/>
    <x v="0"/>
    <n v="102.5"/>
    <x v="0"/>
    <s v="USD"/>
    <n v="1395023719"/>
    <n v="1391571319"/>
    <b v="0"/>
    <n v="10"/>
    <b v="1"/>
    <s v="music/rock"/>
    <x v="4"/>
    <x v="11"/>
  </r>
  <r>
    <n v="785"/>
    <x v="785"/>
    <s v="Treedom wants to record a second album! We have a lot of new material, and we wanted to capture our new sound in a record for our fans."/>
    <n v="500"/>
    <n v="903.14"/>
    <n v="1.8062799999999999"/>
    <x v="0"/>
    <n v="31.142758620689655"/>
    <x v="0"/>
    <s v="USD"/>
    <n v="1362060915"/>
    <n v="1359468915"/>
    <b v="0"/>
    <n v="29"/>
    <b v="1"/>
    <s v="music/rock"/>
    <x v="4"/>
    <x v="11"/>
  </r>
  <r>
    <n v="786"/>
    <x v="786"/>
    <s v="In June, Columbus rock veterans, Watershed, will release and tour behind a new album, BRICK AND MORTAR."/>
    <n v="5000"/>
    <n v="7140"/>
    <n v="1.4279999999999999"/>
    <x v="0"/>
    <n v="162.27272727272728"/>
    <x v="0"/>
    <s v="USD"/>
    <n v="1336751220"/>
    <n v="1331774434"/>
    <b v="0"/>
    <n v="44"/>
    <b v="1"/>
    <s v="music/rock"/>
    <x v="4"/>
    <x v="11"/>
  </r>
  <r>
    <n v="787"/>
    <x v="787"/>
    <s v="We've made our goal with your help. Thanks so much! This is a great time to pre-purchase the album and get some extra perks."/>
    <n v="1200"/>
    <n v="1370"/>
    <n v="1.1416666666666666"/>
    <x v="0"/>
    <n v="80.588235294117652"/>
    <x v="0"/>
    <s v="USD"/>
    <n v="1383318226"/>
    <n v="1380726226"/>
    <b v="0"/>
    <n v="17"/>
    <b v="1"/>
    <s v="music/rock"/>
    <x v="4"/>
    <x v="11"/>
  </r>
  <r>
    <n v="788"/>
    <x v="788"/>
    <s v="With all of our money going towards our new full-length album and merch, we need your help so we don't end up stranded on tour."/>
    <n v="1000"/>
    <n v="2035.05"/>
    <n v="2.03505"/>
    <x v="0"/>
    <n v="59.85441176470588"/>
    <x v="0"/>
    <s v="USD"/>
    <n v="1341633540"/>
    <n v="1338336588"/>
    <b v="0"/>
    <n v="34"/>
    <b v="1"/>
    <s v="music/rock"/>
    <x v="4"/>
    <x v="11"/>
  </r>
  <r>
    <n v="789"/>
    <x v="789"/>
    <s v="Reluctant Hero is getting ready to record their next EP titled All As One! Studio dates are set for January 18th-22nd! Let's work!"/>
    <n v="1700"/>
    <n v="1860"/>
    <n v="1.0941176470588236"/>
    <x v="0"/>
    <n v="132.85714285714286"/>
    <x v="0"/>
    <s v="USD"/>
    <n v="1358755140"/>
    <n v="1357187280"/>
    <b v="0"/>
    <n v="14"/>
    <b v="1"/>
    <s v="music/rock"/>
    <x v="4"/>
    <x v="11"/>
  </r>
  <r>
    <n v="790"/>
    <x v="790"/>
    <s v="A regional band reaching to their fans. Reaching to become a national band with no label support. This is the chance of a lifetime."/>
    <n v="10000"/>
    <n v="14437.46"/>
    <n v="1.443746"/>
    <x v="0"/>
    <n v="92.547820512820508"/>
    <x v="0"/>
    <s v="USD"/>
    <n v="1359680939"/>
    <n v="1357088939"/>
    <b v="0"/>
    <n v="156"/>
    <b v="1"/>
    <s v="music/rock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n v="1.0386666666666666"/>
    <x v="0"/>
    <n v="60.859375"/>
    <x v="0"/>
    <s v="USD"/>
    <n v="1384322340"/>
    <n v="1381430646"/>
    <b v="0"/>
    <n v="128"/>
    <b v="1"/>
    <s v="music/rock"/>
    <x v="4"/>
    <x v="11"/>
  </r>
  <r>
    <n v="792"/>
    <x v="792"/>
    <s v="Rock n' Roll about the intersection of lies and belief: the Believable Lie."/>
    <n v="2500"/>
    <n v="2511.11"/>
    <n v="1.0044440000000001"/>
    <x v="0"/>
    <n v="41.851833333333339"/>
    <x v="0"/>
    <s v="USD"/>
    <n v="1383861483"/>
    <n v="1381265883"/>
    <b v="0"/>
    <n v="60"/>
    <b v="1"/>
    <s v="music/rock"/>
    <x v="4"/>
    <x v="11"/>
  </r>
  <r>
    <n v="793"/>
    <x v="793"/>
    <s v="Dead Tree Duo has been fortunate enough to record a full length album at Threshold Studios in NYC!  Now it's time to manufacture them!"/>
    <n v="2750"/>
    <n v="2826.43"/>
    <n v="1.0277927272727272"/>
    <x v="0"/>
    <n v="88.325937499999995"/>
    <x v="0"/>
    <s v="USD"/>
    <n v="1372827540"/>
    <n v="1371491244"/>
    <b v="0"/>
    <n v="32"/>
    <b v="1"/>
    <s v="music/rock"/>
    <x v="4"/>
    <x v="11"/>
  </r>
  <r>
    <n v="794"/>
    <x v="794"/>
    <s v="The Brian Davis Band is a group of friends that want to share their lives and experiences through music that connects with people."/>
    <n v="8000"/>
    <n v="8425"/>
    <n v="1.0531250000000001"/>
    <x v="0"/>
    <n v="158.96226415094338"/>
    <x v="0"/>
    <s v="USD"/>
    <n v="1315242360"/>
    <n v="1310438737"/>
    <b v="0"/>
    <n v="53"/>
    <b v="1"/>
    <s v="music/rock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n v="1.1178571428571429"/>
    <x v="0"/>
    <n v="85.054347826086953"/>
    <x v="0"/>
    <s v="USD"/>
    <n v="1333774740"/>
    <n v="1330094566"/>
    <b v="0"/>
    <n v="184"/>
    <b v="1"/>
    <s v="music/rock"/>
    <x v="4"/>
    <x v="11"/>
  </r>
  <r>
    <n v="796"/>
    <x v="796"/>
    <s v="Madrone is an independent band creating melodic, emotional, _x000a_alternative-rock needing your help to finish their new album."/>
    <n v="10000"/>
    <n v="10135"/>
    <n v="1.0135000000000001"/>
    <x v="0"/>
    <n v="112.61111111111111"/>
    <x v="0"/>
    <s v="USD"/>
    <n v="1379279400"/>
    <n v="1376687485"/>
    <b v="0"/>
    <n v="90"/>
    <b v="1"/>
    <s v="music/rock"/>
    <x v="4"/>
    <x v="11"/>
  </r>
  <r>
    <n v="797"/>
    <x v="797"/>
    <s v="Help Lust Control Kickstart their first cd in 20 years!!  To be mixed by Rocky Gray (Living Sacrifice, Soul Embraced, Evanescence)!!"/>
    <n v="3000"/>
    <n v="3226"/>
    <n v="1.0753333333333333"/>
    <x v="0"/>
    <n v="45.436619718309856"/>
    <x v="0"/>
    <s v="USD"/>
    <n v="1335672000"/>
    <n v="1332978688"/>
    <b v="0"/>
    <n v="71"/>
    <b v="1"/>
    <s v="music/rock"/>
    <x v="4"/>
    <x v="11"/>
  </r>
  <r>
    <n v="798"/>
    <x v="798"/>
    <s v="We have some great new songs and want to record a special edition 4 song EP as our next Eric Stuart Band release"/>
    <n v="3500"/>
    <n v="4021"/>
    <n v="1.1488571428571428"/>
    <x v="0"/>
    <n v="46.218390804597703"/>
    <x v="0"/>
    <s v="USD"/>
    <n v="1412086187"/>
    <n v="1409494187"/>
    <b v="0"/>
    <n v="87"/>
    <b v="1"/>
    <s v="music/rock"/>
    <x v="4"/>
    <x v="11"/>
  </r>
  <r>
    <n v="799"/>
    <x v="799"/>
    <s v="Los Angeles-based recording artist Ryan Caskey joined forces with producer Eddie Hedges to record alternative rock masterworks."/>
    <n v="5000"/>
    <n v="5001"/>
    <n v="1.0002"/>
    <x v="0"/>
    <n v="178.60714285714286"/>
    <x v="0"/>
    <s v="USD"/>
    <n v="1335542446"/>
    <n v="1332950446"/>
    <b v="0"/>
    <n v="28"/>
    <b v="1"/>
    <s v="music/rock"/>
    <x v="4"/>
    <x v="11"/>
  </r>
  <r>
    <n v="800"/>
    <x v="800"/>
    <s v="Scotland's premier classic rock and metal festival, 3 days, 3-4 stages, family friendly,  for people of all ages"/>
    <n v="1500"/>
    <n v="2282"/>
    <n v="1.5213333333333334"/>
    <x v="0"/>
    <n v="40.75"/>
    <x v="1"/>
    <s v="GBP"/>
    <n v="1410431054"/>
    <n v="1407839054"/>
    <b v="0"/>
    <n v="56"/>
    <b v="1"/>
    <s v="music/rock"/>
    <x v="4"/>
    <x v="11"/>
  </r>
  <r>
    <n v="801"/>
    <x v="801"/>
    <s v="ALL WE WANT TO DO IS DRIVE AROUND AMERICA AND PLAY A BUNCH OF SHOWS, BUT WE DON'T HAVE ANY MONEY..."/>
    <n v="2000"/>
    <n v="2230.4299999999998"/>
    <n v="1.1152149999999998"/>
    <x v="0"/>
    <n v="43.733921568627444"/>
    <x v="0"/>
    <s v="USD"/>
    <n v="1309547120"/>
    <n v="1306955120"/>
    <b v="0"/>
    <n v="51"/>
    <b v="1"/>
    <s v="music/rock"/>
    <x v="4"/>
    <x v="11"/>
  </r>
  <r>
    <n v="802"/>
    <x v="802"/>
    <s v="Vaz invades 2 new continents in the Eastern Hemisphere and brings home a Split Single, a Video Documentary and a Live Record from Asia."/>
    <n v="6000"/>
    <n v="6080"/>
    <n v="1.0133333333333334"/>
    <x v="0"/>
    <n v="81.066666666666663"/>
    <x v="0"/>
    <s v="USD"/>
    <n v="1347854700"/>
    <n v="1343867524"/>
    <b v="0"/>
    <n v="75"/>
    <b v="1"/>
    <s v="music/rock"/>
    <x v="4"/>
    <x v="11"/>
  </r>
  <r>
    <n v="803"/>
    <x v="803"/>
    <s v="We're recording our first single in Nashville this summer and sending it to radio with Shamrock Media Group.  We need your help!!"/>
    <n v="2300"/>
    <n v="2835"/>
    <n v="1.232608695652174"/>
    <x v="0"/>
    <n v="74.60526315789474"/>
    <x v="0"/>
    <s v="USD"/>
    <n v="1306630800"/>
    <n v="1304376478"/>
    <b v="0"/>
    <n v="38"/>
    <b v="1"/>
    <s v="music/rock"/>
    <x v="4"/>
    <x v="11"/>
  </r>
  <r>
    <n v="804"/>
    <x v="804"/>
    <s v="Hope and Inspiration.  That is what this project is all about. In the midst of a dark and broken world our stories can speak life."/>
    <n v="5500"/>
    <n v="5500"/>
    <n v="1"/>
    <x v="0"/>
    <n v="305.55555555555554"/>
    <x v="0"/>
    <s v="USD"/>
    <n v="1311393540"/>
    <n v="1309919526"/>
    <b v="0"/>
    <n v="18"/>
    <b v="1"/>
    <s v="music/rock"/>
    <x v="4"/>
    <x v="11"/>
  </r>
  <r>
    <n v="805"/>
    <x v="805"/>
    <s v="Be a part of Virtual CH's debut Video and Record release.  Help fund their debut music video and record mixing expenses."/>
    <n v="3000"/>
    <n v="3150"/>
    <n v="1.05"/>
    <x v="0"/>
    <n v="58.333333333333336"/>
    <x v="0"/>
    <s v="USD"/>
    <n v="1310857200"/>
    <n v="1306525512"/>
    <b v="0"/>
    <n v="54"/>
    <b v="1"/>
    <s v="music/rock"/>
    <x v="4"/>
    <x v="11"/>
  </r>
  <r>
    <n v="806"/>
    <x v="806"/>
    <s v="Help Golden Animals finish their NEW Album!"/>
    <n v="8000"/>
    <n v="8355"/>
    <n v="1.0443750000000001"/>
    <x v="0"/>
    <n v="117.67605633802818"/>
    <x v="0"/>
    <s v="USD"/>
    <n v="1315413339"/>
    <n v="1312821339"/>
    <b v="0"/>
    <n v="71"/>
    <b v="1"/>
    <s v="music/rock"/>
    <x v="4"/>
    <x v="11"/>
  </r>
  <r>
    <n v="807"/>
    <x v="807"/>
    <s v="Join the Sic Vita family and lend a hand as we create a new album!"/>
    <n v="4000"/>
    <n v="4205"/>
    <n v="1.05125"/>
    <x v="0"/>
    <n v="73.771929824561397"/>
    <x v="0"/>
    <s v="USD"/>
    <n v="1488333600"/>
    <n v="1485270311"/>
    <b v="0"/>
    <n v="57"/>
    <b v="1"/>
    <s v="music/rock"/>
    <x v="4"/>
    <x v="11"/>
  </r>
  <r>
    <n v="808"/>
    <x v="808"/>
    <s v="The Micronite Filters have a blood curdling sonic adventure ready for psychedelic swirled vinyl for the best possible auditory journey."/>
    <n v="4500"/>
    <n v="4500"/>
    <n v="1"/>
    <x v="0"/>
    <n v="104.65116279069767"/>
    <x v="5"/>
    <s v="CAD"/>
    <n v="1419224340"/>
    <n v="1416363886"/>
    <b v="0"/>
    <n v="43"/>
    <b v="1"/>
    <s v="music/rock"/>
    <x v="4"/>
    <x v="11"/>
  </r>
  <r>
    <n v="809"/>
    <x v="809"/>
    <s v="Acknowledged songwriter looking to record album of new songs to secure a Publishing Contract"/>
    <n v="4000"/>
    <n v="4151"/>
    <n v="1.03775"/>
    <x v="0"/>
    <n v="79.82692307692308"/>
    <x v="0"/>
    <s v="USD"/>
    <n v="1390161630"/>
    <n v="1387569630"/>
    <b v="0"/>
    <n v="52"/>
    <b v="1"/>
    <s v="music/rock"/>
    <x v="4"/>
    <x v="11"/>
  </r>
  <r>
    <n v="810"/>
    <x v="810"/>
    <s v="Please help us reach both a short term and lifetime goal! We can't do this without your help. thank you a ton from all of us at P.T.R.."/>
    <n v="1500"/>
    <n v="1575"/>
    <n v="1.05"/>
    <x v="0"/>
    <n v="58.333333333333336"/>
    <x v="0"/>
    <s v="USD"/>
    <n v="1346462462"/>
    <n v="1343870462"/>
    <b v="0"/>
    <n v="27"/>
    <b v="1"/>
    <s v="music/rock"/>
    <x v="4"/>
    <x v="11"/>
  </r>
  <r>
    <n v="811"/>
    <x v="811"/>
    <s v="We need your financial support to cover the tour costs!  (Sound, lights, travel, stage design)"/>
    <n v="1000"/>
    <n v="1040"/>
    <n v="1.04"/>
    <x v="0"/>
    <n v="86.666666666666671"/>
    <x v="0"/>
    <s v="USD"/>
    <n v="1373475120"/>
    <n v="1371569202"/>
    <b v="0"/>
    <n v="12"/>
    <b v="1"/>
    <s v="music/rock"/>
    <x v="4"/>
    <x v="11"/>
  </r>
  <r>
    <n v="812"/>
    <x v="812"/>
    <s v="Gainesville's pop punk 3 piece Assassinate The Scientist started a new band and they want to release a 7&quot;, but they need your help!!"/>
    <n v="600"/>
    <n v="911"/>
    <n v="1.5183333333333333"/>
    <x v="0"/>
    <n v="27.606060606060606"/>
    <x v="0"/>
    <s v="USD"/>
    <n v="1362146280"/>
    <n v="1357604752"/>
    <b v="0"/>
    <n v="33"/>
    <b v="1"/>
    <s v="music/rock"/>
    <x v="4"/>
    <x v="11"/>
  </r>
  <r>
    <n v="813"/>
    <x v="813"/>
    <s v="A pre order campaign to fund the pressing of our second full length vinyl LP"/>
    <n v="1500"/>
    <n v="2399.94"/>
    <n v="1.59996"/>
    <x v="0"/>
    <n v="24.999375000000001"/>
    <x v="0"/>
    <s v="USD"/>
    <n v="1342825365"/>
    <n v="1340233365"/>
    <b v="0"/>
    <n v="96"/>
    <b v="1"/>
    <s v="music/rock"/>
    <x v="4"/>
    <x v="11"/>
  </r>
  <r>
    <n v="814"/>
    <x v="814"/>
    <s v="We have been a band since 2007, but we've never hit the road. That's messed up... So this summer, we're trying to and need your help!"/>
    <n v="1000"/>
    <n v="1273"/>
    <n v="1.2729999999999999"/>
    <x v="0"/>
    <n v="45.464285714285715"/>
    <x v="0"/>
    <s v="USD"/>
    <n v="1306865040"/>
    <n v="1305568201"/>
    <b v="0"/>
    <n v="28"/>
    <b v="1"/>
    <s v="music/rock"/>
    <x v="4"/>
    <x v="11"/>
  </r>
  <r>
    <n v="815"/>
    <x v="815"/>
    <s v="Be a part of helping The Early Reset finish their new 7 song EP."/>
    <n v="4000"/>
    <n v="4280"/>
    <n v="1.07"/>
    <x v="0"/>
    <n v="99.534883720930239"/>
    <x v="0"/>
    <s v="USD"/>
    <n v="1414879303"/>
    <n v="1412287303"/>
    <b v="0"/>
    <n v="43"/>
    <b v="1"/>
    <s v="music/rock"/>
    <x v="4"/>
    <x v="11"/>
  </r>
  <r>
    <n v="816"/>
    <x v="816"/>
    <s v="Friends and Family have an album for you. They need your help to release it to the world."/>
    <n v="7000"/>
    <n v="8058.55"/>
    <n v="1.1512214285714286"/>
    <x v="0"/>
    <n v="39.31"/>
    <x v="0"/>
    <s v="USD"/>
    <n v="1365489000"/>
    <n v="1362776043"/>
    <b v="0"/>
    <n v="205"/>
    <b v="1"/>
    <s v="music/rock"/>
    <x v="4"/>
    <x v="11"/>
  </r>
  <r>
    <n v="817"/>
    <x v="817"/>
    <s v="Dead Fish Handshake is a rock band based out of New Jersey. We are in the process of raising funds for our second record."/>
    <n v="1500"/>
    <n v="2056.66"/>
    <n v="1.3711066666666665"/>
    <x v="0"/>
    <n v="89.419999999999987"/>
    <x v="0"/>
    <s v="USD"/>
    <n v="1331441940"/>
    <n v="1326810211"/>
    <b v="0"/>
    <n v="23"/>
    <b v="1"/>
    <s v="music/rock"/>
    <x v="4"/>
    <x v="11"/>
  </r>
  <r>
    <n v="818"/>
    <x v="818"/>
    <s v="Orwell is hitting the road this August for a West Coast tour and we need substantial van repairs in order to get there.  Dates booked."/>
    <n v="350"/>
    <n v="545"/>
    <n v="1.5571428571428572"/>
    <x v="0"/>
    <n v="28.684210526315791"/>
    <x v="0"/>
    <s v="USD"/>
    <n v="1344358860"/>
    <n v="1343682681"/>
    <b v="0"/>
    <n v="19"/>
    <b v="1"/>
    <s v="music/rock"/>
    <x v="4"/>
    <x v="11"/>
  </r>
  <r>
    <n v="819"/>
    <x v="819"/>
    <s v="We are touring the Southeast in support of our new EP"/>
    <n v="400"/>
    <n v="435"/>
    <n v="1.0874999999999999"/>
    <x v="0"/>
    <n v="31.071428571428573"/>
    <x v="0"/>
    <s v="USD"/>
    <n v="1387601040"/>
    <n v="1386806254"/>
    <b v="0"/>
    <n v="14"/>
    <b v="1"/>
    <s v="music/rock"/>
    <x v="4"/>
    <x v="11"/>
  </r>
  <r>
    <n v="820"/>
    <x v="820"/>
    <s v="Wyatt Lowe &amp; the Ottomatics will be hitting the road this June on a North and Southwest Summer 2014 tour!"/>
    <n v="2000"/>
    <n v="2681"/>
    <n v="1.3405"/>
    <x v="0"/>
    <n v="70.55263157894737"/>
    <x v="0"/>
    <s v="USD"/>
    <n v="1402290000"/>
    <n v="1399666342"/>
    <b v="0"/>
    <n v="38"/>
    <b v="1"/>
    <s v="music/rock"/>
    <x v="4"/>
    <x v="11"/>
  </r>
  <r>
    <n v="821"/>
    <x v="821"/>
    <s v="Bizness Suit - NEW ALBUM - We're going to LA to record the best rock album ever - bluesy funky Rock n Roll with soul"/>
    <n v="17482"/>
    <n v="17482"/>
    <n v="1"/>
    <x v="0"/>
    <n v="224.12820512820514"/>
    <x v="0"/>
    <s v="USD"/>
    <n v="1430712060"/>
    <n v="1427753265"/>
    <b v="0"/>
    <n v="78"/>
    <b v="1"/>
    <s v="music/rock"/>
    <x v="4"/>
    <x v="11"/>
  </r>
  <r>
    <n v="822"/>
    <x v="822"/>
    <s v="Soul Easy recording our first full length CD.  Inspired by lots of friends and lots of good times."/>
    <n v="3000"/>
    <n v="3575"/>
    <n v="1.1916666666666667"/>
    <x v="0"/>
    <n v="51.811594202898547"/>
    <x v="0"/>
    <s v="USD"/>
    <n v="1349477050"/>
    <n v="1346885050"/>
    <b v="0"/>
    <n v="69"/>
    <b v="1"/>
    <s v="music/rock"/>
    <x v="4"/>
    <x v="11"/>
  </r>
  <r>
    <n v="823"/>
    <x v="823"/>
    <s v="Eyes For Fire is finally ready to release their Debut Album but we need YOU to help us put the final touches on it."/>
    <n v="800"/>
    <n v="1436"/>
    <n v="1.7949999999999999"/>
    <x v="0"/>
    <n v="43.515151515151516"/>
    <x v="0"/>
    <s v="USD"/>
    <n v="1427062852"/>
    <n v="1424474452"/>
    <b v="0"/>
    <n v="33"/>
    <b v="1"/>
    <s v="music/rock"/>
    <x v="4"/>
    <x v="11"/>
  </r>
  <r>
    <n v="824"/>
    <x v="824"/>
    <s v="Hi Ho Silver Oh is going on a West Coast tour! We'll be starting in Santa Barbara, and spreading our tunes all the way to Seattle and back."/>
    <n v="1600"/>
    <n v="2150.1"/>
    <n v="1.3438124999999999"/>
    <x v="0"/>
    <n v="39.816666666666663"/>
    <x v="0"/>
    <s v="USD"/>
    <n v="1271573940"/>
    <n v="1268459318"/>
    <b v="0"/>
    <n v="54"/>
    <b v="1"/>
    <s v="music/rock"/>
    <x v="4"/>
    <x v="11"/>
  </r>
  <r>
    <n v="825"/>
    <x v="825"/>
    <s v="Kickstarting Kill Freeman independently. Help fund the New Record, Video and Live Shows."/>
    <n v="12500"/>
    <n v="12554"/>
    <n v="1.0043200000000001"/>
    <x v="0"/>
    <n v="126.8080808080808"/>
    <x v="0"/>
    <s v="USD"/>
    <n v="1351495284"/>
    <n v="1349335284"/>
    <b v="0"/>
    <n v="99"/>
    <b v="1"/>
    <s v="music/rock"/>
    <x v="4"/>
    <x v="11"/>
  </r>
  <r>
    <n v="826"/>
    <x v="826"/>
    <s v="Protect The Dream is preparing to record their debut album 8 years in the making. Lets make it happen Kickstarter!"/>
    <n v="5500"/>
    <n v="5580"/>
    <n v="1.0145454545454546"/>
    <x v="0"/>
    <n v="113.87755102040816"/>
    <x v="0"/>
    <s v="USD"/>
    <n v="1332719730"/>
    <n v="1330908930"/>
    <b v="0"/>
    <n v="49"/>
    <b v="1"/>
    <s v="music/rock"/>
    <x v="4"/>
    <x v="11"/>
  </r>
  <r>
    <n v="827"/>
    <x v="827"/>
    <s v="We want to release our Losing Wings EP on a week-long tour of California's music scene!  We've got the EP made, we just need gas money!"/>
    <n v="300"/>
    <n v="310"/>
    <n v="1.0333333333333334"/>
    <x v="0"/>
    <n v="28.181818181818183"/>
    <x v="0"/>
    <s v="USD"/>
    <n v="1329248940"/>
    <n v="1326972107"/>
    <b v="0"/>
    <n v="11"/>
    <b v="1"/>
    <s v="music/rock"/>
    <x v="4"/>
    <x v="11"/>
  </r>
  <r>
    <n v="828"/>
    <x v="828"/>
    <s v="Our new CD comes out July 3. We have self-financed the project with money from our shows but now need additional funding for video."/>
    <n v="1300"/>
    <n v="1391"/>
    <n v="1.07"/>
    <x v="0"/>
    <n v="36.60526315789474"/>
    <x v="0"/>
    <s v="USD"/>
    <n v="1340641440"/>
    <n v="1339549982"/>
    <b v="0"/>
    <n v="38"/>
    <b v="1"/>
    <s v="music/rock"/>
    <x v="4"/>
    <x v="11"/>
  </r>
  <r>
    <n v="829"/>
    <x v="829"/>
    <s v="We are a band from South East London- each member is19 years OA. We have been together for two years. Taking pride in making good music"/>
    <n v="500"/>
    <n v="520"/>
    <n v="1.04"/>
    <x v="0"/>
    <n v="32.5"/>
    <x v="1"/>
    <s v="GBP"/>
    <n v="1468437240"/>
    <n v="1463253240"/>
    <b v="0"/>
    <n v="16"/>
    <b v="1"/>
    <s v="music/rock"/>
    <x v="4"/>
    <x v="11"/>
  </r>
  <r>
    <n v="830"/>
    <x v="830"/>
    <s v="We're making a high energy, fist pumpin', pelvis-thrusting new Rock n Roll album and we'd love for you to be a part of it."/>
    <n v="1800"/>
    <n v="1941"/>
    <n v="1.0783333333333334"/>
    <x v="0"/>
    <n v="60.65625"/>
    <x v="0"/>
    <s v="USD"/>
    <n v="1363952225"/>
    <n v="1361363825"/>
    <b v="0"/>
    <n v="32"/>
    <b v="1"/>
    <s v="music/rock"/>
    <x v="4"/>
    <x v="11"/>
  </r>
  <r>
    <n v="831"/>
    <x v="831"/>
    <s v="7Horse is a new band with a self-funded album and a show they want to rock in your town!"/>
    <n v="1500"/>
    <n v="3500"/>
    <n v="2.3333333333333335"/>
    <x v="0"/>
    <n v="175"/>
    <x v="0"/>
    <s v="USD"/>
    <n v="1335540694"/>
    <n v="1332948694"/>
    <b v="0"/>
    <n v="20"/>
    <b v="1"/>
    <s v="music/rock"/>
    <x v="4"/>
    <x v="11"/>
  </r>
  <r>
    <n v="832"/>
    <x v="832"/>
    <s v="Being in a band can make you feel like clowns, but we've got the best fans so we're not too worried. You are the new record labels!!"/>
    <n v="15000"/>
    <n v="15091.06"/>
    <n v="1.0060706666666666"/>
    <x v="0"/>
    <n v="97.993896103896105"/>
    <x v="0"/>
    <s v="USD"/>
    <n v="1327133580"/>
    <n v="1321978335"/>
    <b v="0"/>
    <n v="154"/>
    <b v="1"/>
    <s v="music/rock"/>
    <x v="4"/>
    <x v="11"/>
  </r>
  <r>
    <n v="833"/>
    <x v="833"/>
    <s v="This is an American rock album."/>
    <n v="6000"/>
    <n v="6100"/>
    <n v="1.0166666666666666"/>
    <x v="0"/>
    <n v="148.78048780487805"/>
    <x v="0"/>
    <s v="USD"/>
    <n v="1397941475"/>
    <n v="1395349475"/>
    <b v="0"/>
    <n v="41"/>
    <b v="1"/>
    <s v="music/rock"/>
    <x v="4"/>
    <x v="11"/>
  </r>
  <r>
    <n v="834"/>
    <x v="834"/>
    <s v="We were selected out of 4,000 bands to play on VANS Warped Tour! Amazing opportunity, but touring costs $$$!  We REALLY need your help!"/>
    <n v="5500"/>
    <n v="7206"/>
    <n v="1.3101818181818181"/>
    <x v="0"/>
    <n v="96.08"/>
    <x v="0"/>
    <s v="USD"/>
    <n v="1372651140"/>
    <n v="1369770292"/>
    <b v="0"/>
    <n v="75"/>
    <b v="1"/>
    <s v="music/rock"/>
    <x v="4"/>
    <x v="11"/>
  </r>
  <r>
    <n v="835"/>
    <x v="835"/>
    <s v="Help composer and musician Samuel B. Lupowitz release his first solo piano rock effort featuring the hard-grooving Ego Band."/>
    <n v="2000"/>
    <n v="2345"/>
    <n v="1.1725000000000001"/>
    <x v="0"/>
    <n v="58.625"/>
    <x v="0"/>
    <s v="USD"/>
    <n v="1337396400"/>
    <n v="1333709958"/>
    <b v="0"/>
    <n v="40"/>
    <b v="1"/>
    <s v="music/rock"/>
    <x v="4"/>
    <x v="11"/>
  </r>
  <r>
    <n v="836"/>
    <x v="836"/>
    <s v="An album you can bring home to mom."/>
    <n v="5000"/>
    <n v="5046.5200000000004"/>
    <n v="1.009304"/>
    <x v="0"/>
    <n v="109.70695652173914"/>
    <x v="0"/>
    <s v="USD"/>
    <n v="1381108918"/>
    <n v="1378516918"/>
    <b v="0"/>
    <n v="46"/>
    <b v="1"/>
    <s v="music/rock"/>
    <x v="4"/>
    <x v="11"/>
  </r>
  <r>
    <n v="837"/>
    <x v="837"/>
    <s v="Take 147 is currently in the process of recording the debut album called, &quot;Nothin' to Lose&quot;."/>
    <n v="2500"/>
    <n v="3045"/>
    <n v="1.218"/>
    <x v="0"/>
    <n v="49.112903225806448"/>
    <x v="0"/>
    <s v="USD"/>
    <n v="1398988662"/>
    <n v="1396396662"/>
    <b v="0"/>
    <n v="62"/>
    <b v="1"/>
    <s v="music/rock"/>
    <x v="4"/>
    <x v="11"/>
  </r>
  <r>
    <n v="838"/>
    <x v="838"/>
    <s v="The Paper Melody wants YOU to be a part of the next chapter! Be a part of the process of our brand new EP and Music Videos!"/>
    <n v="2000"/>
    <n v="2908"/>
    <n v="1.454"/>
    <x v="0"/>
    <n v="47.672131147540981"/>
    <x v="0"/>
    <s v="USD"/>
    <n v="1326835985"/>
    <n v="1324243985"/>
    <b v="0"/>
    <n v="61"/>
    <b v="1"/>
    <s v="music/rock"/>
    <x v="4"/>
    <x v="11"/>
  </r>
  <r>
    <n v="839"/>
    <x v="839"/>
    <s v="The Waffle Stompers need your support to keep doing what we love--go on tour, make music and music videos."/>
    <n v="5000"/>
    <n v="5830.83"/>
    <n v="1.166166"/>
    <x v="0"/>
    <n v="60.737812499999997"/>
    <x v="0"/>
    <s v="USD"/>
    <n v="1348337956"/>
    <n v="1345745956"/>
    <b v="0"/>
    <n v="96"/>
    <b v="1"/>
    <s v="music/rock"/>
    <x v="4"/>
    <x v="11"/>
  </r>
  <r>
    <n v="840"/>
    <x v="840"/>
    <s v="Carl King / Sir Millard Mulch / Dr. Zoltan Ã˜belisk is making a new 45-minute instrumental sci-fi album!"/>
    <n v="10000"/>
    <n v="12041.66"/>
    <n v="1.2041660000000001"/>
    <x v="0"/>
    <n v="63.37715789473684"/>
    <x v="0"/>
    <s v="USD"/>
    <n v="1474694787"/>
    <n v="1472102787"/>
    <b v="0"/>
    <n v="190"/>
    <b v="1"/>
    <s v="music/metal"/>
    <x v="4"/>
    <x v="12"/>
  </r>
  <r>
    <n v="841"/>
    <x v="841"/>
    <s v="Dan Mumm's 2nd studio album. An ambitious project - Dan will attempt his best musical work yet, drawing influence from across the ages."/>
    <n v="5000"/>
    <n v="5066"/>
    <n v="1.0132000000000001"/>
    <x v="0"/>
    <n v="53.893617021276597"/>
    <x v="0"/>
    <s v="USD"/>
    <n v="1415653663"/>
    <n v="1413058063"/>
    <b v="1"/>
    <n v="94"/>
    <b v="1"/>
    <s v="music/metal"/>
    <x v="4"/>
    <x v="12"/>
  </r>
  <r>
    <n v="842"/>
    <x v="842"/>
    <s v="Help fund our new concept album, inspired heavily by Sci-Fi and cosmology. Together, we can make &quot;Frontiers&quot; a great release!"/>
    <n v="2500"/>
    <n v="2608"/>
    <n v="1.0431999999999999"/>
    <x v="0"/>
    <n v="66.871794871794876"/>
    <x v="5"/>
    <s v="CAD"/>
    <n v="1381723140"/>
    <n v="1378735983"/>
    <b v="1"/>
    <n v="39"/>
    <b v="1"/>
    <s v="music/metal"/>
    <x v="4"/>
    <x v="12"/>
  </r>
  <r>
    <n v="843"/>
    <x v="843"/>
    <s v="Five metal heads dedicated to our passion for music. We believe music is Freedom, Unity &amp; Escape. Join us on our mission to Dig Deeper."/>
    <n v="3000"/>
    <n v="8014"/>
    <n v="2.6713333333333331"/>
    <x v="0"/>
    <n v="63.102362204724407"/>
    <x v="0"/>
    <s v="USD"/>
    <n v="1481184000"/>
    <n v="1479708680"/>
    <b v="0"/>
    <n v="127"/>
    <b v="1"/>
    <s v="music/metal"/>
    <x v="4"/>
    <x v="12"/>
  </r>
  <r>
    <n v="844"/>
    <x v="844"/>
    <s v="The NEW ALBUM from the MOST METAL BAND ON EARTH is here! (WARNING: May cause melted faces and headbanging-related spinal trauma!)"/>
    <n v="3000"/>
    <n v="5824"/>
    <n v="1.9413333333333334"/>
    <x v="0"/>
    <n v="36.628930817610062"/>
    <x v="0"/>
    <s v="USD"/>
    <n v="1414817940"/>
    <n v="1411489552"/>
    <b v="1"/>
    <n v="159"/>
    <b v="1"/>
    <s v="music/metal"/>
    <x v="4"/>
    <x v="12"/>
  </r>
  <r>
    <n v="845"/>
    <x v="845"/>
    <s v="Help Legend of Zelda tribute band Master Sword complete their latest heavy metal album: Shadow and Steel!"/>
    <n v="5000"/>
    <n v="6019.01"/>
    <n v="1.203802"/>
    <x v="0"/>
    <n v="34.005706214689269"/>
    <x v="0"/>
    <s v="USD"/>
    <n v="1473047940"/>
    <n v="1469595396"/>
    <b v="0"/>
    <n v="177"/>
    <b v="1"/>
    <s v="music/metal"/>
    <x v="4"/>
    <x v="12"/>
  </r>
  <r>
    <n v="846"/>
    <x v="846"/>
    <s v="Pre-order and help me fund new merchandise so we can make the album release something amazing."/>
    <n v="1100"/>
    <n v="1342.01"/>
    <n v="1.2200090909090908"/>
    <x v="0"/>
    <n v="28.553404255319148"/>
    <x v="1"/>
    <s v="GBP"/>
    <n v="1394460000"/>
    <n v="1393233855"/>
    <b v="0"/>
    <n v="47"/>
    <b v="1"/>
    <s v="music/metal"/>
    <x v="4"/>
    <x v="12"/>
  </r>
  <r>
    <n v="847"/>
    <x v="847"/>
    <s v="MUSIC WITH MEANING!  MUSIC THAT MATTERS!!!"/>
    <n v="10"/>
    <n v="10"/>
    <n v="1"/>
    <x v="0"/>
    <n v="10"/>
    <x v="0"/>
    <s v="USD"/>
    <n v="1436555376"/>
    <n v="1433963376"/>
    <b v="0"/>
    <n v="1"/>
    <b v="1"/>
    <s v="music/metal"/>
    <x v="4"/>
    <x v="12"/>
  </r>
  <r>
    <n v="848"/>
    <x v="848"/>
    <s v="God Am, a Grunge/Doom metal band, who have been trying to fund the production of our EP to bring you a unique aural assault."/>
    <n v="300"/>
    <n v="300"/>
    <n v="1"/>
    <x v="0"/>
    <n v="18.75"/>
    <x v="0"/>
    <s v="USD"/>
    <n v="1429038033"/>
    <n v="1426446033"/>
    <b v="0"/>
    <n v="16"/>
    <b v="1"/>
    <s v="music/metal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n v="1.1990000000000001"/>
    <x v="0"/>
    <n v="41.704347826086959"/>
    <x v="0"/>
    <s v="USD"/>
    <n v="1426473264"/>
    <n v="1424057664"/>
    <b v="0"/>
    <n v="115"/>
    <b v="1"/>
    <s v="music/metal"/>
    <x v="4"/>
    <x v="12"/>
  </r>
  <r>
    <n v="850"/>
    <x v="850"/>
    <s v="Help Chicago-based instrumental group Sioum complete the production of their 2nd full-length album."/>
    <n v="4000"/>
    <n v="6207"/>
    <n v="1.55175"/>
    <x v="0"/>
    <n v="46.669172932330824"/>
    <x v="0"/>
    <s v="USD"/>
    <n v="1461560340"/>
    <n v="1458762717"/>
    <b v="0"/>
    <n v="133"/>
    <b v="1"/>
    <s v="music/metal"/>
    <x v="4"/>
    <x v="12"/>
  </r>
  <r>
    <n v="851"/>
    <x v="851"/>
    <s v="Salut, nous c'est M.F.Crew, on a besoin de vous pour produire notre premier album &quot;First Ride&quot; ! :)"/>
    <n v="2000"/>
    <n v="2609"/>
    <n v="1.3045"/>
    <x v="0"/>
    <n v="37.271428571428572"/>
    <x v="6"/>
    <s v="EUR"/>
    <n v="1469994300"/>
    <n v="1464815253"/>
    <b v="0"/>
    <n v="70"/>
    <b v="1"/>
    <s v="music/metal"/>
    <x v="4"/>
    <x v="12"/>
  </r>
  <r>
    <n v="852"/>
    <x v="852"/>
    <s v="Limited edition 2x12&quot; vinyl pressing of our latest album &quot;Who Do You Think We Are?&quot;"/>
    <n v="3500"/>
    <n v="3674"/>
    <n v="1.0497142857142858"/>
    <x v="0"/>
    <n v="59.258064516129032"/>
    <x v="0"/>
    <s v="USD"/>
    <n v="1477342800"/>
    <n v="1476386395"/>
    <b v="0"/>
    <n v="62"/>
    <b v="1"/>
    <s v="music/metal"/>
    <x v="4"/>
    <x v="12"/>
  </r>
  <r>
    <n v="853"/>
    <x v="853"/>
    <s v="Help release a CD of sloggoth's first album &quot;sloggoth&quot;.  All contributors of $5 or more get a CD when the goal is met!"/>
    <n v="300"/>
    <n v="300"/>
    <n v="1"/>
    <x v="0"/>
    <n v="30"/>
    <x v="0"/>
    <s v="USD"/>
    <n v="1424116709"/>
    <n v="1421524709"/>
    <b v="0"/>
    <n v="10"/>
    <b v="1"/>
    <s v="music/metal"/>
    <x v="4"/>
    <x v="12"/>
  </r>
  <r>
    <n v="854"/>
    <x v="854"/>
    <s v="Writing and Recording Sophomore record, and funding Tour to support Spring 2017 album release."/>
    <n v="27800"/>
    <n v="32865.300000000003"/>
    <n v="1.1822050359712231"/>
    <x v="0"/>
    <n v="65.8623246492986"/>
    <x v="0"/>
    <s v="USD"/>
    <n v="1482901546"/>
    <n v="1480309546"/>
    <b v="0"/>
    <n v="499"/>
    <b v="1"/>
    <s v="music/metal"/>
    <x v="4"/>
    <x v="12"/>
  </r>
  <r>
    <n v="855"/>
    <x v="855"/>
    <s v="AtteroTerra's &quot;Pray for Apocalypse&quot; is fully completed, and only being held up by funding."/>
    <n v="1450"/>
    <n v="1500"/>
    <n v="1.0344827586206897"/>
    <x v="0"/>
    <n v="31.914893617021278"/>
    <x v="0"/>
    <s v="USD"/>
    <n v="1469329217"/>
    <n v="1466737217"/>
    <b v="0"/>
    <n v="47"/>
    <b v="1"/>
    <s v="music/metal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n v="2.1800000000000002"/>
    <x v="0"/>
    <n v="19.464285714285715"/>
    <x v="12"/>
    <s v="EUR"/>
    <n v="1477422000"/>
    <n v="1472282956"/>
    <b v="0"/>
    <n v="28"/>
    <b v="1"/>
    <s v="music/metal"/>
    <x v="4"/>
    <x v="12"/>
  </r>
  <r>
    <n v="857"/>
    <x v="857"/>
    <s v="Modern Post-Hardcore/Electro music (Hardstyle, EDM, Trap, Dubstep, Dembow, House)."/>
    <n v="1200"/>
    <n v="1200"/>
    <n v="1"/>
    <x v="0"/>
    <n v="50"/>
    <x v="3"/>
    <s v="EUR"/>
    <n v="1448463431"/>
    <n v="1444831031"/>
    <b v="0"/>
    <n v="24"/>
    <b v="1"/>
    <s v="music/metal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n v="1.4400583333333332"/>
    <x v="0"/>
    <n v="22.737763157894737"/>
    <x v="1"/>
    <s v="GBP"/>
    <n v="1429138740"/>
    <n v="1426528418"/>
    <b v="0"/>
    <n v="76"/>
    <b v="1"/>
    <s v="music/metal"/>
    <x v="4"/>
    <x v="12"/>
  </r>
  <r>
    <n v="859"/>
    <x v="859"/>
    <s v="We are heading to the studio to create our second album and we want you to be right there with us!"/>
    <n v="4000"/>
    <n v="4187"/>
    <n v="1.0467500000000001"/>
    <x v="0"/>
    <n v="42.724489795918366"/>
    <x v="0"/>
    <s v="USD"/>
    <n v="1433376000"/>
    <n v="1430768468"/>
    <b v="0"/>
    <n v="98"/>
    <b v="1"/>
    <s v="music/metal"/>
    <x v="4"/>
    <x v="12"/>
  </r>
  <r>
    <n v="860"/>
    <x v="860"/>
    <s v="â€œThe Odd Couple Quintetâ€ is aptly named, since the Horn and Bassoon are truly an â€˜odd coupleâ€™ to front a jazz group."/>
    <n v="14000"/>
    <n v="2540"/>
    <n v="0.18142857142857144"/>
    <x v="2"/>
    <n v="52.916666666666664"/>
    <x v="0"/>
    <s v="USD"/>
    <n v="1385123713"/>
    <n v="1382528113"/>
    <b v="0"/>
    <n v="48"/>
    <b v="0"/>
    <s v="music/jazz"/>
    <x v="4"/>
    <x v="13"/>
  </r>
  <r>
    <n v="861"/>
    <x v="861"/>
    <s v="&quot;In My Own Eye&quot; a cabaret not to be missed  Building a Business Preserving the Art of Cabaret Theatre 4 the Next Generation"/>
    <n v="4500"/>
    <n v="101"/>
    <n v="2.2444444444444444E-2"/>
    <x v="2"/>
    <n v="50.5"/>
    <x v="0"/>
    <s v="USD"/>
    <n v="1474067404"/>
    <n v="1471475404"/>
    <b v="0"/>
    <n v="2"/>
    <b v="0"/>
    <s v="music/jazz"/>
    <x v="4"/>
    <x v="13"/>
  </r>
  <r>
    <n v="862"/>
    <x v="862"/>
    <s v="I want to work with the great John Goodsall and Percy Jones from Brand X to create the ultimate new jazz album."/>
    <n v="50000"/>
    <n v="170"/>
    <n v="3.3999999999999998E-3"/>
    <x v="2"/>
    <n v="42.5"/>
    <x v="1"/>
    <s v="GBP"/>
    <n v="1384179548"/>
    <n v="1381583948"/>
    <b v="0"/>
    <n v="4"/>
    <b v="0"/>
    <s v="music/jazz"/>
    <x v="4"/>
    <x v="13"/>
  </r>
  <r>
    <n v="863"/>
    <x v="863"/>
    <s v="I'm making the move from a side man in local groups to the leader with this debut jazz CD project."/>
    <n v="2000"/>
    <n v="90"/>
    <n v="4.4999999999999998E-2"/>
    <x v="2"/>
    <n v="18"/>
    <x v="0"/>
    <s v="USD"/>
    <n v="1329014966"/>
    <n v="1326422966"/>
    <b v="0"/>
    <n v="5"/>
    <b v="0"/>
    <s v="music/jazz"/>
    <x v="4"/>
    <x v="13"/>
  </r>
  <r>
    <n v="864"/>
    <x v="864"/>
    <s v="Help to make an album that will stand out in the pantheon of LDS music, an album of the highest musical and artistic standards."/>
    <n v="6500"/>
    <n v="2700"/>
    <n v="0.41538461538461541"/>
    <x v="2"/>
    <n v="34.177215189873415"/>
    <x v="0"/>
    <s v="USD"/>
    <n v="1381917540"/>
    <n v="1379990038"/>
    <b v="0"/>
    <n v="79"/>
    <b v="0"/>
    <s v="music/jazz"/>
    <x v="4"/>
    <x v="13"/>
  </r>
  <r>
    <n v="865"/>
    <x v="865"/>
    <s v="My name is Lindsay Main, and My artist name is &quot;Memphis Lady&quot;. Im looking to make my first cd, will all my own original songs on it."/>
    <n v="2200"/>
    <n v="45"/>
    <n v="2.0454545454545454E-2"/>
    <x v="2"/>
    <n v="22.5"/>
    <x v="0"/>
    <s v="USD"/>
    <n v="1358361197"/>
    <n v="1353177197"/>
    <b v="0"/>
    <n v="2"/>
    <b v="0"/>
    <s v="music/jazz"/>
    <x v="4"/>
    <x v="13"/>
  </r>
  <r>
    <n v="866"/>
    <x v="866"/>
    <s v="Drivetime heads to Cali for summer tour supported by @Smoothjazz.com &amp; @JJZPhilly  #Spaghettini #The Roxy"/>
    <n v="3500"/>
    <n v="640"/>
    <n v="0.18285714285714286"/>
    <x v="2"/>
    <n v="58.18181818181818"/>
    <x v="0"/>
    <s v="USD"/>
    <n v="1425136200"/>
    <n v="1421853518"/>
    <b v="0"/>
    <n v="11"/>
    <b v="0"/>
    <s v="music/jazz"/>
    <x v="4"/>
    <x v="13"/>
  </r>
  <r>
    <n v="867"/>
    <x v="867"/>
    <s v="MichÃ© Fambro records the long-awaited Jazz Crooner album.  Favorite standards, and soon-to-be classic originals in one memorable album."/>
    <n v="5000"/>
    <n v="1201"/>
    <n v="0.2402"/>
    <x v="2"/>
    <n v="109.18181818181819"/>
    <x v="0"/>
    <s v="USD"/>
    <n v="1259643540"/>
    <n v="1254450706"/>
    <b v="0"/>
    <n v="11"/>
    <b v="0"/>
    <s v="music/jazz"/>
    <x v="4"/>
    <x v="13"/>
  </r>
  <r>
    <n v="868"/>
    <x v="868"/>
    <s v="I AM A SINGER/SONGWRITER RECORDING MY DEBUT ALBUM OF ORIGINAL MATERIAL TITLED &quot;MY LIFE UNFOLDING&quot;.....MUSIC IS SO MUCH A PART OF ME!"/>
    <n v="45000"/>
    <n v="50"/>
    <n v="1.1111111111111111E-3"/>
    <x v="2"/>
    <n v="50"/>
    <x v="0"/>
    <s v="USD"/>
    <n v="1389055198"/>
    <n v="1386463198"/>
    <b v="0"/>
    <n v="1"/>
    <b v="0"/>
    <s v="music/jazz"/>
    <x v="4"/>
    <x v="13"/>
  </r>
  <r>
    <n v="869"/>
    <x v="869"/>
    <s v="The band Twice As Good wants to create and distribute a DVD of their live concert performance. This amazing band needs to be seen!"/>
    <n v="8800"/>
    <n v="1040"/>
    <n v="0.11818181818181818"/>
    <x v="2"/>
    <n v="346.66666666666669"/>
    <x v="0"/>
    <s v="USD"/>
    <n v="1365448657"/>
    <n v="1362860257"/>
    <b v="0"/>
    <n v="3"/>
    <b v="0"/>
    <s v="music/jazz"/>
    <x v="4"/>
    <x v="13"/>
  </r>
  <r>
    <n v="870"/>
    <x v="870"/>
    <s v="The Orchestra and it's boy/girl singers perform a plethora of hit songs arranged by Nelson Riddle, for the world's greatest singers."/>
    <n v="20000"/>
    <n v="62"/>
    <n v="3.0999999999999999E-3"/>
    <x v="2"/>
    <n v="12.4"/>
    <x v="1"/>
    <s v="GBP"/>
    <n v="1377995523"/>
    <n v="1375403523"/>
    <b v="0"/>
    <n v="5"/>
    <b v="0"/>
    <s v="music/jazz"/>
    <x v="4"/>
    <x v="13"/>
  </r>
  <r>
    <n v="871"/>
    <x v="871"/>
    <s v="fo/mo/deep heads back into the studio in January 2014 to record their 3rd CD. Seeking to continue experimenting with all things groove:"/>
    <n v="6000"/>
    <n v="325"/>
    <n v="5.4166666666666669E-2"/>
    <x v="2"/>
    <n v="27.083333333333332"/>
    <x v="0"/>
    <s v="USD"/>
    <n v="1385735295"/>
    <n v="1383139695"/>
    <b v="0"/>
    <n v="12"/>
    <b v="0"/>
    <s v="music/jazz"/>
    <x v="4"/>
    <x v="13"/>
  </r>
  <r>
    <n v="872"/>
    <x v="872"/>
    <s v="The Songs of Africa Ensemble embarks on their first Goodwill Africa Tour, to taste African music &amp; culture firsthand."/>
    <n v="8000"/>
    <n v="65"/>
    <n v="8.1250000000000003E-3"/>
    <x v="2"/>
    <n v="32.5"/>
    <x v="0"/>
    <s v="USD"/>
    <n v="1299786527"/>
    <n v="1295898527"/>
    <b v="0"/>
    <n v="2"/>
    <b v="0"/>
    <s v="music/jazz"/>
    <x v="4"/>
    <x v="13"/>
  </r>
  <r>
    <n v="873"/>
    <x v="873"/>
    <s v="Fall in love with &quot;The Dreamer&quot;, new original music from trumpeter Freddie Dunn!"/>
    <n v="3500"/>
    <n v="45"/>
    <n v="1.2857142857142857E-2"/>
    <x v="2"/>
    <n v="9"/>
    <x v="0"/>
    <s v="USD"/>
    <n v="1352610040"/>
    <n v="1349150440"/>
    <b v="0"/>
    <n v="5"/>
    <b v="0"/>
    <s v="music/jazz"/>
    <x v="4"/>
    <x v="13"/>
  </r>
  <r>
    <n v="874"/>
    <x v="874"/>
    <s v="Tachoir music has been described as &quot;Highly original compositions with dazzling improvisations by virtuoso musicians&quot; - The Times"/>
    <n v="3000"/>
    <n v="730"/>
    <n v="0.24333333333333335"/>
    <x v="2"/>
    <n v="34.761904761904759"/>
    <x v="0"/>
    <s v="USD"/>
    <n v="1367676034"/>
    <n v="1365084034"/>
    <b v="0"/>
    <n v="21"/>
    <b v="0"/>
    <s v="music/jazz"/>
    <x v="4"/>
    <x v="13"/>
  </r>
  <r>
    <n v="875"/>
    <x v="875"/>
    <s v="IJD coincides with the Columbus Day. The musicians are Italian-American and they'll showcase music from the Italian American songbook."/>
    <n v="5000"/>
    <n v="0"/>
    <n v="0"/>
    <x v="2"/>
    <e v="#DIV/0!"/>
    <x v="0"/>
    <s v="USD"/>
    <n v="1442856131"/>
    <n v="1441128131"/>
    <b v="0"/>
    <n v="0"/>
    <b v="0"/>
    <s v="music/jazz"/>
    <x v="4"/>
    <x v="13"/>
  </r>
  <r>
    <n v="876"/>
    <x v="876"/>
    <s v="What was the greatest record shop ever?  DOBELLS!"/>
    <n v="3152"/>
    <n v="1286"/>
    <n v="0.40799492385786801"/>
    <x v="2"/>
    <n v="28.577777777777779"/>
    <x v="1"/>
    <s v="GBP"/>
    <n v="1359978927"/>
    <n v="1357127727"/>
    <b v="0"/>
    <n v="45"/>
    <b v="0"/>
    <s v="music/jazz"/>
    <x v="4"/>
    <x v="13"/>
  </r>
  <r>
    <n v="877"/>
    <x v="877"/>
    <s v="The Saxidentals are a Laie, HI based saxophone quartet. We have been playing gigs all around Laie and would love to make a music video!"/>
    <n v="2000"/>
    <n v="1351"/>
    <n v="0.67549999999999999"/>
    <x v="2"/>
    <n v="46.586206896551722"/>
    <x v="0"/>
    <s v="USD"/>
    <n v="1387479360"/>
    <n v="1384887360"/>
    <b v="0"/>
    <n v="29"/>
    <b v="0"/>
    <s v="music/jazz"/>
    <x v="4"/>
    <x v="13"/>
  </r>
  <r>
    <n v="878"/>
    <x v="878"/>
    <s v="Join in and help me make my first jazz album. I would really like to make a Christmas album and a smooth jazz CD. Want a FREE CD?"/>
    <n v="5000"/>
    <n v="65"/>
    <n v="1.2999999999999999E-2"/>
    <x v="2"/>
    <n v="32.5"/>
    <x v="0"/>
    <s v="USD"/>
    <n v="1293082524"/>
    <n v="1290490524"/>
    <b v="0"/>
    <n v="2"/>
    <b v="0"/>
    <s v="music/jazz"/>
    <x v="4"/>
    <x v="13"/>
  </r>
  <r>
    <n v="879"/>
    <x v="879"/>
    <s v="It'll be THE event of the year for the musically adventurous types. Don't miss this chance to bring Peter BrÃ¶tzmann to our fair city!"/>
    <n v="2100"/>
    <n v="644"/>
    <n v="0.30666666666666664"/>
    <x v="2"/>
    <n v="21.466666666666665"/>
    <x v="0"/>
    <s v="USD"/>
    <n v="1338321305"/>
    <n v="1336506905"/>
    <b v="0"/>
    <n v="30"/>
    <b v="0"/>
    <s v="music/jazz"/>
    <x v="4"/>
    <x v="13"/>
  </r>
  <r>
    <n v="880"/>
    <x v="880"/>
    <s v="A record representing an era in East Bay local music that sustained art &amp; community that deserves to be preserved on 180 gram vinyl."/>
    <n v="3780"/>
    <n v="113"/>
    <n v="2.9894179894179893E-2"/>
    <x v="2"/>
    <n v="14.125"/>
    <x v="0"/>
    <s v="USD"/>
    <n v="1351582938"/>
    <n v="1348731738"/>
    <b v="0"/>
    <n v="8"/>
    <b v="0"/>
    <s v="music/indie rock"/>
    <x v="4"/>
    <x v="14"/>
  </r>
  <r>
    <n v="881"/>
    <x v="881"/>
    <s v="To raise funds to finish the latest album by Chris Reed and the Anime Raiders, called &quot;Deep City Diving&quot;"/>
    <n v="3750"/>
    <n v="30"/>
    <n v="8.0000000000000002E-3"/>
    <x v="2"/>
    <n v="30"/>
    <x v="0"/>
    <s v="USD"/>
    <n v="1326520886"/>
    <n v="1322632886"/>
    <b v="0"/>
    <n v="1"/>
    <b v="0"/>
    <s v="music/indie rock"/>
    <x v="4"/>
    <x v="14"/>
  </r>
  <r>
    <n v="882"/>
    <x v="882"/>
    <s v="This Full length Album Needs the real living record life. It took us 4 hard years, countless deaths and several studios but we won."/>
    <n v="1500"/>
    <n v="302"/>
    <n v="0.20133333333333334"/>
    <x v="2"/>
    <n v="21.571428571428573"/>
    <x v="0"/>
    <s v="USD"/>
    <n v="1315341550"/>
    <n v="1312490350"/>
    <b v="0"/>
    <n v="14"/>
    <b v="0"/>
    <s v="music/indie rock"/>
    <x v="4"/>
    <x v="14"/>
  </r>
  <r>
    <n v="883"/>
    <x v="883"/>
    <s v="Seeking supporters to help me break the 15 year streak since my last record.  Dana Lawrence Music is ready to go back into the studio!"/>
    <n v="5000"/>
    <n v="2001"/>
    <n v="0.4002"/>
    <x v="2"/>
    <n v="83.375"/>
    <x v="0"/>
    <s v="USD"/>
    <n v="1456957635"/>
    <n v="1451773635"/>
    <b v="0"/>
    <n v="24"/>
    <b v="0"/>
    <s v="music/indie rock"/>
    <x v="4"/>
    <x v="14"/>
  </r>
  <r>
    <n v="884"/>
    <x v="884"/>
    <s v="We need to hire an animal trainer to have a chimpanzee actor perform in our music video with us!"/>
    <n v="2000"/>
    <n v="20"/>
    <n v="0.01"/>
    <x v="2"/>
    <n v="10"/>
    <x v="0"/>
    <s v="USD"/>
    <n v="1336789860"/>
    <n v="1331666146"/>
    <b v="0"/>
    <n v="2"/>
    <b v="0"/>
    <s v="music/indie rock"/>
    <x v="4"/>
    <x v="14"/>
  </r>
  <r>
    <n v="885"/>
    <x v="885"/>
    <s v="Cobrette Bardole's widely anticipated sophomore release is ready for tracking and he needs your help to make it a reality!"/>
    <n v="1000"/>
    <n v="750"/>
    <n v="0.75"/>
    <x v="2"/>
    <n v="35.714285714285715"/>
    <x v="0"/>
    <s v="USD"/>
    <n v="1483137311"/>
    <n v="1481322911"/>
    <b v="0"/>
    <n v="21"/>
    <b v="0"/>
    <s v="music/indie rock"/>
    <x v="4"/>
    <x v="14"/>
  </r>
  <r>
    <n v="886"/>
    <x v="886"/>
    <s v="The time has finally come... Sap Laughter is in the process of updating our merchandise setup, and we need your help making it happen!"/>
    <n v="500"/>
    <n v="205"/>
    <n v="0.41"/>
    <x v="2"/>
    <n v="29.285714285714285"/>
    <x v="0"/>
    <s v="USD"/>
    <n v="1473972813"/>
    <n v="1471812813"/>
    <b v="0"/>
    <n v="7"/>
    <b v="0"/>
    <s v="music/indie rock"/>
    <x v="4"/>
    <x v="14"/>
  </r>
  <r>
    <n v="887"/>
    <x v="887"/>
    <s v="Mortimer Nova is attempting to raise enough money to record their new album, Terrible the Fish has Drowned, to release it to the public"/>
    <n v="1000"/>
    <n v="0"/>
    <n v="0"/>
    <x v="2"/>
    <e v="#DIV/0!"/>
    <x v="0"/>
    <s v="USD"/>
    <n v="1338159655"/>
    <n v="1335567655"/>
    <b v="0"/>
    <n v="0"/>
    <b v="0"/>
    <s v="music/indie rock"/>
    <x v="4"/>
    <x v="14"/>
  </r>
  <r>
    <n v="888"/>
    <x v="888"/>
    <s v="Support Ginger Binge sounds. We're an independent 'cosmic Americana' band. We love to play music for you. We are grateful for your help"/>
    <n v="1000"/>
    <n v="72"/>
    <n v="7.1999999999999995E-2"/>
    <x v="2"/>
    <n v="18"/>
    <x v="0"/>
    <s v="USD"/>
    <n v="1314856800"/>
    <n v="1311789885"/>
    <b v="0"/>
    <n v="4"/>
    <b v="0"/>
    <s v="music/indie rock"/>
    <x v="4"/>
    <x v="14"/>
  </r>
  <r>
    <n v="889"/>
    <x v="889"/>
    <s v="I have finally decided to follow my dream. I want to be a professional musician. This is the project that with get me there."/>
    <n v="25000"/>
    <n v="2360.3200000000002"/>
    <n v="9.4412800000000005E-2"/>
    <x v="2"/>
    <n v="73.760000000000005"/>
    <x v="0"/>
    <s v="USD"/>
    <n v="1412534943"/>
    <n v="1409942943"/>
    <b v="0"/>
    <n v="32"/>
    <b v="0"/>
    <s v="music/indie rock"/>
    <x v="4"/>
    <x v="14"/>
  </r>
  <r>
    <n v="890"/>
    <x v="890"/>
    <s v="I'm producing an original gospel-folk, &quot;AmeriqueÃ±o&quot; collection of hymns and songs, so organic you could grow tomatoes with them."/>
    <n v="3000"/>
    <n v="125"/>
    <n v="4.1666666666666664E-2"/>
    <x v="2"/>
    <n v="31.25"/>
    <x v="0"/>
    <s v="USD"/>
    <n v="1385055979"/>
    <n v="1382460379"/>
    <b v="0"/>
    <n v="4"/>
    <b v="0"/>
    <s v="music/indie rock"/>
    <x v="4"/>
    <x v="14"/>
  </r>
  <r>
    <n v="891"/>
    <x v="891"/>
    <s v="Along with a new EP production and release, it's time to bring Den-Mate, LIVE, to a location near you - East Coast and Beyond!"/>
    <n v="8000"/>
    <n v="260"/>
    <n v="3.2500000000000001E-2"/>
    <x v="2"/>
    <n v="28.888888888888889"/>
    <x v="0"/>
    <s v="USD"/>
    <n v="1408581930"/>
    <n v="1405989930"/>
    <b v="0"/>
    <n v="9"/>
    <b v="0"/>
    <s v="music/indie rock"/>
    <x v="4"/>
    <x v="14"/>
  </r>
  <r>
    <n v="892"/>
    <x v="892"/>
    <s v="ADCA would like to complete the production of its debut CD, in order to bring the joys of chamber music to its fans, new and old."/>
    <n v="6000"/>
    <n v="2445"/>
    <n v="0.40749999999999997"/>
    <x v="2"/>
    <n v="143.8235294117647"/>
    <x v="0"/>
    <s v="USD"/>
    <n v="1280635200"/>
    <n v="1273121283"/>
    <b v="0"/>
    <n v="17"/>
    <b v="0"/>
    <s v="music/indie rock"/>
    <x v="4"/>
    <x v="14"/>
  </r>
  <r>
    <n v="893"/>
    <x v="893"/>
    <s v="The Philly music scene is full of amazing talent. This annual music festival is to celebrate those gems within that scene!"/>
    <n v="2000"/>
    <n v="200"/>
    <n v="0.1"/>
    <x v="2"/>
    <n v="40"/>
    <x v="0"/>
    <s v="USD"/>
    <n v="1427920363"/>
    <n v="1425331963"/>
    <b v="0"/>
    <n v="5"/>
    <b v="0"/>
    <s v="music/indie rock"/>
    <x v="4"/>
    <x v="14"/>
  </r>
  <r>
    <n v="894"/>
    <x v="894"/>
    <s v="Help Saint Sebastian finish their debut album, Melancholy Breakdown, accompanied by a short documentary film about fibromyalgia."/>
    <n v="20000"/>
    <n v="7834"/>
    <n v="0.39169999999999999"/>
    <x v="2"/>
    <n v="147.81132075471697"/>
    <x v="0"/>
    <s v="USD"/>
    <n v="1465169610"/>
    <n v="1462577610"/>
    <b v="0"/>
    <n v="53"/>
    <b v="0"/>
    <s v="music/indie rock"/>
    <x v="4"/>
    <x v="14"/>
  </r>
  <r>
    <n v="895"/>
    <x v="895"/>
    <s v="ruKus radio is an independent internet radio station focused solely on the independent artist and has been Mainstream-free since 2007! "/>
    <n v="8000"/>
    <n v="195"/>
    <n v="2.4375000000000001E-2"/>
    <x v="2"/>
    <n v="27.857142857142858"/>
    <x v="0"/>
    <s v="USD"/>
    <n v="1287975829"/>
    <n v="1284087829"/>
    <b v="0"/>
    <n v="7"/>
    <b v="0"/>
    <s v="music/indie rock"/>
    <x v="4"/>
    <x v="14"/>
  </r>
  <r>
    <n v="896"/>
    <x v="896"/>
    <s v="The people have spoken...the stars have aligned...Hardsoul Poets are making a new record and we want our fans on the front lines."/>
    <n v="8000"/>
    <n v="3200"/>
    <n v="0.4"/>
    <x v="2"/>
    <n v="44.444444444444443"/>
    <x v="0"/>
    <s v="USD"/>
    <n v="1440734400"/>
    <n v="1438549026"/>
    <b v="0"/>
    <n v="72"/>
    <b v="0"/>
    <s v="music/indie rock"/>
    <x v="4"/>
    <x v="14"/>
  </r>
  <r>
    <n v="897"/>
    <x v="897"/>
    <s v="Park XXVII is putting together an album of up and coming Georgia bands. We need money to fund the recording/production costs of this cd"/>
    <n v="3000"/>
    <n v="0"/>
    <n v="0"/>
    <x v="2"/>
    <e v="#DIV/0!"/>
    <x v="0"/>
    <s v="USD"/>
    <n v="1354123908"/>
    <n v="1351528308"/>
    <b v="0"/>
    <n v="0"/>
    <b v="0"/>
    <s v="music/indie rock"/>
    <x v="4"/>
    <x v="14"/>
  </r>
  <r>
    <n v="898"/>
    <x v="898"/>
    <s v="For each month in 2012, Sonnet will be releasing a Jesus-celebrating, grave-shattering, ear-tickling, mind-provoking song!"/>
    <n v="2500"/>
    <n v="70"/>
    <n v="2.8000000000000001E-2"/>
    <x v="2"/>
    <n v="35"/>
    <x v="0"/>
    <s v="USD"/>
    <n v="1326651110"/>
    <n v="1322763110"/>
    <b v="0"/>
    <n v="2"/>
    <b v="0"/>
    <s v="music/indie rock"/>
    <x v="4"/>
    <x v="14"/>
  </r>
  <r>
    <n v="899"/>
    <x v="899"/>
    <s v="Lets get 48/14 pressed and in your cd players,ipods,blogs, and facebook status'. Lets get it everywhere!"/>
    <n v="750"/>
    <n v="280"/>
    <n v="0.37333333333333335"/>
    <x v="2"/>
    <n v="35"/>
    <x v="0"/>
    <s v="USD"/>
    <n v="1306549362"/>
    <n v="1302661362"/>
    <b v="0"/>
    <n v="8"/>
    <b v="0"/>
    <s v="music/indie rock"/>
    <x v="4"/>
    <x v="14"/>
  </r>
  <r>
    <n v="900"/>
    <x v="900"/>
    <s v="With Project Revive, I aim to protect and nurture the creative impulse through music."/>
    <n v="5000"/>
    <n v="21"/>
    <n v="4.1999999999999997E-3"/>
    <x v="2"/>
    <n v="10.5"/>
    <x v="0"/>
    <s v="USD"/>
    <n v="1459365802"/>
    <n v="1456777402"/>
    <b v="0"/>
    <n v="2"/>
    <b v="0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n v="0"/>
    <x v="2"/>
    <e v="#DIV/0!"/>
    <x v="0"/>
    <s v="USD"/>
    <n v="1276024260"/>
    <n v="1272050914"/>
    <b v="0"/>
    <n v="0"/>
    <b v="0"/>
    <s v="music/jazz"/>
    <x v="4"/>
    <x v="13"/>
  </r>
  <r>
    <n v="902"/>
    <x v="902"/>
    <s v="I'VE STARTED A BRAND NEW ALBUM THAT WILL FEATURE ACID JAZZ, FUNK, ROCK, AND DANCE WITH THE PROMISE OF TOURING NEXT YEAR IN THE USA"/>
    <n v="30000"/>
    <n v="90"/>
    <n v="3.0000000000000001E-3"/>
    <x v="2"/>
    <n v="30"/>
    <x v="0"/>
    <s v="USD"/>
    <n v="1409412600"/>
    <n v="1404947422"/>
    <b v="0"/>
    <n v="3"/>
    <b v="0"/>
    <s v="music/jazz"/>
    <x v="4"/>
    <x v="13"/>
  </r>
  <r>
    <n v="903"/>
    <x v="903"/>
    <s v="The U City Jazz Festival is offered for free to the community and features the best jazz talent from the midwest."/>
    <n v="5000"/>
    <n v="160"/>
    <n v="3.2000000000000001E-2"/>
    <x v="2"/>
    <n v="40"/>
    <x v="0"/>
    <s v="USD"/>
    <n v="1348367100"/>
    <n v="1346180780"/>
    <b v="0"/>
    <n v="4"/>
    <b v="0"/>
    <s v="music/jazz"/>
    <x v="4"/>
    <x v="13"/>
  </r>
  <r>
    <n v="904"/>
    <x v="904"/>
    <s v="Support the preservation of Jazz and help us become a national Jazz Festival with the best music, food, and fun for all ages!"/>
    <n v="50000"/>
    <n v="151"/>
    <n v="3.0200000000000001E-3"/>
    <x v="2"/>
    <n v="50.333333333333336"/>
    <x v="0"/>
    <s v="USD"/>
    <n v="1451786137"/>
    <n v="1449194137"/>
    <b v="0"/>
    <n v="3"/>
    <b v="0"/>
    <s v="music/jazz"/>
    <x v="4"/>
    <x v="13"/>
  </r>
  <r>
    <n v="905"/>
    <x v="905"/>
    <s v="Working hard to get into the studio to record, produce, and edit my break out CD. I hope to realize my vision!"/>
    <n v="6500"/>
    <n v="196"/>
    <n v="3.0153846153846153E-2"/>
    <x v="2"/>
    <n v="32.666666666666664"/>
    <x v="0"/>
    <s v="USD"/>
    <n v="1295847926"/>
    <n v="1290663926"/>
    <b v="0"/>
    <n v="6"/>
    <b v="0"/>
    <s v="music/jazz"/>
    <x v="4"/>
    <x v="13"/>
  </r>
  <r>
    <n v="906"/>
    <x v="906"/>
    <s v="The DMV's most respected saxophonist pay tribute to Motown."/>
    <n v="15000"/>
    <n v="0"/>
    <n v="0"/>
    <x v="2"/>
    <e v="#DIV/0!"/>
    <x v="0"/>
    <s v="USD"/>
    <n v="1394681590"/>
    <n v="1392093190"/>
    <b v="0"/>
    <n v="0"/>
    <b v="0"/>
    <s v="music/jazz"/>
    <x v="4"/>
    <x v="13"/>
  </r>
  <r>
    <n v="907"/>
    <x v="907"/>
    <s v="Greg Chambers' self-titled CD needs support for post production, replication, and promotion."/>
    <n v="2900"/>
    <n v="0"/>
    <n v="0"/>
    <x v="2"/>
    <e v="#DIV/0!"/>
    <x v="0"/>
    <s v="USD"/>
    <n v="1315715823"/>
    <n v="1313123823"/>
    <b v="0"/>
    <n v="0"/>
    <b v="0"/>
    <s v="music/jazz"/>
    <x v="4"/>
    <x v="13"/>
  </r>
  <r>
    <n v="908"/>
    <x v="908"/>
    <s v="This project is designed to help protect the environment by using Eco-friendly product packaging."/>
    <n v="2500"/>
    <n v="0"/>
    <n v="0"/>
    <x v="2"/>
    <e v="#DIV/0!"/>
    <x v="0"/>
    <s v="USD"/>
    <n v="1280206740"/>
    <n v="1276283655"/>
    <b v="0"/>
    <n v="0"/>
    <b v="0"/>
    <s v="music/jazz"/>
    <x v="4"/>
    <x v="13"/>
  </r>
  <r>
    <n v="909"/>
    <x v="909"/>
    <s v="Woody Woodland and Carol Stone, are back on the scene presenting Philly Jazz Fest â€œRemembering Groverâ€ September 22, 2012."/>
    <n v="16000"/>
    <n v="520"/>
    <n v="3.2500000000000001E-2"/>
    <x v="2"/>
    <n v="65"/>
    <x v="0"/>
    <s v="USD"/>
    <n v="1343016000"/>
    <n v="1340296440"/>
    <b v="0"/>
    <n v="8"/>
    <b v="0"/>
    <s v="music/jazz"/>
    <x v="4"/>
    <x v="13"/>
  </r>
  <r>
    <n v="910"/>
    <x v="910"/>
    <s v="After the success of my first album &quot;A Very Hattie Christmas&quot; I'm coming back with my second album &quot;The Way We Used To Bee&quot;."/>
    <n v="550"/>
    <n v="123"/>
    <n v="0.22363636363636363"/>
    <x v="2"/>
    <n v="24.6"/>
    <x v="1"/>
    <s v="GBP"/>
    <n v="1488546319"/>
    <n v="1483362319"/>
    <b v="0"/>
    <n v="5"/>
    <b v="0"/>
    <s v="music/jazz"/>
    <x v="4"/>
    <x v="13"/>
  </r>
  <r>
    <n v="911"/>
    <x v="911"/>
    <s v="Promoting an &quot;over the top&quot; all inclusive jazz experience featuring top notch performers in a luxurious Latin setting in Lima, Peru."/>
    <n v="100000"/>
    <n v="0"/>
    <n v="0"/>
    <x v="2"/>
    <e v="#DIV/0!"/>
    <x v="0"/>
    <s v="USD"/>
    <n v="1390522045"/>
    <n v="1388707645"/>
    <b v="0"/>
    <n v="0"/>
    <b v="0"/>
    <s v="music/jazz"/>
    <x v="4"/>
    <x v="13"/>
  </r>
  <r>
    <n v="912"/>
    <x v="912"/>
    <s v="My new album will be called Triad, an album of original music performed by me &amp; guest musical artists."/>
    <n v="3500"/>
    <n v="30"/>
    <n v="8.5714285714285719E-3"/>
    <x v="2"/>
    <n v="15"/>
    <x v="0"/>
    <s v="USD"/>
    <n v="1355197047"/>
    <n v="1350009447"/>
    <b v="0"/>
    <n v="2"/>
    <b v="0"/>
    <s v="music/jazz"/>
    <x v="4"/>
    <x v="13"/>
  </r>
  <r>
    <n v="913"/>
    <x v="913"/>
    <s v="Faith Monah is an unique Gospel-Jazz singer who scats and swings the Word of God. She is ready to record her FIRST jazzy Gospel album."/>
    <n v="30000"/>
    <n v="1982"/>
    <n v="6.6066666666666662E-2"/>
    <x v="2"/>
    <n v="82.583333333333329"/>
    <x v="0"/>
    <s v="USD"/>
    <n v="1336188019"/>
    <n v="1333596019"/>
    <b v="0"/>
    <n v="24"/>
    <b v="0"/>
    <s v="music/jazz"/>
    <x v="4"/>
    <x v="13"/>
  </r>
  <r>
    <n v="914"/>
    <x v="914"/>
    <s v="This project is for the making of a music video. All funds will go towards production costs for this event only."/>
    <n v="1500"/>
    <n v="0"/>
    <n v="0"/>
    <x v="2"/>
    <e v="#DIV/0!"/>
    <x v="0"/>
    <s v="USD"/>
    <n v="1345918747"/>
    <n v="1343326747"/>
    <b v="0"/>
    <n v="0"/>
    <b v="0"/>
    <s v="music/jazz"/>
    <x v="4"/>
    <x v="13"/>
  </r>
  <r>
    <n v="915"/>
    <x v="915"/>
    <s v="â€œThe Deep Brooklyn Suiteâ€ is a series of musical impressions about living and surviving in Brooklyn."/>
    <n v="6500"/>
    <n v="375"/>
    <n v="5.7692307692307696E-2"/>
    <x v="2"/>
    <n v="41.666666666666664"/>
    <x v="0"/>
    <s v="USD"/>
    <n v="1330577940"/>
    <n v="1327853914"/>
    <b v="0"/>
    <n v="9"/>
    <b v="0"/>
    <s v="music/jazz"/>
    <x v="4"/>
    <x v="13"/>
  </r>
  <r>
    <n v="916"/>
    <x v="916"/>
    <s v="Our next audio recording projects are scheduled for November 1 to 3, 2010 here in Kansas City, Missouri! "/>
    <n v="3300"/>
    <n v="0"/>
    <n v="0"/>
    <x v="2"/>
    <e v="#DIV/0!"/>
    <x v="0"/>
    <s v="USD"/>
    <n v="1287723600"/>
    <n v="1284409734"/>
    <b v="0"/>
    <n v="0"/>
    <b v="0"/>
    <s v="music/jazz"/>
    <x v="4"/>
    <x v="13"/>
  </r>
  <r>
    <n v="917"/>
    <x v="917"/>
    <s v="2014 World Cup / Copa do Mundo is creating much controversy. The song and video support and promote music &amp; sports education for all."/>
    <n v="5000"/>
    <n v="30"/>
    <n v="6.0000000000000001E-3"/>
    <x v="2"/>
    <n v="30"/>
    <x v="0"/>
    <s v="USD"/>
    <n v="1405305000"/>
    <n v="1402612730"/>
    <b v="0"/>
    <n v="1"/>
    <b v="0"/>
    <s v="music/jazz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n v="5.0256410256410255E-2"/>
    <x v="2"/>
    <n v="19.600000000000001"/>
    <x v="1"/>
    <s v="GBP"/>
    <n v="1417474761"/>
    <n v="1414879161"/>
    <b v="0"/>
    <n v="10"/>
    <b v="0"/>
    <s v="music/jazz"/>
    <x v="4"/>
    <x v="13"/>
  </r>
  <r>
    <n v="919"/>
    <x v="919"/>
    <s v="Cool jazz with a New Orleans flavor."/>
    <n v="20000"/>
    <n v="100"/>
    <n v="5.0000000000000001E-3"/>
    <x v="2"/>
    <n v="100"/>
    <x v="0"/>
    <s v="USD"/>
    <n v="1355930645"/>
    <n v="1352906645"/>
    <b v="0"/>
    <n v="1"/>
    <b v="0"/>
    <s v="music/jazz"/>
    <x v="4"/>
    <x v="13"/>
  </r>
  <r>
    <n v="920"/>
    <x v="920"/>
    <s v="Miami club band records powerhouse fusion album. You don't have to be a musician to understand the sound of jazz."/>
    <n v="5500"/>
    <n v="0"/>
    <n v="0"/>
    <x v="2"/>
    <e v="#DIV/0!"/>
    <x v="0"/>
    <s v="USD"/>
    <n v="1384448822"/>
    <n v="1381853222"/>
    <b v="0"/>
    <n v="0"/>
    <b v="0"/>
    <s v="music/jazz"/>
    <x v="4"/>
    <x v="13"/>
  </r>
  <r>
    <n v="921"/>
    <x v="921"/>
    <s v="I'm recording the music of my uncle, Legendary trumpeter Clifford Brown. Had uncle Cliff lived, how might he revisit his music today?"/>
    <n v="15000"/>
    <n v="4635"/>
    <n v="0.309"/>
    <x v="2"/>
    <n v="231.75"/>
    <x v="0"/>
    <s v="USD"/>
    <n v="1323666376"/>
    <n v="1320033976"/>
    <b v="0"/>
    <n v="20"/>
    <b v="0"/>
    <s v="music/jazz"/>
    <x v="4"/>
    <x v="13"/>
  </r>
  <r>
    <n v="922"/>
    <x v="922"/>
    <s v="Our goal is to help educate the world about jazz and its components; how it relates to love, romance, and success."/>
    <n v="27000"/>
    <n v="5680"/>
    <n v="0.21037037037037037"/>
    <x v="2"/>
    <n v="189.33333333333334"/>
    <x v="0"/>
    <s v="USD"/>
    <n v="1412167393"/>
    <n v="1409143393"/>
    <b v="0"/>
    <n v="30"/>
    <b v="0"/>
    <s v="music/jazz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n v="2.1999999999999999E-2"/>
    <x v="2"/>
    <n v="55"/>
    <x v="0"/>
    <s v="USD"/>
    <n v="1416614523"/>
    <n v="1414018923"/>
    <b v="0"/>
    <n v="6"/>
    <b v="0"/>
    <s v="music/jazz"/>
    <x v="4"/>
    <x v="13"/>
  </r>
  <r>
    <n v="924"/>
    <x v="924"/>
    <s v="Cultural and jazz instructional classes for youth at Preservation Hall. Preserving traditional New Orleans jazz and it's African roots."/>
    <n v="3000"/>
    <n v="327"/>
    <n v="0.109"/>
    <x v="2"/>
    <n v="21.8"/>
    <x v="0"/>
    <s v="USD"/>
    <n v="1360795069"/>
    <n v="1358203069"/>
    <b v="0"/>
    <n v="15"/>
    <b v="0"/>
    <s v="music/jazz"/>
    <x v="4"/>
    <x v="13"/>
  </r>
  <r>
    <n v="925"/>
    <x v="925"/>
    <s v="This project is a mix of original &amp; standard song selections.  This phase covers recording and package design expenses."/>
    <n v="6000"/>
    <n v="160"/>
    <n v="2.6666666666666668E-2"/>
    <x v="2"/>
    <n v="32"/>
    <x v="0"/>
    <s v="USD"/>
    <n v="1385590111"/>
    <n v="1382994511"/>
    <b v="0"/>
    <n v="5"/>
    <b v="0"/>
    <s v="music/jazz"/>
    <x v="4"/>
    <x v="13"/>
  </r>
  <r>
    <n v="926"/>
    <x v="926"/>
    <s v="we are an ambitious collective of brooklynites striving to fuse a concept album/fim into a multimedia musical theate.Inspired by the 2012shif"/>
    <n v="7000"/>
    <n v="0"/>
    <n v="0"/>
    <x v="2"/>
    <e v="#DIV/0!"/>
    <x v="0"/>
    <s v="USD"/>
    <n v="1278628800"/>
    <n v="1276043330"/>
    <b v="0"/>
    <n v="0"/>
    <b v="0"/>
    <s v="music/jazz"/>
    <x v="4"/>
    <x v="13"/>
  </r>
  <r>
    <n v="927"/>
    <x v="927"/>
    <s v="Studio CD/DVD Solo project of Pianist &amp; Keyboardist Jetro da Silva"/>
    <n v="20000"/>
    <n v="0"/>
    <n v="0"/>
    <x v="2"/>
    <e v="#DIV/0!"/>
    <x v="0"/>
    <s v="USD"/>
    <n v="1337024695"/>
    <n v="1334432695"/>
    <b v="0"/>
    <n v="0"/>
    <b v="0"/>
    <s v="music/jazz"/>
    <x v="4"/>
    <x v="13"/>
  </r>
  <r>
    <n v="928"/>
    <x v="928"/>
    <s v="A real Motown Backup singer on 22 gold and platinum albums headlines her own Jazz CD of Motown songs."/>
    <n v="14500"/>
    <n v="1575"/>
    <n v="0.10862068965517241"/>
    <x v="2"/>
    <n v="56.25"/>
    <x v="0"/>
    <s v="USD"/>
    <n v="1353196800"/>
    <n v="1348864913"/>
    <b v="0"/>
    <n v="28"/>
    <b v="0"/>
    <s v="music/jazz"/>
    <x v="4"/>
    <x v="13"/>
  </r>
  <r>
    <n v="929"/>
    <x v="929"/>
    <s v="I am searching for monetary funding to go into a good recording studio and record experimental intuitive improv jazz."/>
    <n v="500"/>
    <n v="0"/>
    <n v="0"/>
    <x v="2"/>
    <e v="#DIV/0!"/>
    <x v="0"/>
    <s v="USD"/>
    <n v="1333946569"/>
    <n v="1331358169"/>
    <b v="0"/>
    <n v="0"/>
    <b v="0"/>
    <s v="music/jazz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n v="0.38333333333333336"/>
    <x v="2"/>
    <n v="69"/>
    <x v="0"/>
    <s v="USD"/>
    <n v="1277501520"/>
    <n v="1273874306"/>
    <b v="0"/>
    <n v="5"/>
    <b v="0"/>
    <s v="music/jazz"/>
    <x v="4"/>
    <x v="13"/>
  </r>
  <r>
    <n v="931"/>
    <x v="931"/>
    <s v="A contemporary jazz project crossing music lines, from jazz to rock walking through some free elements and full of melody!"/>
    <n v="2000"/>
    <n v="131"/>
    <n v="6.5500000000000003E-2"/>
    <x v="2"/>
    <n v="18.714285714285715"/>
    <x v="1"/>
    <s v="GBP"/>
    <n v="1395007200"/>
    <n v="1392021502"/>
    <b v="0"/>
    <n v="7"/>
    <b v="0"/>
    <s v="music/jazz"/>
    <x v="4"/>
    <x v="13"/>
  </r>
  <r>
    <n v="932"/>
    <x v="932"/>
    <s v="Help me to create my 3rd album, a Christmas CD with 16 Holiday/Original favorites!"/>
    <n v="9500"/>
    <n v="1381"/>
    <n v="0.14536842105263159"/>
    <x v="2"/>
    <n v="46.033333333333331"/>
    <x v="0"/>
    <s v="USD"/>
    <n v="1363990545"/>
    <n v="1360106145"/>
    <b v="0"/>
    <n v="30"/>
    <b v="0"/>
    <s v="music/jazz"/>
    <x v="4"/>
    <x v="13"/>
  </r>
  <r>
    <n v="933"/>
    <x v="933"/>
    <s v="I've only been able to release 7/10 songs for this album. I'd like to get into a professional studio and record them all properly."/>
    <n v="2000"/>
    <n v="120"/>
    <n v="0.06"/>
    <x v="2"/>
    <n v="60"/>
    <x v="0"/>
    <s v="USD"/>
    <n v="1399867409"/>
    <n v="1394683409"/>
    <b v="0"/>
    <n v="2"/>
    <b v="0"/>
    <s v="music/jazz"/>
    <x v="4"/>
    <x v="13"/>
  </r>
  <r>
    <n v="934"/>
    <x v="934"/>
    <s v="Ground Effect is my first solo EP project intended to help promote Fusion and creative music music in Saskatchewan and Canada."/>
    <n v="5000"/>
    <n v="1520"/>
    <n v="0.30399999999999999"/>
    <x v="2"/>
    <n v="50.666666666666664"/>
    <x v="5"/>
    <s v="CAD"/>
    <n v="1399183200"/>
    <n v="1396633284"/>
    <b v="0"/>
    <n v="30"/>
    <b v="0"/>
    <s v="music/jazz"/>
    <x v="4"/>
    <x v="13"/>
  </r>
  <r>
    <n v="935"/>
    <x v="935"/>
    <s v="This vocal music and spoken word project uses the  gift of life,love,hope &amp; peace to enable people to see themselves as a masterpiece!"/>
    <n v="3500"/>
    <n v="50"/>
    <n v="1.4285714285714285E-2"/>
    <x v="2"/>
    <n v="25"/>
    <x v="0"/>
    <s v="USD"/>
    <n v="1454054429"/>
    <n v="1451462429"/>
    <b v="0"/>
    <n v="2"/>
    <b v="0"/>
    <s v="music/jazz"/>
    <x v="4"/>
    <x v="13"/>
  </r>
  <r>
    <n v="936"/>
    <x v="936"/>
    <s v="A CD of a live Jazz concert featuring Marti Mendenhall, George Mitchell, Scott Steed and Todd Strait."/>
    <n v="1400"/>
    <n v="0"/>
    <n v="0"/>
    <x v="2"/>
    <e v="#DIV/0!"/>
    <x v="0"/>
    <s v="USD"/>
    <n v="1326916800"/>
    <n v="1323131689"/>
    <b v="0"/>
    <n v="0"/>
    <b v="0"/>
    <s v="music/jazz"/>
    <x v="4"/>
    <x v="13"/>
  </r>
  <r>
    <n v="937"/>
    <x v="937"/>
    <s v="We've been invited to perform at Jazz Festival 2013. We must request funding to successfully manage this special invitation"/>
    <n v="3500"/>
    <n v="40"/>
    <n v="1.1428571428571429E-2"/>
    <x v="2"/>
    <n v="20"/>
    <x v="0"/>
    <s v="USD"/>
    <n v="1383509357"/>
    <n v="1380913757"/>
    <b v="0"/>
    <n v="2"/>
    <b v="0"/>
    <s v="music/jazz"/>
    <x v="4"/>
    <x v="13"/>
  </r>
  <r>
    <n v="938"/>
    <x v="938"/>
    <s v="Creating new avenues of exposure for young Jazz &amp; Soul artists_x000a_to express their Art of Music."/>
    <n v="7000"/>
    <n v="25"/>
    <n v="3.5714285714285713E-3"/>
    <x v="2"/>
    <n v="25"/>
    <x v="0"/>
    <s v="USD"/>
    <n v="1346585448"/>
    <n v="1343993448"/>
    <b v="0"/>
    <n v="1"/>
    <b v="0"/>
    <s v="music/jazz"/>
    <x v="4"/>
    <x v="13"/>
  </r>
  <r>
    <n v="939"/>
    <x v="939"/>
    <s v="Jazz to jazz, New York to France, a piano trio of cutting-edge French jazzmen and a NY-based Japanese jazz pianist. Superbly different!"/>
    <n v="2750"/>
    <n v="40"/>
    <n v="1.4545454545454545E-2"/>
    <x v="2"/>
    <n v="20"/>
    <x v="0"/>
    <s v="USD"/>
    <n v="1372622280"/>
    <n v="1369246738"/>
    <b v="0"/>
    <n v="2"/>
    <b v="0"/>
    <s v="music/jazz"/>
    <x v="4"/>
    <x v="13"/>
  </r>
  <r>
    <n v="940"/>
    <x v="940"/>
    <s v="The 1st club in your bag should be between your ears!  Light up Your Brain Power. Play Smarter. Swing the LUMIC Band.."/>
    <n v="9000"/>
    <n v="1544"/>
    <n v="0.17155555555555554"/>
    <x v="2"/>
    <n v="110.28571428571429"/>
    <x v="0"/>
    <s v="USD"/>
    <n v="1439251926"/>
    <n v="1435363926"/>
    <b v="0"/>
    <n v="14"/>
    <b v="0"/>
    <s v="technology/wearables"/>
    <x v="2"/>
    <x v="8"/>
  </r>
  <r>
    <n v="941"/>
    <x v="941"/>
    <s v="Snoring shouldn't ruin your or your partner's sleep and you don't need expensive, uncomfortable or ugly devices to help the problem"/>
    <n v="50000"/>
    <n v="1161"/>
    <n v="2.3220000000000001E-2"/>
    <x v="2"/>
    <n v="37.451612903225808"/>
    <x v="0"/>
    <s v="USD"/>
    <n v="1486693145"/>
    <n v="1484101145"/>
    <b v="0"/>
    <n v="31"/>
    <b v="0"/>
    <s v="technology/wearables"/>
    <x v="2"/>
    <x v="8"/>
  </r>
  <r>
    <n v="942"/>
    <x v="942"/>
    <s v="A Hands Free head mounted display adapter that supports the I AM Cardboard dscvr VR viewer for comfortable extended 3-D/VR viewing."/>
    <n v="7500"/>
    <n v="668"/>
    <n v="8.9066666666666669E-2"/>
    <x v="2"/>
    <n v="41.75"/>
    <x v="0"/>
    <s v="USD"/>
    <n v="1455826460"/>
    <n v="1452716060"/>
    <b v="0"/>
    <n v="16"/>
    <b v="0"/>
    <s v="technology/wearables"/>
    <x v="2"/>
    <x v="8"/>
  </r>
  <r>
    <n v="943"/>
    <x v="943"/>
    <s v="A mask for home or travel that will give you the best, undisturbed sleep of your life."/>
    <n v="3000"/>
    <n v="289"/>
    <n v="9.633333333333334E-2"/>
    <x v="2"/>
    <n v="24.083333333333332"/>
    <x v="0"/>
    <s v="USD"/>
    <n v="1480438905"/>
    <n v="1477843305"/>
    <b v="0"/>
    <n v="12"/>
    <b v="0"/>
    <s v="technology/wearables"/>
    <x v="2"/>
    <x v="8"/>
  </r>
  <r>
    <n v="944"/>
    <x v="944"/>
    <s v="Find your pet when it's missing, digitally store pet-related information, and locate pet friend establishments and services."/>
    <n v="50000"/>
    <n v="6663"/>
    <n v="0.13325999999999999"/>
    <x v="2"/>
    <n v="69.40625"/>
    <x v="0"/>
    <s v="USD"/>
    <n v="1460988000"/>
    <n v="1458050450"/>
    <b v="0"/>
    <n v="96"/>
    <b v="0"/>
    <s v="technology/wearables"/>
    <x v="2"/>
    <x v="8"/>
  </r>
  <r>
    <n v="945"/>
    <x v="945"/>
    <s v="Make your watch Smart ! CT Band is an ultra-thin, high-tech smart watch-strap awarded twice at CES 2017 las vegas"/>
    <n v="100000"/>
    <n v="2484"/>
    <n v="2.4840000000000001E-2"/>
    <x v="2"/>
    <n v="155.25"/>
    <x v="6"/>
    <s v="EUR"/>
    <n v="1487462340"/>
    <n v="1482958626"/>
    <b v="0"/>
    <n v="16"/>
    <b v="0"/>
    <s v="technology/wearables"/>
    <x v="2"/>
    <x v="8"/>
  </r>
  <r>
    <n v="946"/>
    <x v="946"/>
    <s v="Soft edged-Hard working. The perfect wearable organization for the home and professional shop."/>
    <n v="15000"/>
    <n v="286"/>
    <n v="1.9066666666666666E-2"/>
    <x v="2"/>
    <n v="57.2"/>
    <x v="0"/>
    <s v="USD"/>
    <n v="1473444048"/>
    <n v="1470852048"/>
    <b v="0"/>
    <n v="5"/>
    <b v="0"/>
    <s v="technology/wearables"/>
    <x v="2"/>
    <x v="8"/>
  </r>
  <r>
    <n v="947"/>
    <x v="947"/>
    <s v="The CCP Pack is a bag that charges your smartphones and tablets on the go! Also holds small important items. &quot;Never Without Power&quot;."/>
    <n v="850"/>
    <n v="0"/>
    <n v="0"/>
    <x v="2"/>
    <e v="#DIV/0!"/>
    <x v="0"/>
    <s v="USD"/>
    <n v="1467312306"/>
    <n v="1462128306"/>
    <b v="0"/>
    <n v="0"/>
    <b v="0"/>
    <s v="technology/wearables"/>
    <x v="2"/>
    <x v="8"/>
  </r>
  <r>
    <n v="948"/>
    <x v="948"/>
    <s v="T-Shirt with Led panel controlled by Android app over WiFi. _x000a_Multiple shirts, games, text, video effects support,"/>
    <n v="4000"/>
    <n v="480"/>
    <n v="0.12"/>
    <x v="2"/>
    <n v="60"/>
    <x v="9"/>
    <s v="EUR"/>
    <n v="1457812364"/>
    <n v="1455220364"/>
    <b v="0"/>
    <n v="8"/>
    <b v="0"/>
    <s v="technology/wearables"/>
    <x v="2"/>
    <x v="8"/>
  </r>
  <r>
    <n v="949"/>
    <x v="949"/>
    <s v="Der INBED ist ein innovatives Multisensor-Wearable fÃ¼r die SturzprÃ¤vention motorisch eingeschrÃ¤nkter Personen."/>
    <n v="20000"/>
    <n v="273"/>
    <n v="1.3650000000000001E-2"/>
    <x v="2"/>
    <n v="39"/>
    <x v="12"/>
    <s v="EUR"/>
    <n v="1456016576"/>
    <n v="1450832576"/>
    <b v="0"/>
    <n v="7"/>
    <b v="0"/>
    <s v="technology/wearables"/>
    <x v="2"/>
    <x v="8"/>
  </r>
  <r>
    <n v="950"/>
    <x v="950"/>
    <s v="Rider worn tail light brake light. Adheres to virtually any coat, jacket or vest. Stays on even when you get off."/>
    <n v="5000"/>
    <n v="1402"/>
    <n v="0.28039999999999998"/>
    <x v="2"/>
    <n v="58.416666666666664"/>
    <x v="5"/>
    <s v="CAD"/>
    <n v="1453053661"/>
    <n v="1450461661"/>
    <b v="0"/>
    <n v="24"/>
    <b v="0"/>
    <s v="technology/wearables"/>
    <x v="2"/>
    <x v="8"/>
  </r>
  <r>
    <n v="951"/>
    <x v="951"/>
    <s v="Revolutionizing the way we walk our dogs!"/>
    <n v="50000"/>
    <n v="19195"/>
    <n v="0.38390000000000002"/>
    <x v="2"/>
    <n v="158.63636363636363"/>
    <x v="0"/>
    <s v="USD"/>
    <n v="1465054872"/>
    <n v="1461166872"/>
    <b v="0"/>
    <n v="121"/>
    <b v="0"/>
    <s v="technology/wearables"/>
    <x v="2"/>
    <x v="8"/>
  </r>
  <r>
    <n v="952"/>
    <x v="952"/>
    <s v="Audionoggin: Wireless personal surround sound for the athlete in everyone."/>
    <n v="49000"/>
    <n v="19572"/>
    <n v="0.39942857142857141"/>
    <x v="2"/>
    <n v="99.857142857142861"/>
    <x v="0"/>
    <s v="USD"/>
    <n v="1479483812"/>
    <n v="1476888212"/>
    <b v="0"/>
    <n v="196"/>
    <b v="0"/>
    <s v="technology/wearables"/>
    <x v="2"/>
    <x v="8"/>
  </r>
  <r>
    <n v="953"/>
    <x v="953"/>
    <s v="IRring is the worlds first universal remote control that fits on your finger and controls your TV, your lighting, and your life."/>
    <n v="15000"/>
    <n v="126"/>
    <n v="8.3999999999999995E-3"/>
    <x v="2"/>
    <n v="25.2"/>
    <x v="0"/>
    <s v="USD"/>
    <n v="1422158199"/>
    <n v="1419566199"/>
    <b v="0"/>
    <n v="5"/>
    <b v="0"/>
    <s v="technology/wearables"/>
    <x v="2"/>
    <x v="8"/>
  </r>
  <r>
    <n v="954"/>
    <x v="954"/>
    <s v="Turn your iPhone into wearable tech &amp; GoPro. Features: Selfie Stick, Tripod, &amp; Protective Top. Great for everyday carry."/>
    <n v="15000"/>
    <n v="6511"/>
    <n v="0.43406666666666666"/>
    <x v="2"/>
    <n v="89.191780821917803"/>
    <x v="0"/>
    <s v="USD"/>
    <n v="1440100839"/>
    <n v="1436472039"/>
    <b v="0"/>
    <n v="73"/>
    <b v="0"/>
    <s v="technology/wearables"/>
    <x v="2"/>
    <x v="8"/>
  </r>
  <r>
    <n v="955"/>
    <x v="955"/>
    <s v="PAXIEâ„¢ is a GPS enabled safety wearable for kids that promotes discovery and play while offering parents peace of mind."/>
    <n v="300000"/>
    <n v="16984"/>
    <n v="5.6613333333333335E-2"/>
    <x v="2"/>
    <n v="182.6236559139785"/>
    <x v="0"/>
    <s v="USD"/>
    <n v="1473750300"/>
    <n v="1470294300"/>
    <b v="0"/>
    <n v="93"/>
    <b v="0"/>
    <s v="technology/wearables"/>
    <x v="2"/>
    <x v="8"/>
  </r>
  <r>
    <n v="956"/>
    <x v="956"/>
    <s v="You can rent out your Car with Uber. _x000a_You can rent out your Home with Airbnb. _x000a_Now you can rent out your CLOSET with SemiYOURS!"/>
    <n v="50000"/>
    <n v="861"/>
    <n v="1.7219999999999999E-2"/>
    <x v="2"/>
    <n v="50.647058823529413"/>
    <x v="0"/>
    <s v="USD"/>
    <n v="1430081759"/>
    <n v="1424901359"/>
    <b v="0"/>
    <n v="17"/>
    <b v="0"/>
    <s v="technology/wearables"/>
    <x v="2"/>
    <x v="8"/>
  </r>
  <r>
    <n v="957"/>
    <x v="957"/>
    <s v="A Leather Smart watch Band, that NEVER needs to be charged for only $37!"/>
    <n v="12000"/>
    <n v="233"/>
    <n v="1.9416666666666665E-2"/>
    <x v="2"/>
    <n v="33.285714285714285"/>
    <x v="0"/>
    <s v="USD"/>
    <n v="1479392133"/>
    <n v="1476710133"/>
    <b v="0"/>
    <n v="7"/>
    <b v="0"/>
    <s v="technology/wearables"/>
    <x v="2"/>
    <x v="8"/>
  </r>
  <r>
    <n v="958"/>
    <x v="958"/>
    <s v="Brown Leather and Black Nylon extra-long Apple Watch bands for large wrists connects to 42mm. Go measure! Design fits 190-250mm wrists."/>
    <n v="7777"/>
    <n v="881"/>
    <n v="0.11328275684711328"/>
    <x v="2"/>
    <n v="51.823529411764703"/>
    <x v="0"/>
    <s v="USD"/>
    <n v="1428641940"/>
    <n v="1426792563"/>
    <b v="0"/>
    <n v="17"/>
    <b v="0"/>
    <s v="technology/wearables"/>
    <x v="2"/>
    <x v="8"/>
  </r>
  <r>
    <n v="959"/>
    <x v="959"/>
    <s v="The Pi (Arduino-Compatible) is a new kind of wearable. It's a diy smartwatch with a round display, touch ring, and a powerful CPU!"/>
    <n v="50000"/>
    <n v="19430"/>
    <n v="0.3886"/>
    <x v="2"/>
    <n v="113.62573099415205"/>
    <x v="0"/>
    <s v="USD"/>
    <n v="1421640665"/>
    <n v="1419048665"/>
    <b v="0"/>
    <n v="171"/>
    <b v="0"/>
    <s v="technology/wearables"/>
    <x v="2"/>
    <x v="8"/>
  </r>
  <r>
    <n v="960"/>
    <x v="960"/>
    <s v="Kai sits right behind your ear and lets you access a smart voice interface 24/7. Call, text, search, and even call an Uber."/>
    <n v="55650"/>
    <n v="25655"/>
    <n v="0.46100628930817611"/>
    <x v="2"/>
    <n v="136.46276595744681"/>
    <x v="0"/>
    <s v="USD"/>
    <n v="1489500155"/>
    <n v="1485874955"/>
    <b v="0"/>
    <n v="188"/>
    <b v="0"/>
    <s v="technology/wearables"/>
    <x v="2"/>
    <x v="8"/>
  </r>
  <r>
    <n v="961"/>
    <x v="961"/>
    <s v="Active, happy &amp; healthy together! _x000a_Thatâ€™s our mission for all dogs and their parents."/>
    <n v="95000"/>
    <n v="40079"/>
    <n v="0.42188421052631581"/>
    <x v="2"/>
    <n v="364.35454545454547"/>
    <x v="0"/>
    <s v="USD"/>
    <n v="1487617200"/>
    <n v="1483634335"/>
    <b v="0"/>
    <n v="110"/>
    <b v="0"/>
    <s v="technology/wearables"/>
    <x v="2"/>
    <x v="8"/>
  </r>
  <r>
    <n v="962"/>
    <x v="962"/>
    <s v="Introducing the iDavit, a revolutionary crane-like system thatâ€™ll allow you to work anywhere. Hands free to be totally hands on."/>
    <n v="2500"/>
    <n v="712"/>
    <n v="0.2848"/>
    <x v="2"/>
    <n v="19.243243243243242"/>
    <x v="0"/>
    <s v="USD"/>
    <n v="1455210353"/>
    <n v="1451927153"/>
    <b v="0"/>
    <n v="37"/>
    <b v="0"/>
    <s v="technology/wearables"/>
    <x v="2"/>
    <x v="8"/>
  </r>
  <r>
    <n v="963"/>
    <x v="963"/>
    <s v="WE are molding an educated, motivated, non violent GENERATION!"/>
    <n v="35000"/>
    <n v="377"/>
    <n v="1.0771428571428571E-2"/>
    <x v="2"/>
    <n v="41.888888888888886"/>
    <x v="0"/>
    <s v="USD"/>
    <n v="1476717319"/>
    <n v="1473693319"/>
    <b v="0"/>
    <n v="9"/>
    <b v="0"/>
    <s v="technology/wearables"/>
    <x v="2"/>
    <x v="8"/>
  </r>
  <r>
    <n v="964"/>
    <x v="964"/>
    <s v="Tired of fumbling around for the audio controls on your phone?  Easily control your music with the GoMote and a click of your thumb."/>
    <n v="110000"/>
    <n v="879"/>
    <n v="7.9909090909090902E-3"/>
    <x v="2"/>
    <n v="30.310344827586206"/>
    <x v="5"/>
    <s v="CAD"/>
    <n v="1441119919"/>
    <n v="1437663919"/>
    <b v="0"/>
    <n v="29"/>
    <b v="0"/>
    <s v="technology/wearables"/>
    <x v="2"/>
    <x v="8"/>
  </r>
  <r>
    <n v="965"/>
    <x v="965"/>
    <s v="Palms Free RetractableCell Phone Harness fits all Cell phones Iphone 4 5 6 7 Galaxy S Go Pro Ipad Mini and Tablets Keep your hands free"/>
    <n v="25000"/>
    <n v="298"/>
    <n v="1.192E-2"/>
    <x v="2"/>
    <n v="49.666666666666664"/>
    <x v="0"/>
    <s v="USD"/>
    <n v="1477454340"/>
    <n v="1474676646"/>
    <b v="0"/>
    <n v="6"/>
    <b v="0"/>
    <s v="technology/wearables"/>
    <x v="2"/>
    <x v="8"/>
  </r>
  <r>
    <n v="966"/>
    <x v="966"/>
    <s v="ICE SHIRT; running, multi-sport, cycling, &amp; athletic wear shirts that hold melting ice to cool you on hot days."/>
    <n v="12000"/>
    <n v="1776"/>
    <n v="0.14799999999999999"/>
    <x v="2"/>
    <n v="59.2"/>
    <x v="0"/>
    <s v="USD"/>
    <n v="1475766932"/>
    <n v="1473174932"/>
    <b v="0"/>
    <n v="30"/>
    <b v="0"/>
    <s v="technology/wearables"/>
    <x v="2"/>
    <x v="8"/>
  </r>
  <r>
    <n v="967"/>
    <x v="967"/>
    <s v="Better Beanie is the new therapeutic wearable designed to assist you while keeping your hands free."/>
    <n v="20000"/>
    <n v="3562"/>
    <n v="0.17810000000000001"/>
    <x v="2"/>
    <n v="43.97530864197531"/>
    <x v="0"/>
    <s v="USD"/>
    <n v="1461301574"/>
    <n v="1456121174"/>
    <b v="0"/>
    <n v="81"/>
    <b v="0"/>
    <s v="technology/wearables"/>
    <x v="2"/>
    <x v="8"/>
  </r>
  <r>
    <n v="968"/>
    <x v="968"/>
    <s v="Anyone who want to support of this will be credited. This will be my ultimate build. Full animatronics, from arms, legs, H.U.D, etc"/>
    <n v="8000"/>
    <n v="106"/>
    <n v="1.325E-2"/>
    <x v="2"/>
    <n v="26.5"/>
    <x v="0"/>
    <s v="USD"/>
    <n v="1408134034"/>
    <n v="1405542034"/>
    <b v="0"/>
    <n v="4"/>
    <b v="0"/>
    <s v="technology/wearables"/>
    <x v="2"/>
    <x v="8"/>
  </r>
  <r>
    <n v="969"/>
    <x v="969"/>
    <s v="Geek &amp; Chic Smart Jewelry Collection, Wearables Meet Style!"/>
    <n v="30000"/>
    <n v="14000"/>
    <n v="0.46666666666666667"/>
    <x v="2"/>
    <n v="1272.7272727272727"/>
    <x v="14"/>
    <s v="MXN"/>
    <n v="1486624607"/>
    <n v="1483773407"/>
    <b v="0"/>
    <n v="11"/>
    <b v="0"/>
    <s v="technology/wearables"/>
    <x v="2"/>
    <x v="8"/>
  </r>
  <r>
    <n v="970"/>
    <x v="970"/>
    <s v="Stainless Steel Modular Ring with screw on bezels for WiFi + Bluetooth + NFC Wireless modules with open source IOS and Android Apps"/>
    <n v="5000"/>
    <n v="2296"/>
    <n v="0.4592"/>
    <x v="2"/>
    <n v="164"/>
    <x v="5"/>
    <s v="CAD"/>
    <n v="1485147540"/>
    <n v="1481951853"/>
    <b v="0"/>
    <n v="14"/>
    <b v="0"/>
    <s v="technology/wearables"/>
    <x v="2"/>
    <x v="8"/>
  </r>
  <r>
    <n v="971"/>
    <x v="971"/>
    <s v="Our amazing product is simple and sleek. Our laser system is USB rechargeable for hours of fun. Android / Apple App Controlled."/>
    <n v="100000"/>
    <n v="226"/>
    <n v="2.2599999999999999E-3"/>
    <x v="2"/>
    <n v="45.2"/>
    <x v="0"/>
    <s v="USD"/>
    <n v="1433178060"/>
    <n v="1429290060"/>
    <b v="0"/>
    <n v="5"/>
    <b v="0"/>
    <s v="technology/wearables"/>
    <x v="2"/>
    <x v="8"/>
  </r>
  <r>
    <n v="972"/>
    <x v="972"/>
    <s v="Slackers Patent-Pending Magnetic Clip and Cable System, Amazing Sound, Durability and Value Can't Be Beat...AT ANY PRICE!!"/>
    <n v="20000"/>
    <n v="6925"/>
    <n v="0.34625"/>
    <x v="2"/>
    <n v="153.88888888888889"/>
    <x v="0"/>
    <s v="USD"/>
    <n v="1409813940"/>
    <n v="1407271598"/>
    <b v="0"/>
    <n v="45"/>
    <b v="0"/>
    <s v="technology/wearables"/>
    <x v="2"/>
    <x v="8"/>
  </r>
  <r>
    <n v="973"/>
    <x v="973"/>
    <s v="The RS-1 is one of the most innovative workout tools to hit the market ever.  A must have for anyone that enjoys new ways to get fit."/>
    <n v="20000"/>
    <n v="411"/>
    <n v="2.0549999999999999E-2"/>
    <x v="2"/>
    <n v="51.375"/>
    <x v="0"/>
    <s v="USD"/>
    <n v="1447032093"/>
    <n v="1441844493"/>
    <b v="0"/>
    <n v="8"/>
    <b v="0"/>
    <s v="technology/wearables"/>
    <x v="2"/>
    <x v="8"/>
  </r>
  <r>
    <n v="974"/>
    <x v="974"/>
    <s v="The device that allows those with artificial knees or arthritic knees to kneel down without putting pressure on their knees."/>
    <n v="50000"/>
    <n v="280"/>
    <n v="5.5999999999999999E-3"/>
    <x v="2"/>
    <n v="93.333333333333329"/>
    <x v="0"/>
    <s v="USD"/>
    <n v="1458925156"/>
    <n v="1456336756"/>
    <b v="0"/>
    <n v="3"/>
    <b v="0"/>
    <s v="technology/wearables"/>
    <x v="2"/>
    <x v="8"/>
  </r>
  <r>
    <n v="975"/>
    <x v="975"/>
    <s v="Horologic5 creates a case for the Apple Watch that reflects true luxury &amp; style. Check out the Garstin Luxury Case in 38mm/42mm"/>
    <n v="100000"/>
    <n v="2607"/>
    <n v="2.6069999999999999E-2"/>
    <x v="2"/>
    <n v="108.625"/>
    <x v="0"/>
    <s v="USD"/>
    <n v="1467132185"/>
    <n v="1461948185"/>
    <b v="0"/>
    <n v="24"/>
    <b v="0"/>
    <s v="technology/wearables"/>
    <x v="2"/>
    <x v="8"/>
  </r>
  <r>
    <n v="976"/>
    <x v="976"/>
    <s v="The Cinnamon II is an AppleÂ® ][ compatible wrist watch. Featuring 32k of memory and a 1 Mhz cpu. It's the ultimate in geek fashion."/>
    <n v="150000"/>
    <n v="2889"/>
    <n v="1.9259999999999999E-2"/>
    <x v="2"/>
    <n v="160.5"/>
    <x v="2"/>
    <s v="AUD"/>
    <n v="1439515497"/>
    <n v="1435627497"/>
    <b v="0"/>
    <n v="18"/>
    <b v="0"/>
    <s v="technology/wearables"/>
    <x v="2"/>
    <x v="8"/>
  </r>
  <r>
    <n v="977"/>
    <x v="977"/>
    <s v="The unique adapter to apply standard watch straps at your Samsung Gear S2 Sport and Sport 3G! Small, functional and handsome."/>
    <n v="2700"/>
    <n v="909"/>
    <n v="0.33666666666666667"/>
    <x v="2"/>
    <n v="75.75"/>
    <x v="15"/>
    <s v="EUR"/>
    <n v="1456094197"/>
    <n v="1453502197"/>
    <b v="0"/>
    <n v="12"/>
    <b v="0"/>
    <s v="technology/wearables"/>
    <x v="2"/>
    <x v="8"/>
  </r>
  <r>
    <n v="978"/>
    <x v="978"/>
    <s v="hidn tempo is an intelligent watch band that allows you to monitor your stress and manage it anywhere, anytime."/>
    <n v="172889"/>
    <n v="97273"/>
    <n v="0.5626326718299024"/>
    <x v="2"/>
    <n v="790.83739837398377"/>
    <x v="11"/>
    <s v="SEK"/>
    <n v="1456385101"/>
    <n v="1453793101"/>
    <b v="0"/>
    <n v="123"/>
    <b v="0"/>
    <s v="technology/wearables"/>
    <x v="2"/>
    <x v="8"/>
  </r>
  <r>
    <n v="979"/>
    <x v="979"/>
    <s v="Trequant is specifically designed for people with tremors. It helps them to track and analyse their tremors for better understanding."/>
    <n v="35000"/>
    <n v="28986.16"/>
    <n v="0.82817600000000002"/>
    <x v="2"/>
    <n v="301.93916666666667"/>
    <x v="0"/>
    <s v="USD"/>
    <n v="1466449140"/>
    <n v="1463392828"/>
    <b v="0"/>
    <n v="96"/>
    <b v="0"/>
    <s v="technology/wearables"/>
    <x v="2"/>
    <x v="8"/>
  </r>
  <r>
    <n v="980"/>
    <x v="980"/>
    <s v="Jayster devices and Jayster app both use Bluetooth Smart technology to provide the most user-friendly system for finding lost valuables"/>
    <n v="10000"/>
    <n v="1486"/>
    <n v="0.14860000000000001"/>
    <x v="2"/>
    <n v="47.935483870967744"/>
    <x v="0"/>
    <s v="USD"/>
    <n v="1417387322"/>
    <n v="1413495722"/>
    <b v="0"/>
    <n v="31"/>
    <b v="0"/>
    <s v="technology/wearables"/>
    <x v="2"/>
    <x v="8"/>
  </r>
  <r>
    <n v="981"/>
    <x v="981"/>
    <s v="Tabla Alpha-Num AEIOU Universal Remote &amp; Keyboard + Control. Multi platform wireless use anywhere wearable invisibles development kit."/>
    <n v="88888"/>
    <n v="11"/>
    <n v="1.2375123751237513E-4"/>
    <x v="2"/>
    <n v="2.75"/>
    <x v="0"/>
    <s v="USD"/>
    <n v="1407624222"/>
    <n v="1405032222"/>
    <b v="0"/>
    <n v="4"/>
    <b v="0"/>
    <s v="technology/wearables"/>
    <x v="2"/>
    <x v="8"/>
  </r>
  <r>
    <n v="982"/>
    <x v="982"/>
    <s v="revolutonary ultra-slim 2-in-1 Smart  2-in-1 I-PHONE handle/WALLETtm with 360 rotatiion"/>
    <n v="17500"/>
    <n v="3"/>
    <n v="1.7142857142857143E-4"/>
    <x v="2"/>
    <n v="1"/>
    <x v="0"/>
    <s v="USD"/>
    <n v="1475431486"/>
    <n v="1472839486"/>
    <b v="0"/>
    <n v="3"/>
    <b v="0"/>
    <s v="technology/wearables"/>
    <x v="2"/>
    <x v="8"/>
  </r>
  <r>
    <n v="983"/>
    <x v="983"/>
    <s v="Our t-shirt maintains steady temperatures through hot and cold focal points capable of reaching a 36ÂºF/20ÂºC range in under 2 minutes!"/>
    <n v="104219"/>
    <n v="30751"/>
    <n v="0.2950613611721471"/>
    <x v="2"/>
    <n v="171.79329608938548"/>
    <x v="3"/>
    <s v="EUR"/>
    <n v="1471985640"/>
    <n v="1469289685"/>
    <b v="0"/>
    <n v="179"/>
    <b v="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n v="1.06E-2"/>
    <x v="2"/>
    <n v="35.333333333333336"/>
    <x v="0"/>
    <s v="USD"/>
    <n v="1427507208"/>
    <n v="1424918808"/>
    <b v="0"/>
    <n v="3"/>
    <b v="0"/>
    <s v="technology/wearables"/>
    <x v="2"/>
    <x v="8"/>
  </r>
  <r>
    <n v="985"/>
    <x v="985"/>
    <s v="Make your heart shine and watch it work! Cardiglow tracks improvements, times intervals and translates heart rate into color."/>
    <n v="30000"/>
    <n v="1888"/>
    <n v="6.2933333333333327E-2"/>
    <x v="2"/>
    <n v="82.086956521739125"/>
    <x v="12"/>
    <s v="EUR"/>
    <n v="1451602800"/>
    <n v="1449011610"/>
    <b v="0"/>
    <n v="23"/>
    <b v="0"/>
    <s v="technology/wearables"/>
    <x v="2"/>
    <x v="8"/>
  </r>
  <r>
    <n v="986"/>
    <x v="986"/>
    <s v="Amazing heated snow sport gloves; synonymous with quality, fusing innovative heat technology, style, functionality &amp; unique design."/>
    <n v="20000"/>
    <n v="2550"/>
    <n v="0.1275"/>
    <x v="2"/>
    <n v="110.8695652173913"/>
    <x v="1"/>
    <s v="GBP"/>
    <n v="1452384000"/>
    <n v="1447698300"/>
    <b v="0"/>
    <n v="23"/>
    <b v="0"/>
    <s v="technology/wearables"/>
    <x v="2"/>
    <x v="8"/>
  </r>
  <r>
    <n v="987"/>
    <x v="987"/>
    <s v="Always know where your precious children are. Let them explore the world freely and in a secure way by using the Kidswatcher."/>
    <n v="50000"/>
    <n v="6610"/>
    <n v="0.13220000000000001"/>
    <x v="2"/>
    <n v="161.21951219512195"/>
    <x v="9"/>
    <s v="EUR"/>
    <n v="1403507050"/>
    <n v="1400051050"/>
    <b v="0"/>
    <n v="41"/>
    <b v="0"/>
    <s v="technology/wearables"/>
    <x v="2"/>
    <x v="8"/>
  </r>
  <r>
    <n v="988"/>
    <x v="988"/>
    <s v="Itâ€™s original, fashion and unique, Ohyear is the first cover for your earphones that wears your style._x000a_Designed and made in Italy"/>
    <n v="5000"/>
    <n v="0"/>
    <n v="0"/>
    <x v="2"/>
    <e v="#DIV/0!"/>
    <x v="13"/>
    <s v="EUR"/>
    <n v="1475310825"/>
    <n v="1472718825"/>
    <b v="0"/>
    <n v="0"/>
    <b v="0"/>
    <s v="technology/wearables"/>
    <x v="2"/>
    <x v="8"/>
  </r>
  <r>
    <n v="989"/>
    <x v="989"/>
    <s v="The most useful phone charger you will ever buy"/>
    <n v="10000"/>
    <n v="1677"/>
    <n v="0.16769999999999999"/>
    <x v="2"/>
    <n v="52.40625"/>
    <x v="0"/>
    <s v="USD"/>
    <n v="1475101495"/>
    <n v="1472509495"/>
    <b v="0"/>
    <n v="32"/>
    <b v="0"/>
    <s v="technology/wearables"/>
    <x v="2"/>
    <x v="8"/>
  </r>
  <r>
    <n v="990"/>
    <x v="990"/>
    <s v="The revolutionized carseat, where no child will be left alone in a hot vehicle ever again. This alarm will save multiple babie's lives."/>
    <n v="25000"/>
    <n v="26"/>
    <n v="1.0399999999999999E-3"/>
    <x v="2"/>
    <n v="13"/>
    <x v="0"/>
    <s v="USD"/>
    <n v="1409770164"/>
    <n v="1407178164"/>
    <b v="0"/>
    <n v="2"/>
    <b v="0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n v="4.24E-2"/>
    <x v="2"/>
    <n v="30.285714285714285"/>
    <x v="1"/>
    <s v="GBP"/>
    <n v="1468349460"/>
    <n v="1466186988"/>
    <b v="0"/>
    <n v="7"/>
    <b v="0"/>
    <s v="technology/wearables"/>
    <x v="2"/>
    <x v="8"/>
  </r>
  <r>
    <n v="992"/>
    <x v="992"/>
    <s v="The HOTTEST and COOLEST thing yet! WairConditioning... an entirely new level of comfortability!"/>
    <n v="100000"/>
    <n v="467"/>
    <n v="4.6699999999999997E-3"/>
    <x v="2"/>
    <n v="116.75"/>
    <x v="0"/>
    <s v="USD"/>
    <n v="1462655519"/>
    <n v="1457475119"/>
    <b v="0"/>
    <n v="4"/>
    <b v="0"/>
    <s v="technology/wearables"/>
    <x v="2"/>
    <x v="8"/>
  </r>
  <r>
    <n v="993"/>
    <x v="993"/>
    <s v="Shield TL is a tail light for a bicycle w/ radar technology. It makes you more visible to cars and drivers at a greater distance."/>
    <n v="70000"/>
    <n v="17561"/>
    <n v="0.25087142857142858"/>
    <x v="2"/>
    <n v="89.59693877551021"/>
    <x v="0"/>
    <s v="USD"/>
    <n v="1478926800"/>
    <n v="1476054568"/>
    <b v="0"/>
    <n v="196"/>
    <b v="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n v="2.3345000000000001E-2"/>
    <x v="2"/>
    <n v="424.45454545454544"/>
    <x v="0"/>
    <s v="USD"/>
    <n v="1417388340"/>
    <n v="1412835530"/>
    <b v="0"/>
    <n v="11"/>
    <b v="0"/>
    <s v="technology/wearables"/>
    <x v="2"/>
    <x v="8"/>
  </r>
  <r>
    <n v="995"/>
    <x v="995"/>
    <s v="DAZLN nails light up near NFC devices like your mobile phone. If you're tired of receiving or gifting the same old thing look here!"/>
    <n v="10000"/>
    <n v="726"/>
    <n v="7.2599999999999998E-2"/>
    <x v="2"/>
    <n v="80.666666666666671"/>
    <x v="0"/>
    <s v="USD"/>
    <n v="1417276800"/>
    <n v="1415140480"/>
    <b v="0"/>
    <n v="9"/>
    <b v="0"/>
    <s v="technology/wearables"/>
    <x v="2"/>
    <x v="8"/>
  </r>
  <r>
    <n v="996"/>
    <x v="996"/>
    <s v="Study the behaviour of technical communities by tracking their movement  through wearables"/>
    <n v="4000"/>
    <n v="65"/>
    <n v="1.6250000000000001E-2"/>
    <x v="2"/>
    <n v="13"/>
    <x v="0"/>
    <s v="USD"/>
    <n v="1406474820"/>
    <n v="1403902060"/>
    <b v="0"/>
    <n v="5"/>
    <b v="0"/>
    <s v="technology/wearables"/>
    <x v="2"/>
    <x v="8"/>
  </r>
  <r>
    <n v="997"/>
    <x v="997"/>
    <s v="The iPhanny keeps your iPhone 6 safe from bending in those dangerous pants pockets."/>
    <n v="5000"/>
    <n v="65"/>
    <n v="1.2999999999999999E-2"/>
    <x v="2"/>
    <n v="8.125"/>
    <x v="0"/>
    <s v="USD"/>
    <n v="1417145297"/>
    <n v="1414549697"/>
    <b v="0"/>
    <n v="8"/>
    <b v="0"/>
    <s v="technology/wearables"/>
    <x v="2"/>
    <x v="8"/>
  </r>
  <r>
    <n v="998"/>
    <x v="998"/>
    <s v="Ollinfit is the first wearable fitness trainer with 3 sensors for superior accuracy, feedback and results."/>
    <n v="60000"/>
    <n v="35135"/>
    <n v="0.58558333333333334"/>
    <x v="2"/>
    <n v="153.42794759825327"/>
    <x v="5"/>
    <s v="CAD"/>
    <n v="1447909401"/>
    <n v="1444017801"/>
    <b v="0"/>
    <n v="229"/>
    <b v="0"/>
    <s v="technology/wearables"/>
    <x v="2"/>
    <x v="8"/>
  </r>
  <r>
    <n v="999"/>
    <x v="999"/>
    <s v="Built in running, cycling, pedometer, and golf features for the edge you need to perform at your very best!"/>
    <n v="150000"/>
    <n v="11683"/>
    <n v="7.7886666666666673E-2"/>
    <x v="2"/>
    <n v="292.07499999999999"/>
    <x v="5"/>
    <s v="CAD"/>
    <n v="1415865720"/>
    <n v="1413270690"/>
    <b v="0"/>
    <n v="40"/>
    <b v="0"/>
    <s v="technology/wearables"/>
    <x v="2"/>
    <x v="8"/>
  </r>
  <r>
    <n v="1000"/>
    <x v="1000"/>
    <s v="Ristola watches made in La Chaux de-Fonds, Switzerland. A new brand of COSC and ISO Certified Professional watches."/>
    <n v="894700"/>
    <n v="19824"/>
    <n v="2.2157147647256063E-2"/>
    <x v="1"/>
    <n v="3304"/>
    <x v="0"/>
    <s v="USD"/>
    <n v="1489537560"/>
    <n v="1484357160"/>
    <b v="0"/>
    <n v="6"/>
    <b v="0"/>
    <s v="technology/wearables"/>
    <x v="2"/>
    <x v="8"/>
  </r>
  <r>
    <n v="1001"/>
    <x v="1001"/>
    <s v="We make stylish sports clothing from LED jackets to backpacks and LED arm bands.With our LED technology you're sure to be seen in style"/>
    <n v="5000"/>
    <n v="5200"/>
    <n v="1.04"/>
    <x v="1"/>
    <n v="1300"/>
    <x v="1"/>
    <s v="GBP"/>
    <n v="1485796613"/>
    <n v="1481908613"/>
    <b v="0"/>
    <n v="4"/>
    <b v="0"/>
    <s v="technology/wearables"/>
    <x v="2"/>
    <x v="8"/>
  </r>
  <r>
    <n v="1002"/>
    <x v="1002"/>
    <s v="A modern day locket that uses NFC technology to link your precious photos, videos, apps, and more. Choose our design or submit yours."/>
    <n v="9999"/>
    <n v="2960"/>
    <n v="0.29602960296029601"/>
    <x v="1"/>
    <n v="134.54545454545453"/>
    <x v="0"/>
    <s v="USD"/>
    <n v="1450331940"/>
    <n v="1447777514"/>
    <b v="0"/>
    <n v="22"/>
    <b v="0"/>
    <s v="technology/wearables"/>
    <x v="2"/>
    <x v="8"/>
  </r>
  <r>
    <n v="1003"/>
    <x v="1003"/>
    <s v="Connected, heating, premium quality and comfortable leather sneakers - hand-crafted in France."/>
    <n v="20000"/>
    <n v="3211"/>
    <n v="0.16055"/>
    <x v="1"/>
    <n v="214.06666666666666"/>
    <x v="6"/>
    <s v="EUR"/>
    <n v="1489680061"/>
    <n v="1487091661"/>
    <b v="0"/>
    <n v="15"/>
    <b v="0"/>
    <s v="technology/wearables"/>
    <x v="2"/>
    <x v="8"/>
  </r>
  <r>
    <n v="1004"/>
    <x v="1004"/>
    <s v="Harnessing wearable technology as a powerful defense for food-allergy children."/>
    <n v="25000"/>
    <n v="20552"/>
    <n v="0.82208000000000003"/>
    <x v="1"/>
    <n v="216.33684210526314"/>
    <x v="0"/>
    <s v="USD"/>
    <n v="1455814827"/>
    <n v="1453222827"/>
    <b v="0"/>
    <n v="95"/>
    <b v="0"/>
    <s v="technology/wearables"/>
    <x v="2"/>
    <x v="8"/>
  </r>
  <r>
    <n v="1005"/>
    <x v="1005"/>
    <s v="The Forcite Alpine helmet records 4K footage and keeps you connected all in one sleek design."/>
    <n v="200000"/>
    <n v="150102"/>
    <n v="0.75051000000000001"/>
    <x v="1"/>
    <n v="932.31055900621118"/>
    <x v="0"/>
    <s v="USD"/>
    <n v="1446217183"/>
    <n v="1443538783"/>
    <b v="0"/>
    <n v="161"/>
    <b v="0"/>
    <s v="technology/wearables"/>
    <x v="2"/>
    <x v="8"/>
  </r>
  <r>
    <n v="1006"/>
    <x v="1006"/>
    <s v="Sweat resistant, colorful, durable, CUSTOMIZABLE, watch bands &amp; protector bands that fit the Moto360 smartwatch."/>
    <n v="4000"/>
    <n v="234"/>
    <n v="5.8500000000000003E-2"/>
    <x v="1"/>
    <n v="29.25"/>
    <x v="0"/>
    <s v="USD"/>
    <n v="1418368260"/>
    <n v="1417654672"/>
    <b v="0"/>
    <n v="8"/>
    <b v="0"/>
    <s v="technology/wearables"/>
    <x v="2"/>
    <x v="8"/>
  </r>
  <r>
    <n v="1007"/>
    <x v="1007"/>
    <s v="Our knee sleeve monitors your muscles and recommends rest time (on a mobile app) when it detects overexertion!"/>
    <n v="30000"/>
    <n v="13296"/>
    <n v="0.44319999999999998"/>
    <x v="1"/>
    <n v="174.94736842105263"/>
    <x v="0"/>
    <s v="USD"/>
    <n v="1481727623"/>
    <n v="1478095223"/>
    <b v="0"/>
    <n v="76"/>
    <b v="0"/>
    <s v="technology/wearables"/>
    <x v="2"/>
    <x v="8"/>
  </r>
  <r>
    <n v="1008"/>
    <x v="1008"/>
    <s v="MICLOP es una cabina portable impresa en 3D protegida en el interior con espuma acÃºstica, reduce el ruido ambiental o rebote de sonido."/>
    <n v="93500"/>
    <n v="250"/>
    <n v="2.6737967914438501E-3"/>
    <x v="1"/>
    <n v="250"/>
    <x v="14"/>
    <s v="MXN"/>
    <n v="1482953115"/>
    <n v="1480361115"/>
    <b v="0"/>
    <n v="1"/>
    <b v="0"/>
    <s v="technology/wearables"/>
    <x v="2"/>
    <x v="8"/>
  </r>
  <r>
    <n v="1009"/>
    <x v="1009"/>
    <s v="R-CON is a wearable that measures running form. Instantly know when your form is breaking down and when you are running your strongest."/>
    <n v="50000"/>
    <n v="6565"/>
    <n v="0.1313"/>
    <x v="1"/>
    <n v="65"/>
    <x v="0"/>
    <s v="USD"/>
    <n v="1466346646"/>
    <n v="1463754646"/>
    <b v="0"/>
    <n v="101"/>
    <b v="0"/>
    <s v="technology/wearables"/>
    <x v="2"/>
    <x v="8"/>
  </r>
  <r>
    <n v="1010"/>
    <x v="1010"/>
    <s v="A beautiful biometric smartphone wrist dock, features a revolutionary reusable adhesive; 3 position phone stand and multi-purpose tool."/>
    <n v="115250"/>
    <n v="220"/>
    <n v="1.9088937093275488E-3"/>
    <x v="1"/>
    <n v="55"/>
    <x v="0"/>
    <s v="USD"/>
    <n v="1473044340"/>
    <n v="1468180462"/>
    <b v="0"/>
    <n v="4"/>
    <b v="0"/>
    <s v="technology/wearables"/>
    <x v="2"/>
    <x v="8"/>
  </r>
  <r>
    <n v="1011"/>
    <x v="1011"/>
    <s v="The first action sports training sleeve/leg protector of its kind to offer an unduplicated level of targeted protection!"/>
    <n v="20000"/>
    <n v="75"/>
    <n v="3.7499999999999999E-3"/>
    <x v="1"/>
    <n v="75"/>
    <x v="0"/>
    <s v="USD"/>
    <n v="1418938395"/>
    <n v="1415050395"/>
    <b v="0"/>
    <n v="1"/>
    <b v="0"/>
    <s v="technology/wearables"/>
    <x v="2"/>
    <x v="8"/>
  </r>
  <r>
    <n v="1012"/>
    <x v="1012"/>
    <s v="The world's most advanced jacket for SMARTPHONE USER ,for WORKOUT, for TRAVEL, for OUTDOOR /Bluetooth Charging Wearable Apparel"/>
    <n v="5000"/>
    <n v="1076751.05"/>
    <n v="215.35021"/>
    <x v="1"/>
    <n v="1389.3561935483872"/>
    <x v="0"/>
    <s v="USD"/>
    <n v="1485254052"/>
    <n v="1481366052"/>
    <b v="0"/>
    <n v="775"/>
    <b v="0"/>
    <s v="technology/wearables"/>
    <x v="2"/>
    <x v="8"/>
  </r>
  <r>
    <n v="1013"/>
    <x v="1013"/>
    <s v="Versa Prima: The first portable and wearable LED strip that's controlled via Bluetooth. Designed to be versatile for your creativity."/>
    <n v="25000"/>
    <n v="8632"/>
    <n v="0.34527999999999998"/>
    <x v="1"/>
    <n v="95.911111111111111"/>
    <x v="0"/>
    <s v="USD"/>
    <n v="1451419200"/>
    <n v="1449000056"/>
    <b v="0"/>
    <n v="90"/>
    <b v="0"/>
    <s v="technology/wearables"/>
    <x v="2"/>
    <x v="8"/>
  </r>
  <r>
    <n v="1014"/>
    <x v="1014"/>
    <s v="CHEMION is an eyewear device that lets you show your creativity to the world."/>
    <n v="10000"/>
    <n v="3060"/>
    <n v="0.30599999999999999"/>
    <x v="1"/>
    <n v="191.25"/>
    <x v="0"/>
    <s v="USD"/>
    <n v="1420070615"/>
    <n v="1415750615"/>
    <b v="0"/>
    <n v="16"/>
    <b v="0"/>
    <s v="technology/wearables"/>
    <x v="2"/>
    <x v="8"/>
  </r>
  <r>
    <n v="1015"/>
    <x v="1015"/>
    <s v="SKIN - The wearable music remote control which makes your fitness lifestyle a bit easier"/>
    <n v="9000"/>
    <n v="240"/>
    <n v="2.6666666666666668E-2"/>
    <x v="1"/>
    <n v="40"/>
    <x v="16"/>
    <s v="CHF"/>
    <n v="1448489095"/>
    <n v="1445893495"/>
    <b v="0"/>
    <n v="6"/>
    <b v="0"/>
    <s v="technology/wearables"/>
    <x v="2"/>
    <x v="8"/>
  </r>
  <r>
    <n v="1016"/>
    <x v="1016"/>
    <s v="Send an alert for help and find missing people, pets, and valuables with the touch of a button. Get yours today!"/>
    <n v="100000"/>
    <n v="2842"/>
    <n v="2.8420000000000001E-2"/>
    <x v="1"/>
    <n v="74.78947368421052"/>
    <x v="0"/>
    <s v="USD"/>
    <n v="1459992856"/>
    <n v="1456108456"/>
    <b v="0"/>
    <n v="38"/>
    <b v="0"/>
    <s v="technology/wearables"/>
    <x v="2"/>
    <x v="8"/>
  </r>
  <r>
    <n v="1017"/>
    <x v="1017"/>
    <s v="Enjoy high-quality sound and the possibility to control your smartphone and apps using custom voice commands and head movements."/>
    <n v="250000"/>
    <n v="57197"/>
    <n v="0.22878799999999999"/>
    <x v="1"/>
    <n v="161.11830985915492"/>
    <x v="0"/>
    <s v="USD"/>
    <n v="1448125935"/>
    <n v="1444666335"/>
    <b v="0"/>
    <n v="355"/>
    <b v="0"/>
    <s v="technology/wearables"/>
    <x v="2"/>
    <x v="8"/>
  </r>
  <r>
    <n v="1018"/>
    <x v="1018"/>
    <s v="Owl is a fitness tracker along with an accompanying iOS app, that is both fun and interactive for children."/>
    <n v="20000"/>
    <n v="621"/>
    <n v="3.1050000000000001E-2"/>
    <x v="1"/>
    <n v="88.714285714285708"/>
    <x v="0"/>
    <s v="USD"/>
    <n v="1468496933"/>
    <n v="1465904933"/>
    <b v="0"/>
    <n v="7"/>
    <b v="0"/>
    <s v="technology/wearables"/>
    <x v="2"/>
    <x v="8"/>
  </r>
  <r>
    <n v="1019"/>
    <x v="1019"/>
    <s v="Tempi Is a Wearable Bluetooth Device That Gives Accurate Temperature and Humidity Readings."/>
    <n v="45000"/>
    <n v="21300"/>
    <n v="0.47333333333333333"/>
    <x v="1"/>
    <n v="53.25"/>
    <x v="0"/>
    <s v="USD"/>
    <n v="1423092149"/>
    <n v="1420500149"/>
    <b v="0"/>
    <n v="400"/>
    <b v="0"/>
    <s v="technology/wearables"/>
    <x v="2"/>
    <x v="8"/>
  </r>
  <r>
    <n v="1020"/>
    <x v="1020"/>
    <s v="I've got an awesome new batch of tracks that I think you're going to Love. CDs? So 1990! I present to you... SLEEPWRECK JUMP DRIVES!"/>
    <n v="1550"/>
    <n v="3186"/>
    <n v="2.0554838709677421"/>
    <x v="0"/>
    <n v="106.2"/>
    <x v="5"/>
    <s v="CAD"/>
    <n v="1433206020"/>
    <n v="1430617209"/>
    <b v="0"/>
    <n v="30"/>
    <b v="1"/>
    <s v="music/electronic music"/>
    <x v="4"/>
    <x v="15"/>
  </r>
  <r>
    <n v="1021"/>
    <x v="1021"/>
    <s v="Rick and Morty concept album written by Allie Goertz + music video directed by Paul B. Cummings!"/>
    <n v="3000"/>
    <n v="10554.11"/>
    <n v="3.5180366666666667"/>
    <x v="0"/>
    <n v="22.079728033472804"/>
    <x v="0"/>
    <s v="USD"/>
    <n v="1445054400"/>
    <n v="1443074571"/>
    <b v="1"/>
    <n v="478"/>
    <b v="1"/>
    <s v="music/electronic music"/>
    <x v="4"/>
    <x v="15"/>
  </r>
  <r>
    <n v="1022"/>
    <x v="1022"/>
    <s v="Help get four new bootlegs onto vinyl in the second installment of my series!"/>
    <n v="2000"/>
    <n v="2298"/>
    <n v="1.149"/>
    <x v="0"/>
    <n v="31.054054054054053"/>
    <x v="0"/>
    <s v="USD"/>
    <n v="1431876677"/>
    <n v="1429284677"/>
    <b v="1"/>
    <n v="74"/>
    <b v="1"/>
    <s v="music/electronic music"/>
    <x v="4"/>
    <x v="15"/>
  </r>
  <r>
    <n v="1023"/>
    <x v="1023"/>
    <s v="A collaborative, electronic journey helmed by producer Christopher Bingham and guitarist Carlos Montero."/>
    <n v="2000"/>
    <n v="4743"/>
    <n v="2.3715000000000002"/>
    <x v="0"/>
    <n v="36.206106870229007"/>
    <x v="1"/>
    <s v="GBP"/>
    <n v="1434837861"/>
    <n v="1432245861"/>
    <b v="0"/>
    <n v="131"/>
    <b v="1"/>
    <s v="music/electronic music"/>
    <x v="4"/>
    <x v="15"/>
  </r>
  <r>
    <n v="1024"/>
    <x v="1024"/>
    <s v="Art Fact is a legendary Swedish synth pop act from the 80's. This album will contain updated remakes of their greatest songs."/>
    <n v="20000"/>
    <n v="23727.55"/>
    <n v="1.1863774999999999"/>
    <x v="0"/>
    <n v="388.9762295081967"/>
    <x v="11"/>
    <s v="SEK"/>
    <n v="1454248563"/>
    <n v="1451656563"/>
    <b v="1"/>
    <n v="61"/>
    <b v="1"/>
    <s v="music/electronic music"/>
    <x v="4"/>
    <x v="15"/>
  </r>
  <r>
    <n v="1025"/>
    <x v="1025"/>
    <s v="Jake Kaufman and Jessie Seely present THE WORLD'S FIRST VIRTUAL REALITY ROCK OPERA."/>
    <n v="70000"/>
    <n v="76949.820000000007"/>
    <n v="1.099283142857143"/>
    <x v="0"/>
    <n v="71.848571428571432"/>
    <x v="0"/>
    <s v="USD"/>
    <n v="1426532437"/>
    <n v="1423944037"/>
    <b v="1"/>
    <n v="1071"/>
    <b v="1"/>
    <s v="music/electronic music"/>
    <x v="4"/>
    <x v="15"/>
  </r>
  <r>
    <n v="1026"/>
    <x v="1026"/>
    <s v="Changing Stations is an 11-track classical-contemporary album by Daniel Liam Glyn, based on the 11 main lines of the London Underground"/>
    <n v="7000"/>
    <n v="7000.58"/>
    <n v="1.0000828571428571"/>
    <x v="0"/>
    <n v="57.381803278688523"/>
    <x v="1"/>
    <s v="GBP"/>
    <n v="1459414016"/>
    <n v="1456480016"/>
    <b v="1"/>
    <n v="122"/>
    <b v="1"/>
    <s v="music/electronic music"/>
    <x v="4"/>
    <x v="15"/>
  </r>
  <r>
    <n v="1027"/>
    <x v="1027"/>
    <s v="We just toured the PNW to Vancouver, BC and back, we're ready for next level growth - a van, quality studio recordings &amp; stage visuals!"/>
    <n v="7501"/>
    <n v="7733"/>
    <n v="1.0309292094387414"/>
    <x v="0"/>
    <n v="69.666666666666671"/>
    <x v="0"/>
    <s v="USD"/>
    <n v="1414025347"/>
    <n v="1411433347"/>
    <b v="1"/>
    <n v="111"/>
    <b v="1"/>
    <s v="music/electronic music"/>
    <x v="4"/>
    <x v="15"/>
  </r>
  <r>
    <n v="1028"/>
    <x v="1028"/>
    <s v="This will be the first album I have made in 9 years. It will be going back to my roots from 2002, and I aim to blow your socks off!"/>
    <n v="10000"/>
    <n v="11727"/>
    <n v="1.1727000000000001"/>
    <x v="0"/>
    <n v="45.988235294117644"/>
    <x v="1"/>
    <s v="GBP"/>
    <n v="1488830400"/>
    <n v="1484924605"/>
    <b v="1"/>
    <n v="255"/>
    <b v="1"/>
    <s v="music/electronic music"/>
    <x v="4"/>
    <x v="15"/>
  </r>
  <r>
    <n v="1029"/>
    <x v="1029"/>
    <s v="We want to recreate last years massive Valborgparty in Lund but this time even bigger!"/>
    <n v="10000"/>
    <n v="11176"/>
    <n v="1.1175999999999999"/>
    <x v="0"/>
    <n v="79.262411347517727"/>
    <x v="11"/>
    <s v="SEK"/>
    <n v="1428184740"/>
    <n v="1423501507"/>
    <b v="0"/>
    <n v="141"/>
    <b v="1"/>
    <s v="music/electronic music"/>
    <x v="4"/>
    <x v="15"/>
  </r>
  <r>
    <n v="1030"/>
    <x v="1030"/>
    <s v="Help fund the latest Gothsicles mega-album, I FEEL SICLE!"/>
    <n v="2000"/>
    <n v="6842"/>
    <n v="3.4209999999999998"/>
    <x v="0"/>
    <n v="43.031446540880502"/>
    <x v="0"/>
    <s v="USD"/>
    <n v="1473680149"/>
    <n v="1472470549"/>
    <b v="0"/>
    <n v="159"/>
    <b v="1"/>
    <s v="music/electronic music"/>
    <x v="4"/>
    <x v="15"/>
  </r>
  <r>
    <n v="1031"/>
    <x v="1031"/>
    <s v="Liquid Diet needs your support to release our new full-length album! Help us create electrifying music videos to showcase our singles!"/>
    <n v="10000"/>
    <n v="10740"/>
    <n v="1.0740000000000001"/>
    <x v="0"/>
    <n v="108.48484848484848"/>
    <x v="0"/>
    <s v="USD"/>
    <n v="1450290010"/>
    <n v="1447698010"/>
    <b v="0"/>
    <n v="99"/>
    <b v="1"/>
    <s v="music/electronic music"/>
    <x v="4"/>
    <x v="15"/>
  </r>
  <r>
    <n v="1032"/>
    <x v="1032"/>
    <s v="Ideal for living rooms and open spaces."/>
    <n v="5400"/>
    <n v="5858.84"/>
    <n v="1.0849703703703704"/>
    <x v="0"/>
    <n v="61.029583333333335"/>
    <x v="0"/>
    <s v="USD"/>
    <n v="1466697625"/>
    <n v="1464105625"/>
    <b v="0"/>
    <n v="96"/>
    <b v="1"/>
    <s v="music/electronic music"/>
    <x v="4"/>
    <x v="15"/>
  </r>
  <r>
    <n v="1033"/>
    <x v="1033"/>
    <s v="Daughter Vision - an electro synthwave band from USA - present 8 remixes of their stunning songs. Some synthpop - some darker. Join us!"/>
    <n v="1328"/>
    <n v="1366"/>
    <n v="1.0286144578313252"/>
    <x v="0"/>
    <n v="50.592592592592595"/>
    <x v="1"/>
    <s v="GBP"/>
    <n v="1481564080"/>
    <n v="1479144880"/>
    <b v="0"/>
    <n v="27"/>
    <b v="1"/>
    <s v="music/electronic music"/>
    <x v="4"/>
    <x v="15"/>
  </r>
  <r>
    <n v="1034"/>
    <x v="1034"/>
    <s v="Mazedude presents an arranged album of game music, honoring American composers and featuring several guest performers"/>
    <n v="5000"/>
    <n v="6500.09"/>
    <n v="1.3000180000000001"/>
    <x v="0"/>
    <n v="39.157168674698795"/>
    <x v="0"/>
    <s v="USD"/>
    <n v="1470369540"/>
    <n v="1467604804"/>
    <b v="0"/>
    <n v="166"/>
    <b v="1"/>
    <s v="music/electronic music"/>
    <x v="4"/>
    <x v="15"/>
  </r>
  <r>
    <n v="1035"/>
    <x v="1035"/>
    <s v="Project Nintendo. A big honkin' game cartridge sleeve and two awesome 12&quot; breakbeat vinyl records and a POSTER inside!"/>
    <n v="4600"/>
    <n v="4952"/>
    <n v="1.0765217391304347"/>
    <x v="0"/>
    <n v="65.15789473684211"/>
    <x v="0"/>
    <s v="USD"/>
    <n v="1423668220"/>
    <n v="1421076220"/>
    <b v="0"/>
    <n v="76"/>
    <b v="1"/>
    <s v="music/electronic music"/>
    <x v="4"/>
    <x v="15"/>
  </r>
  <r>
    <n v="1036"/>
    <x v="1036"/>
    <s v="Help this Soulful &amp; Cinematic Glitch-Pop Songwriter Bring her Music to the World!  (And your Ears:)"/>
    <n v="4500"/>
    <n v="5056.22"/>
    <n v="1.1236044444444444"/>
    <x v="0"/>
    <n v="23.963127962085309"/>
    <x v="0"/>
    <s v="USD"/>
    <n v="1357545600"/>
    <n v="1354790790"/>
    <b v="0"/>
    <n v="211"/>
    <b v="1"/>
    <s v="music/electronic music"/>
    <x v="4"/>
    <x v="15"/>
  </r>
  <r>
    <n v="1037"/>
    <x v="1037"/>
    <s v="A Special 10th Anniversary Re-Release of Ender Bowen's third album, LEMONYMOUS, with a companion CD of alternate takes and remixes."/>
    <n v="1000"/>
    <n v="1021"/>
    <n v="1.0209999999999999"/>
    <x v="0"/>
    <n v="48.61904761904762"/>
    <x v="0"/>
    <s v="USD"/>
    <n v="1431925200"/>
    <n v="1429991062"/>
    <b v="0"/>
    <n v="21"/>
    <b v="1"/>
    <s v="music/electronic music"/>
    <x v="4"/>
    <x v="15"/>
  </r>
  <r>
    <n v="1038"/>
    <x v="1038"/>
    <s v="My first solo record in 10 years. Six new electronic/synthpop songs PLUS an acoustic version of the album you can only get here."/>
    <n v="1500"/>
    <n v="2180"/>
    <n v="1.4533333333333334"/>
    <x v="0"/>
    <n v="35.73770491803279"/>
    <x v="0"/>
    <s v="USD"/>
    <n v="1458362023"/>
    <n v="1455773623"/>
    <b v="0"/>
    <n v="61"/>
    <b v="1"/>
    <s v="music/electronic music"/>
    <x v="4"/>
    <x v="15"/>
  </r>
  <r>
    <n v="1039"/>
    <x v="1039"/>
    <s v="Becoming Rainbow is a music and visual art project inspired by and dedicated to the Native Indigenous communities and water protectors!"/>
    <n v="500"/>
    <n v="641"/>
    <n v="1.282"/>
    <x v="0"/>
    <n v="21.366666666666667"/>
    <x v="0"/>
    <s v="USD"/>
    <n v="1481615940"/>
    <n v="1479436646"/>
    <b v="0"/>
    <n v="30"/>
    <b v="1"/>
    <s v="music/electronic music"/>
    <x v="4"/>
    <x v="15"/>
  </r>
  <r>
    <n v="1040"/>
    <x v="1040"/>
    <s v="We produce radio broadcasts and live streams that promote the value of human freedom, reason, individual rights &amp; free markets."/>
    <n v="85000"/>
    <n v="250"/>
    <n v="2.9411764705882353E-3"/>
    <x v="1"/>
    <n v="250"/>
    <x v="0"/>
    <s v="USD"/>
    <n v="1472317209"/>
    <n v="1469725209"/>
    <b v="0"/>
    <n v="1"/>
    <b v="0"/>
    <s v="journalism/audio"/>
    <x v="5"/>
    <x v="16"/>
  </r>
  <r>
    <n v="1041"/>
    <x v="1041"/>
    <s v="I am trying to document what it is like to plunge head first into the music/audio industry as an intern."/>
    <n v="50"/>
    <n v="0"/>
    <n v="0"/>
    <x v="1"/>
    <e v="#DIV/0!"/>
    <x v="0"/>
    <s v="USD"/>
    <n v="1406769992"/>
    <n v="1405041992"/>
    <b v="0"/>
    <n v="0"/>
    <b v="0"/>
    <s v="journalism/audio"/>
    <x v="5"/>
    <x v="16"/>
  </r>
  <r>
    <n v="1042"/>
    <x v="1042"/>
    <s v="Hello! I'm Ben and I have been wanting to start a podcast for a while. I am looking to kickstart the process and get into the game!"/>
    <n v="650"/>
    <n v="10"/>
    <n v="1.5384615384615385E-2"/>
    <x v="1"/>
    <n v="10"/>
    <x v="0"/>
    <s v="USD"/>
    <n v="1410516000"/>
    <n v="1406824948"/>
    <b v="0"/>
    <n v="1"/>
    <b v="0"/>
    <s v="journalism/audio"/>
    <x v="5"/>
    <x v="16"/>
  </r>
  <r>
    <n v="1043"/>
    <x v="1043"/>
    <s v="We're seeking funding for a special 10th Anniversary PRINT EDITION! Receive your own copy for only $8"/>
    <n v="100000"/>
    <n v="8537"/>
    <n v="8.5370000000000001E-2"/>
    <x v="1"/>
    <n v="29.236301369863014"/>
    <x v="0"/>
    <s v="USD"/>
    <n v="1432101855"/>
    <n v="1429509855"/>
    <b v="0"/>
    <n v="292"/>
    <b v="0"/>
    <s v="journalism/audio"/>
    <x v="5"/>
    <x v="16"/>
  </r>
  <r>
    <n v="1044"/>
    <x v="1044"/>
    <s v="Hi. I'm looking to raise some funds to get some microphones, some interfaces to hook XLR to my iPad/iPhone/iMac. Plus some other stuff."/>
    <n v="7000"/>
    <n v="6"/>
    <n v="8.571428571428571E-4"/>
    <x v="1"/>
    <n v="3"/>
    <x v="0"/>
    <s v="USD"/>
    <n v="1425587220"/>
    <n v="1420668801"/>
    <b v="0"/>
    <n v="2"/>
    <b v="0"/>
    <s v="journalism/audio"/>
    <x v="5"/>
    <x v="16"/>
  </r>
  <r>
    <n v="1045"/>
    <x v="1045"/>
    <s v="In Case Of Emergency is a radio talk show for preppers, beginning preppers, and with preparedness in mind."/>
    <n v="10000"/>
    <n v="266"/>
    <n v="2.6599999999999999E-2"/>
    <x v="1"/>
    <n v="33.25"/>
    <x v="0"/>
    <s v="USD"/>
    <n v="1408827550"/>
    <n v="1406235550"/>
    <b v="0"/>
    <n v="8"/>
    <b v="0"/>
    <s v="journalism/audio"/>
    <x v="5"/>
    <x v="16"/>
  </r>
  <r>
    <n v="1046"/>
    <x v="1046"/>
    <s v="All Things Horses is slowly becoming the greatest podcast on the internet and we are looking to upgrade the studio and software."/>
    <n v="3000"/>
    <n v="0"/>
    <n v="0"/>
    <x v="1"/>
    <e v="#DIV/0!"/>
    <x v="12"/>
    <s v="EUR"/>
    <n v="1451161560"/>
    <n v="1447273560"/>
    <b v="0"/>
    <n v="0"/>
    <b v="0"/>
    <s v="journalism/audio"/>
    <x v="5"/>
    <x v="16"/>
  </r>
  <r>
    <n v="1047"/>
    <x v="1047"/>
    <s v="I wish to start a new podcast called Voices of Texas, and I want to interview interesting people of Texas each week."/>
    <n v="2000"/>
    <n v="1"/>
    <n v="5.0000000000000001E-4"/>
    <x v="1"/>
    <n v="1"/>
    <x v="0"/>
    <s v="USD"/>
    <n v="1415219915"/>
    <n v="1412624315"/>
    <b v="0"/>
    <n v="1"/>
    <b v="0"/>
    <s v="journalism/audio"/>
    <x v="5"/>
    <x v="16"/>
  </r>
  <r>
    <n v="1048"/>
    <x v="1048"/>
    <s v="#MyLifeMatters features compelling stories of students &amp; young adults who overcame challenges to take ownership of their lives."/>
    <n v="15000"/>
    <n v="212"/>
    <n v="1.4133333333333333E-2"/>
    <x v="1"/>
    <n v="53"/>
    <x v="0"/>
    <s v="USD"/>
    <n v="1474766189"/>
    <n v="1471310189"/>
    <b v="0"/>
    <n v="4"/>
    <b v="0"/>
    <s v="journalism/audio"/>
    <x v="5"/>
    <x v="16"/>
  </r>
  <r>
    <n v="1049"/>
    <x v="1049"/>
    <s v="------"/>
    <n v="12000"/>
    <n v="0"/>
    <n v="0"/>
    <x v="1"/>
    <e v="#DIV/0!"/>
    <x v="0"/>
    <s v="USD"/>
    <n v="1455272445"/>
    <n v="1452680445"/>
    <b v="0"/>
    <n v="0"/>
    <b v="0"/>
    <s v="journalism/audio"/>
    <x v="5"/>
    <x v="16"/>
  </r>
  <r>
    <n v="1050"/>
    <x v="1050"/>
    <s v="Secularism is on the rise and I hear you.Talk to me."/>
    <n v="2500"/>
    <n v="0"/>
    <n v="0"/>
    <x v="1"/>
    <e v="#DIV/0!"/>
    <x v="0"/>
    <s v="USD"/>
    <n v="1442257677"/>
    <n v="1439665677"/>
    <b v="0"/>
    <n v="0"/>
    <b v="0"/>
    <s v="journalism/audio"/>
    <x v="5"/>
    <x v="16"/>
  </r>
  <r>
    <n v="1051"/>
    <x v="1051"/>
    <s v="Inspired by some great podcasters as well as my desire to learn from many people about many topics, plus just to inform people."/>
    <n v="500"/>
    <n v="0"/>
    <n v="0"/>
    <x v="1"/>
    <e v="#DIV/0!"/>
    <x v="0"/>
    <s v="USD"/>
    <n v="1409098825"/>
    <n v="1406679625"/>
    <b v="0"/>
    <n v="0"/>
    <b v="0"/>
    <s v="journalism/audio"/>
    <x v="5"/>
    <x v="16"/>
  </r>
  <r>
    <n v="1052"/>
    <x v="1052"/>
    <s v="Production costs for middle aged comics sharing cross USA country road trip experience via www.bigdaddyroadshow.com Podcasts.ComedySHOW"/>
    <n v="4336"/>
    <n v="0"/>
    <n v="0"/>
    <x v="1"/>
    <e v="#DIV/0!"/>
    <x v="0"/>
    <s v="USD"/>
    <n v="1465243740"/>
    <n v="1461438495"/>
    <b v="0"/>
    <n v="0"/>
    <b v="0"/>
    <s v="journalism/audio"/>
    <x v="5"/>
    <x v="16"/>
  </r>
  <r>
    <n v="1053"/>
    <x v="1053"/>
    <s v="How well do you know the stranger walking past you or the neighbor up the street? Extraordinary stories told by everyday people."/>
    <n v="1500"/>
    <n v="15"/>
    <n v="0.01"/>
    <x v="1"/>
    <n v="15"/>
    <x v="0"/>
    <s v="USD"/>
    <n v="1488773332"/>
    <n v="1486613332"/>
    <b v="0"/>
    <n v="1"/>
    <b v="0"/>
    <s v="journalism/audio"/>
    <x v="5"/>
    <x v="16"/>
  </r>
  <r>
    <n v="1054"/>
    <x v="1054"/>
    <s v="Drawing on the momentum created by his &quot;Radio Deadly&quot; program, Michale Graves has created a new pop-culture talk radio show on WVNJ"/>
    <n v="2500"/>
    <n v="0"/>
    <n v="0"/>
    <x v="1"/>
    <e v="#DIV/0!"/>
    <x v="0"/>
    <s v="USD"/>
    <n v="1407708000"/>
    <n v="1405110399"/>
    <b v="0"/>
    <n v="0"/>
    <b v="0"/>
    <s v="journalism/audio"/>
    <x v="5"/>
    <x v="16"/>
  </r>
  <r>
    <n v="1055"/>
    <x v="1055"/>
    <s v="This project is to fund Season 3 of the SHPC.  Our plan is to produce 24 more spectacular episodes to share with the world."/>
    <n v="3500"/>
    <n v="0"/>
    <n v="0"/>
    <x v="1"/>
    <e v="#DIV/0!"/>
    <x v="0"/>
    <s v="USD"/>
    <n v="1457394545"/>
    <n v="1454802545"/>
    <b v="0"/>
    <n v="0"/>
    <b v="0"/>
    <s v="journalism/audio"/>
    <x v="5"/>
    <x v="16"/>
  </r>
  <r>
    <n v="1056"/>
    <x v="1056"/>
    <s v="a podcast about everyday life, friends talking about music, movies, tv, relationships. conversations we have all had and can relate to"/>
    <n v="10000"/>
    <n v="0"/>
    <n v="0"/>
    <x v="1"/>
    <e v="#DIV/0!"/>
    <x v="0"/>
    <s v="USD"/>
    <n v="1429892177"/>
    <n v="1424711777"/>
    <b v="0"/>
    <n v="0"/>
    <b v="0"/>
    <s v="journalism/audio"/>
    <x v="5"/>
    <x v="16"/>
  </r>
  <r>
    <n v="1057"/>
    <x v="1057"/>
    <s v="Sayin it Plain is a Independent Radio Show created to inform the public and empower the community."/>
    <n v="10000"/>
    <n v="0"/>
    <n v="0"/>
    <x v="1"/>
    <e v="#DIV/0!"/>
    <x v="0"/>
    <s v="USD"/>
    <n v="1480888483"/>
    <n v="1478292883"/>
    <b v="0"/>
    <n v="0"/>
    <b v="0"/>
    <s v="journalism/audio"/>
    <x v="5"/>
    <x v="16"/>
  </r>
  <r>
    <n v="1058"/>
    <x v="1058"/>
    <s v="An investigative series on 790 KABC Radio on the ravages of addiction and what options millions of people have for hopeful recovery."/>
    <n v="40000"/>
    <n v="0"/>
    <n v="0"/>
    <x v="1"/>
    <e v="#DIV/0!"/>
    <x v="0"/>
    <s v="USD"/>
    <n v="1427328000"/>
    <n v="1423777043"/>
    <b v="0"/>
    <n v="0"/>
    <b v="0"/>
    <s v="journalism/audio"/>
    <x v="5"/>
    <x v="16"/>
  </r>
  <r>
    <n v="1059"/>
    <x v="1059"/>
    <s v="Turning myself into a vocal artist."/>
    <n v="1100"/>
    <n v="0"/>
    <n v="0"/>
    <x v="1"/>
    <e v="#DIV/0!"/>
    <x v="0"/>
    <s v="USD"/>
    <n v="1426269456"/>
    <n v="1423681056"/>
    <b v="0"/>
    <n v="0"/>
    <b v="0"/>
    <s v="journalism/audio"/>
    <x v="5"/>
    <x v="16"/>
  </r>
  <r>
    <n v="1060"/>
    <x v="1060"/>
    <s v="Reality Check is a weekly Internet Radio Show. Along with my co-host and engineer we discuss the issues of the day relevant to you!."/>
    <n v="5000"/>
    <n v="50"/>
    <n v="0.01"/>
    <x v="1"/>
    <n v="50"/>
    <x v="0"/>
    <s v="USD"/>
    <n v="1429134893"/>
    <n v="1426542893"/>
    <b v="0"/>
    <n v="1"/>
    <b v="0"/>
    <s v="journalism/audio"/>
    <x v="5"/>
    <x v="16"/>
  </r>
  <r>
    <n v="1061"/>
    <x v="1061"/>
    <s v="T.O., Adi &amp; Mercedes discuss their point of views, women's issues &amp; Hollywood Hotties."/>
    <n v="4000"/>
    <n v="0"/>
    <n v="0"/>
    <x v="1"/>
    <e v="#DIV/0!"/>
    <x v="0"/>
    <s v="USD"/>
    <n v="1462150800"/>
    <n v="1456987108"/>
    <b v="0"/>
    <n v="0"/>
    <b v="0"/>
    <s v="journalism/audio"/>
    <x v="5"/>
    <x v="16"/>
  </r>
  <r>
    <n v="1062"/>
    <x v="1062"/>
    <s v="SEE US ON PATREON www.badgirlartwork.com"/>
    <n v="199"/>
    <n v="190"/>
    <n v="0.95477386934673369"/>
    <x v="1"/>
    <n v="47.5"/>
    <x v="0"/>
    <s v="USD"/>
    <n v="1468351341"/>
    <n v="1467746541"/>
    <b v="0"/>
    <n v="4"/>
    <b v="0"/>
    <s v="journalism/audio"/>
    <x v="5"/>
    <x v="16"/>
  </r>
  <r>
    <n v="1063"/>
    <x v="1063"/>
    <s v="Now on audiobook! The truth about Benghazi is revealed with this historical epic courtroom drama performed by professional voice actors"/>
    <n v="1000"/>
    <n v="0"/>
    <n v="0"/>
    <x v="1"/>
    <e v="#DIV/0!"/>
    <x v="0"/>
    <s v="USD"/>
    <n v="1472604262"/>
    <n v="1470012262"/>
    <b v="0"/>
    <n v="0"/>
    <b v="0"/>
    <s v="journalism/audio"/>
    <x v="5"/>
    <x v="16"/>
  </r>
  <r>
    <n v="1064"/>
    <x v="1064"/>
    <s v="Make wine from seed to bottle; build, socialize, sell, and relax in Vineyard Valley - a social, sandbox, free to play business sim!"/>
    <n v="90000"/>
    <n v="8077"/>
    <n v="8.9744444444444446E-2"/>
    <x v="2"/>
    <n v="65.666666666666671"/>
    <x v="0"/>
    <s v="USD"/>
    <n v="1373174903"/>
    <n v="1369286903"/>
    <b v="0"/>
    <n v="123"/>
    <b v="0"/>
    <s v="games/video games"/>
    <x v="6"/>
    <x v="17"/>
  </r>
  <r>
    <n v="1065"/>
    <x v="1065"/>
    <s v="Need funds for an Australian fps mp shooter pc game called Diggers Fall were china invades Aus, cost for advertising and settings menu."/>
    <n v="3000"/>
    <n v="81"/>
    <n v="2.7E-2"/>
    <x v="2"/>
    <n v="16.2"/>
    <x v="2"/>
    <s v="AUD"/>
    <n v="1392800922"/>
    <n v="1390381722"/>
    <b v="0"/>
    <n v="5"/>
    <b v="0"/>
    <s v="games/video games"/>
    <x v="6"/>
    <x v="17"/>
  </r>
  <r>
    <n v="1066"/>
    <x v="1066"/>
    <s v="A parody of old school RPGs where you are a new Dark Lord on a quest to amass monsters and allies on your side."/>
    <n v="150000"/>
    <n v="5051"/>
    <n v="3.3673333333333333E-2"/>
    <x v="2"/>
    <n v="34.128378378378379"/>
    <x v="0"/>
    <s v="USD"/>
    <n v="1375657582"/>
    <n v="1371769582"/>
    <b v="0"/>
    <n v="148"/>
    <b v="0"/>
    <s v="games/video games"/>
    <x v="6"/>
    <x v="17"/>
  </r>
  <r>
    <n v="1067"/>
    <x v="1067"/>
    <s v="Canâ€™t make up your mind about something? Simply type in your two options and let the fighters of fate decide for you!"/>
    <n v="500"/>
    <n v="130"/>
    <n v="0.26"/>
    <x v="2"/>
    <n v="13"/>
    <x v="0"/>
    <s v="USD"/>
    <n v="1387657931"/>
    <n v="1385065931"/>
    <b v="0"/>
    <n v="10"/>
    <b v="0"/>
    <s v="games/video games"/>
    <x v="6"/>
    <x v="17"/>
  </r>
  <r>
    <n v="1068"/>
    <x v="1068"/>
    <s v="THE QUEST TO SAVE HIP HOP is an old school beat em up st game that has a focus on old school hip hop and new age hip hop coming to pc."/>
    <n v="30000"/>
    <n v="45"/>
    <n v="1.5E-3"/>
    <x v="2"/>
    <n v="11.25"/>
    <x v="0"/>
    <s v="USD"/>
    <n v="1460274864"/>
    <n v="1457686464"/>
    <b v="0"/>
    <n v="4"/>
    <b v="0"/>
    <s v="games/video games"/>
    <x v="6"/>
    <x v="17"/>
  </r>
  <r>
    <n v="1069"/>
    <x v="1069"/>
    <s v="A run-n-gun zombie survival game where you scavenge for items to make the night a little less scary."/>
    <n v="2200"/>
    <n v="850"/>
    <n v="0.38636363636363635"/>
    <x v="2"/>
    <n v="40.476190476190474"/>
    <x v="0"/>
    <s v="USD"/>
    <n v="1385447459"/>
    <n v="1382679059"/>
    <b v="0"/>
    <n v="21"/>
    <b v="0"/>
    <s v="games/video games"/>
    <x v="6"/>
    <x v="17"/>
  </r>
  <r>
    <n v="1070"/>
    <x v="1070"/>
    <s v="A deck building game where you build your campaign plans, raise cash and gain power in a drive to win the White House."/>
    <n v="10000"/>
    <n v="70"/>
    <n v="7.0000000000000001E-3"/>
    <x v="2"/>
    <n v="35"/>
    <x v="0"/>
    <s v="USD"/>
    <n v="1349050622"/>
    <n v="1347322622"/>
    <b v="0"/>
    <n v="2"/>
    <b v="0"/>
    <s v="games/video games"/>
    <x v="6"/>
    <x v="17"/>
  </r>
  <r>
    <n v="1071"/>
    <x v="1071"/>
    <s v="I'm making a game where you choose how you want to kill the DJ, so you yourself can decide what music will be played at the party."/>
    <n v="100"/>
    <n v="0"/>
    <n v="0"/>
    <x v="2"/>
    <e v="#DIV/0!"/>
    <x v="10"/>
    <s v="NOK"/>
    <n v="1447787093"/>
    <n v="1445191493"/>
    <b v="0"/>
    <n v="0"/>
    <b v="0"/>
    <s v="games/video games"/>
    <x v="6"/>
    <x v="17"/>
  </r>
  <r>
    <n v="1072"/>
    <x v="1072"/>
    <s v="A tower defense game that is played anywhere on the earth's surface!  This project is to expand it to be multiplayer and mod support."/>
    <n v="75000"/>
    <n v="51"/>
    <n v="6.8000000000000005E-4"/>
    <x v="2"/>
    <n v="12.75"/>
    <x v="0"/>
    <s v="USD"/>
    <n v="1391630297"/>
    <n v="1389038297"/>
    <b v="0"/>
    <n v="4"/>
    <b v="0"/>
    <s v="games/video games"/>
    <x v="6"/>
    <x v="17"/>
  </r>
  <r>
    <n v="1073"/>
    <x v="1073"/>
    <s v="We want to bring our Game Rainbow Ball to the iphone and to do that we need a little help"/>
    <n v="750"/>
    <n v="10"/>
    <n v="1.3333333333333334E-2"/>
    <x v="2"/>
    <n v="10"/>
    <x v="0"/>
    <s v="USD"/>
    <n v="1318806541"/>
    <n v="1316214541"/>
    <b v="0"/>
    <n v="1"/>
    <b v="0"/>
    <s v="games/video games"/>
    <x v="6"/>
    <x v="17"/>
  </r>
  <r>
    <n v="1074"/>
    <x v="1074"/>
    <s v="An ambitious multiplayer game set in fantastical medieval world where you must defend your castle while attacking others to gain ranks!"/>
    <n v="54000"/>
    <n v="3407"/>
    <n v="6.3092592592592589E-2"/>
    <x v="2"/>
    <n v="113.56666666666666"/>
    <x v="0"/>
    <s v="USD"/>
    <n v="1388808545"/>
    <n v="1386216545"/>
    <b v="0"/>
    <n v="30"/>
    <b v="0"/>
    <s v="games/video games"/>
    <x v="6"/>
    <x v="17"/>
  </r>
  <r>
    <n v="1075"/>
    <x v="1075"/>
    <s v="Fully 3D, post Apocalyptic themed tower defense video game. New take on the genre."/>
    <n v="1000"/>
    <n v="45"/>
    <n v="4.4999999999999998E-2"/>
    <x v="2"/>
    <n v="15"/>
    <x v="0"/>
    <s v="USD"/>
    <n v="1336340516"/>
    <n v="1333748516"/>
    <b v="0"/>
    <n v="3"/>
    <b v="0"/>
    <s v="games/video games"/>
    <x v="6"/>
    <x v="17"/>
  </r>
  <r>
    <n v="1076"/>
    <x v="1076"/>
    <s v="A comical point and click adventure by veteran team of Broken Sword and Monkey Island fame - Steve Ince and Bill Tiller"/>
    <n v="75000"/>
    <n v="47074"/>
    <n v="0.62765333333333329"/>
    <x v="2"/>
    <n v="48.281025641025643"/>
    <x v="0"/>
    <s v="USD"/>
    <n v="1410426250"/>
    <n v="1405674250"/>
    <b v="0"/>
    <n v="975"/>
    <b v="0"/>
    <s v="games/video games"/>
    <x v="6"/>
    <x v="17"/>
  </r>
  <r>
    <n v="1077"/>
    <x v="1077"/>
    <s v="An epic strategy game of world conquest with simultaneous turn-based multiplayer gameplay and no hotseat waiting"/>
    <n v="25000"/>
    <n v="7344"/>
    <n v="0.29376000000000002"/>
    <x v="2"/>
    <n v="43.976047904191617"/>
    <x v="0"/>
    <s v="USD"/>
    <n v="1452744011"/>
    <n v="1450152011"/>
    <b v="0"/>
    <n v="167"/>
    <b v="0"/>
    <s v="games/video games"/>
    <x v="6"/>
    <x v="17"/>
  </r>
  <r>
    <n v="1078"/>
    <x v="1078"/>
    <s v="I am looking to create more games for the iPad/iPhone and want to add leaderboards, which requires new game development software"/>
    <n v="600"/>
    <n v="45"/>
    <n v="7.4999999999999997E-2"/>
    <x v="2"/>
    <n v="9"/>
    <x v="0"/>
    <s v="USD"/>
    <n v="1311309721"/>
    <n v="1307421721"/>
    <b v="0"/>
    <n v="5"/>
    <b v="0"/>
    <s v="games/video games"/>
    <x v="6"/>
    <x v="17"/>
  </r>
  <r>
    <n v="1079"/>
    <x v="1079"/>
    <s v="Sirius Online is currently the work of two brothers striving to bring the Era of Freelancer back, adding dynamic markets and more."/>
    <n v="26000"/>
    <n v="678"/>
    <n v="2.6076923076923077E-2"/>
    <x v="2"/>
    <n v="37.666666666666664"/>
    <x v="12"/>
    <s v="EUR"/>
    <n v="1463232936"/>
    <n v="1461072936"/>
    <b v="0"/>
    <n v="18"/>
    <b v="0"/>
    <s v="games/video games"/>
    <x v="6"/>
    <x v="17"/>
  </r>
  <r>
    <n v="1080"/>
    <x v="1080"/>
    <s v="A fantasy action RPG which follows an elven ex-slave on a journey of magic, revenge, intrigue, and deceit."/>
    <n v="20000"/>
    <n v="1821"/>
    <n v="9.1050000000000006E-2"/>
    <x v="2"/>
    <n v="18.581632653061224"/>
    <x v="0"/>
    <s v="USD"/>
    <n v="1399778333"/>
    <n v="1397186333"/>
    <b v="0"/>
    <n v="98"/>
    <b v="0"/>
    <s v="games/video games"/>
    <x v="6"/>
    <x v="17"/>
  </r>
  <r>
    <n v="1081"/>
    <x v="1081"/>
    <s v="Finishing your last job before you retire until a disaster strikes the cargo ship can you survive The Creature?"/>
    <n v="68000"/>
    <n v="12"/>
    <n v="1.7647058823529413E-4"/>
    <x v="2"/>
    <n v="3"/>
    <x v="0"/>
    <s v="USD"/>
    <n v="1422483292"/>
    <n v="1419891292"/>
    <b v="0"/>
    <n v="4"/>
    <b v="0"/>
    <s v="games/video games"/>
    <x v="6"/>
    <x v="17"/>
  </r>
  <r>
    <n v="1082"/>
    <x v="1082"/>
    <s v="Challenge your trivia skills in this action oriented game against several opponents across time."/>
    <n v="10000"/>
    <n v="56"/>
    <n v="5.5999999999999999E-3"/>
    <x v="2"/>
    <n v="18.666666666666668"/>
    <x v="0"/>
    <s v="USD"/>
    <n v="1344635088"/>
    <n v="1342043088"/>
    <b v="0"/>
    <n v="3"/>
    <b v="0"/>
    <s v="games/video games"/>
    <x v="6"/>
    <x v="17"/>
  </r>
  <r>
    <n v="1083"/>
    <x v="1083"/>
    <s v="We want to take everything video game related people have seen since 1978 to now and turn it into the top gamer lounge in canada !"/>
    <n v="50000"/>
    <n v="410"/>
    <n v="8.2000000000000007E-3"/>
    <x v="2"/>
    <n v="410"/>
    <x v="5"/>
    <s v="CAD"/>
    <n v="1406994583"/>
    <n v="1401810583"/>
    <b v="0"/>
    <n v="1"/>
    <b v="0"/>
    <s v="games/video games"/>
    <x v="6"/>
    <x v="17"/>
  </r>
  <r>
    <n v="1084"/>
    <x v="1084"/>
    <s v="I want to start my own channel for gaming"/>
    <n v="550"/>
    <n v="0"/>
    <n v="0"/>
    <x v="2"/>
    <e v="#DIV/0!"/>
    <x v="0"/>
    <s v="USD"/>
    <n v="1407534804"/>
    <n v="1404942804"/>
    <b v="0"/>
    <n v="0"/>
    <b v="0"/>
    <s v="games/video games"/>
    <x v="6"/>
    <x v="17"/>
  </r>
  <r>
    <n v="1085"/>
    <x v="1085"/>
    <s v="The new kid on the block. Re-imagining old games and creating new ones. Ship, Lazer, Rock is first."/>
    <n v="30000"/>
    <n v="1026"/>
    <n v="3.4200000000000001E-2"/>
    <x v="2"/>
    <n v="114"/>
    <x v="5"/>
    <s v="CAD"/>
    <n v="1457967975"/>
    <n v="1455379575"/>
    <b v="0"/>
    <n v="9"/>
    <b v="0"/>
    <s v="games/video games"/>
    <x v="6"/>
    <x v="17"/>
  </r>
  <r>
    <n v="1086"/>
    <x v="1086"/>
    <s v="Humanity's future in the Galaxy"/>
    <n v="18000"/>
    <n v="15"/>
    <n v="8.3333333333333339E-4"/>
    <x v="2"/>
    <n v="7.5"/>
    <x v="0"/>
    <s v="USD"/>
    <n v="1408913291"/>
    <n v="1406321291"/>
    <b v="0"/>
    <n v="2"/>
    <b v="0"/>
    <s v="games/video games"/>
    <x v="6"/>
    <x v="17"/>
  </r>
  <r>
    <n v="1087"/>
    <x v="1087"/>
    <s v="Idle gamers are the group of gamers worth watching play video games. We have a back log of video ideas and want to entertain you."/>
    <n v="1100"/>
    <n v="0"/>
    <n v="0"/>
    <x v="2"/>
    <e v="#DIV/0!"/>
    <x v="0"/>
    <s v="USD"/>
    <n v="1402852087"/>
    <n v="1400260087"/>
    <b v="0"/>
    <n v="0"/>
    <b v="0"/>
    <s v="games/video games"/>
    <x v="6"/>
    <x v="17"/>
  </r>
  <r>
    <n v="1088"/>
    <x v="1088"/>
    <s v="A fresh twist on survival games. Intense, high-stakes 30 minute rounds for up to 10 players."/>
    <n v="45000"/>
    <n v="6382.34"/>
    <n v="0.14182977777777778"/>
    <x v="2"/>
    <n v="43.41727891156463"/>
    <x v="0"/>
    <s v="USD"/>
    <n v="1398366667"/>
    <n v="1395774667"/>
    <b v="0"/>
    <n v="147"/>
    <b v="0"/>
    <s v="games/video games"/>
    <x v="6"/>
    <x v="17"/>
  </r>
  <r>
    <n v="1089"/>
    <x v="1089"/>
    <s v="Farabel is a single player turn-based fantasy strategy game for Mac/PC/Linux"/>
    <n v="15000"/>
    <n v="1174"/>
    <n v="7.8266666666666665E-2"/>
    <x v="2"/>
    <n v="23.959183673469386"/>
    <x v="6"/>
    <s v="EUR"/>
    <n v="1435293175"/>
    <n v="1432701175"/>
    <b v="0"/>
    <n v="49"/>
    <b v="0"/>
    <s v="games/video games"/>
    <x v="6"/>
    <x v="17"/>
  </r>
  <r>
    <n v="1090"/>
    <x v="1090"/>
    <s v="A sci-fi platformer game inspired by a certain blue hedgehog and Italian plumber. Jump, fight, dodge and sprint your way to victory."/>
    <n v="12999"/>
    <n v="5"/>
    <n v="3.8464497269020693E-4"/>
    <x v="2"/>
    <n v="5"/>
    <x v="2"/>
    <s v="AUD"/>
    <n v="1432873653"/>
    <n v="1430281653"/>
    <b v="0"/>
    <n v="1"/>
    <b v="0"/>
    <s v="games/video games"/>
    <x v="6"/>
    <x v="17"/>
  </r>
  <r>
    <n v="1091"/>
    <x v="1091"/>
    <s v="London Revolution is a Minecraft server in development. This is an open world RPG FPS server with questing and ruthless gangs."/>
    <n v="200"/>
    <n v="25"/>
    <n v="0.125"/>
    <x v="2"/>
    <n v="12.5"/>
    <x v="1"/>
    <s v="GBP"/>
    <n v="1460313672"/>
    <n v="1457725272"/>
    <b v="0"/>
    <n v="2"/>
    <b v="0"/>
    <s v="games/video games"/>
    <x v="6"/>
    <x v="17"/>
  </r>
  <r>
    <n v="1092"/>
    <x v="1092"/>
    <s v="toggleme. is the next breakout mobile game.Addictive gameplay, phenomenal design, real life rewards for achievements, and a great story"/>
    <n v="2000"/>
    <n v="21"/>
    <n v="1.0500000000000001E-2"/>
    <x v="2"/>
    <n v="3"/>
    <x v="0"/>
    <s v="USD"/>
    <n v="1357432638"/>
    <n v="1354840638"/>
    <b v="0"/>
    <n v="7"/>
    <b v="0"/>
    <s v="games/video games"/>
    <x v="6"/>
    <x v="17"/>
  </r>
  <r>
    <n v="1093"/>
    <x v="1093"/>
    <s v="A little girl living isolated in the Canadian Rockies, you find your self  being lured into the hills in the middle of the night."/>
    <n v="300"/>
    <n v="42.25"/>
    <n v="0.14083333333333334"/>
    <x v="2"/>
    <n v="10.5625"/>
    <x v="5"/>
    <s v="CAD"/>
    <n v="1455232937"/>
    <n v="1453936937"/>
    <b v="0"/>
    <n v="4"/>
    <b v="0"/>
    <s v="games/video games"/>
    <x v="6"/>
    <x v="17"/>
  </r>
  <r>
    <n v="1094"/>
    <x v="1094"/>
    <s v="An action racing game for iOS. Set in a steampunk world, players battle their way to the finish line on customizable rocket engines!"/>
    <n v="18000"/>
    <n v="3294.01"/>
    <n v="0.18300055555555556"/>
    <x v="2"/>
    <n v="122.00037037037038"/>
    <x v="0"/>
    <s v="USD"/>
    <n v="1318180033"/>
    <n v="1315588033"/>
    <b v="0"/>
    <n v="27"/>
    <b v="0"/>
    <s v="games/video games"/>
    <x v="6"/>
    <x v="17"/>
  </r>
  <r>
    <n v="1095"/>
    <x v="1095"/>
    <s v="MMORPG with Real-Time Pet Battles, Expansive 3D World and Ranked Individual &amp; Guild PvP arenas all on your mobile device!"/>
    <n v="500000"/>
    <n v="25174"/>
    <n v="5.0347999999999997E-2"/>
    <x v="2"/>
    <n v="267.80851063829789"/>
    <x v="0"/>
    <s v="USD"/>
    <n v="1377867220"/>
    <n v="1375275220"/>
    <b v="0"/>
    <n v="94"/>
    <b v="0"/>
    <s v="games/video games"/>
    <x v="6"/>
    <x v="17"/>
  </r>
  <r>
    <n v="1096"/>
    <x v="1096"/>
    <s v="In BUGSPEED COLLIDER, you're a bug with a black belt.  Fight to the top in 4-Beetle Local Multi, and a Full-Scale 1-Beetle Adventure!"/>
    <n v="12000"/>
    <n v="2152"/>
    <n v="0.17933333333333334"/>
    <x v="2"/>
    <n v="74.206896551724142"/>
    <x v="0"/>
    <s v="USD"/>
    <n v="1412393400"/>
    <n v="1409747154"/>
    <b v="0"/>
    <n v="29"/>
    <b v="0"/>
    <s v="games/video games"/>
    <x v="6"/>
    <x v="17"/>
  </r>
  <r>
    <n v="1097"/>
    <x v="1097"/>
    <s v="Rabbly is action-adventure game. Is about a scientist going on an adventure, to find rare materials in another galaxy."/>
    <n v="100000"/>
    <n v="47"/>
    <n v="4.6999999999999999E-4"/>
    <x v="2"/>
    <n v="6.7142857142857144"/>
    <x v="0"/>
    <s v="USD"/>
    <n v="1393786877"/>
    <n v="1390330877"/>
    <b v="0"/>
    <n v="7"/>
    <b v="0"/>
    <s v="games/video games"/>
    <x v="6"/>
    <x v="17"/>
  </r>
  <r>
    <n v="1098"/>
    <x v="1098"/>
    <s v="Kick, Punch... Fireball is an FPS type arena game set inside the fantasy world."/>
    <n v="25000"/>
    <n v="1803"/>
    <n v="7.2120000000000004E-2"/>
    <x v="2"/>
    <n v="81.954545454545453"/>
    <x v="0"/>
    <s v="USD"/>
    <n v="1397413095"/>
    <n v="1394821095"/>
    <b v="0"/>
    <n v="22"/>
    <b v="0"/>
    <s v="games/video games"/>
    <x v="6"/>
    <x v="17"/>
  </r>
  <r>
    <n v="1099"/>
    <x v="1099"/>
    <s v="Xeno is an FPS which combines all the best elements of old school and modern games to create a fresh and unique gameplay experience."/>
    <n v="5000"/>
    <n v="25"/>
    <n v="5.0000000000000001E-3"/>
    <x v="2"/>
    <n v="25"/>
    <x v="1"/>
    <s v="GBP"/>
    <n v="1431547468"/>
    <n v="1428955468"/>
    <b v="0"/>
    <n v="1"/>
    <b v="0"/>
    <s v="games/video games"/>
    <x v="6"/>
    <x v="17"/>
  </r>
  <r>
    <n v="1100"/>
    <x v="1100"/>
    <s v="A retro style puzzle rpg with a dark story. Your decisions will influence the world and decide the outcome of the story."/>
    <n v="4000"/>
    <n v="100"/>
    <n v="2.5000000000000001E-2"/>
    <x v="2"/>
    <n v="10"/>
    <x v="12"/>
    <s v="EUR"/>
    <n v="1455417571"/>
    <n v="1452825571"/>
    <b v="0"/>
    <n v="10"/>
    <b v="0"/>
    <s v="games/video games"/>
    <x v="6"/>
    <x v="17"/>
  </r>
  <r>
    <n v="1101"/>
    <x v="1101"/>
    <s v="Different strains of marijuana leafs battling to the death to see which one is the top strain."/>
    <n v="100000"/>
    <n v="41"/>
    <n v="4.0999999999999999E-4"/>
    <x v="2"/>
    <n v="6.833333333333333"/>
    <x v="0"/>
    <s v="USD"/>
    <n v="1468519920"/>
    <n v="1466188338"/>
    <b v="0"/>
    <n v="6"/>
    <b v="0"/>
    <s v="games/video games"/>
    <x v="6"/>
    <x v="17"/>
  </r>
  <r>
    <n v="1102"/>
    <x v="1102"/>
    <s v="Runers is a top-down rogue-like shooter where as you advance you create more powerful spells and fight fierce monsters and bosses."/>
    <n v="8000"/>
    <n v="425"/>
    <n v="5.3124999999999999E-2"/>
    <x v="2"/>
    <n v="17.708333333333332"/>
    <x v="0"/>
    <s v="USD"/>
    <n v="1386568740"/>
    <n v="1383095125"/>
    <b v="0"/>
    <n v="24"/>
    <b v="0"/>
    <s v="games/video games"/>
    <x v="6"/>
    <x v="17"/>
  </r>
  <r>
    <n v="1103"/>
    <x v="1103"/>
    <s v="&quot;I go to work... I classify the bodies and store them accordingly... Sometimes I here noises... Other times is see her..."/>
    <n v="15000"/>
    <n v="243"/>
    <n v="1.6199999999999999E-2"/>
    <x v="2"/>
    <n v="16.2"/>
    <x v="0"/>
    <s v="USD"/>
    <n v="1466227190"/>
    <n v="1461043190"/>
    <b v="0"/>
    <n v="15"/>
    <b v="0"/>
    <s v="games/video games"/>
    <x v="6"/>
    <x v="17"/>
  </r>
  <r>
    <n v="1104"/>
    <x v="1104"/>
    <s v="Street Heroes is a retro 2D side-scrolling multiplayer beat 'em up for Facebook that brings classic arcade fun to a social platform"/>
    <n v="60000"/>
    <n v="2971"/>
    <n v="4.9516666666666667E-2"/>
    <x v="2"/>
    <n v="80.297297297297291"/>
    <x v="1"/>
    <s v="GBP"/>
    <n v="1402480221"/>
    <n v="1399888221"/>
    <b v="0"/>
    <n v="37"/>
    <b v="0"/>
    <s v="games/video games"/>
    <x v="6"/>
    <x v="17"/>
  </r>
  <r>
    <n v="1105"/>
    <x v="1105"/>
    <s v="Nightmare Zombies is the first Oculus Rift Only immersive zombie simulator in the Post-Apocalypse urban environment of New York City."/>
    <n v="900000"/>
    <n v="1431"/>
    <n v="1.5900000000000001E-3"/>
    <x v="2"/>
    <n v="71.55"/>
    <x v="0"/>
    <s v="USD"/>
    <n v="1395627327"/>
    <n v="1393038927"/>
    <b v="0"/>
    <n v="20"/>
    <b v="0"/>
    <s v="games/video games"/>
    <x v="6"/>
    <x v="17"/>
  </r>
  <r>
    <n v="1106"/>
    <x v="1106"/>
    <s v="Collect coins and save civilians while you blast your way through tons of zombies! Unlock new characters and levels!"/>
    <n v="400"/>
    <n v="165"/>
    <n v="0.41249999999999998"/>
    <x v="2"/>
    <n v="23.571428571428573"/>
    <x v="0"/>
    <s v="USD"/>
    <n v="1333557975"/>
    <n v="1330969575"/>
    <b v="0"/>
    <n v="7"/>
    <b v="0"/>
    <s v="games/video games"/>
    <x v="6"/>
    <x v="17"/>
  </r>
  <r>
    <n v="1107"/>
    <x v="1107"/>
    <s v="Enjoy video games, online surfing, and communications in privacy with Kid Cade, from Crestview, Florida. Our company has created a comp"/>
    <n v="10000"/>
    <n v="0"/>
    <n v="0"/>
    <x v="2"/>
    <e v="#DIV/0!"/>
    <x v="0"/>
    <s v="USD"/>
    <n v="1406148024"/>
    <n v="1403556024"/>
    <b v="0"/>
    <n v="0"/>
    <b v="0"/>
    <s v="games/video games"/>
    <x v="6"/>
    <x v="17"/>
  </r>
  <r>
    <n v="1108"/>
    <x v="1108"/>
    <s v="Environmental awareness using social games where players are challenged to pursue sustainable development in the city of the future."/>
    <n v="25000"/>
    <n v="732.5"/>
    <n v="2.93E-2"/>
    <x v="2"/>
    <n v="34.88095238095238"/>
    <x v="0"/>
    <s v="USD"/>
    <n v="1334326635"/>
    <n v="1329146235"/>
    <b v="0"/>
    <n v="21"/>
    <b v="0"/>
    <s v="games/video games"/>
    <x v="6"/>
    <x v="17"/>
  </r>
  <r>
    <n v="1109"/>
    <x v="1109"/>
    <s v="Our goal is to open a video game museum, art gallery, free play arcade, game lounge, cosplay and event center here in Flint Michigan!"/>
    <n v="10000"/>
    <n v="45"/>
    <n v="4.4999999999999997E-3"/>
    <x v="2"/>
    <n v="15"/>
    <x v="0"/>
    <s v="USD"/>
    <n v="1479495790"/>
    <n v="1476900190"/>
    <b v="0"/>
    <n v="3"/>
    <b v="0"/>
    <s v="games/video games"/>
    <x v="6"/>
    <x v="17"/>
  </r>
  <r>
    <n v="1110"/>
    <x v="1110"/>
    <s v="PSI is a game about a group of people dealing with the effects of Nightmares becoming reality, life will never be the same."/>
    <n v="50000"/>
    <n v="255"/>
    <n v="5.1000000000000004E-3"/>
    <x v="2"/>
    <n v="23.181818181818183"/>
    <x v="0"/>
    <s v="USD"/>
    <n v="1354919022"/>
    <n v="1352327022"/>
    <b v="0"/>
    <n v="11"/>
    <b v="0"/>
    <s v="games/video games"/>
    <x v="6"/>
    <x v="17"/>
  </r>
  <r>
    <n v="1111"/>
    <x v="1111"/>
    <s v="We are bringing a new gaming experience to the field. One that will connect a community of people and servers from around the world."/>
    <n v="2500"/>
    <n v="1"/>
    <n v="4.0000000000000002E-4"/>
    <x v="2"/>
    <n v="1"/>
    <x v="0"/>
    <s v="USD"/>
    <n v="1452228790"/>
    <n v="1449636790"/>
    <b v="0"/>
    <n v="1"/>
    <b v="0"/>
    <s v="games/video games"/>
    <x v="6"/>
    <x v="17"/>
  </r>
  <r>
    <n v="1112"/>
    <x v="1112"/>
    <s v="Tarantino-esque Adventure Game on Steroids Inspired by LucasArts, Gritty Action Movies and 1940's Animation"/>
    <n v="88000"/>
    <n v="31272.92"/>
    <n v="0.35537409090909089"/>
    <x v="2"/>
    <n v="100.23371794871794"/>
    <x v="0"/>
    <s v="USD"/>
    <n v="1421656200"/>
    <n v="1416507211"/>
    <b v="0"/>
    <n v="312"/>
    <b v="0"/>
    <s v="games/video games"/>
    <x v="6"/>
    <x v="17"/>
  </r>
  <r>
    <n v="1113"/>
    <x v="1113"/>
    <s v="A start up YouTube PC Gaming channel named ''Jeansie''. Comprised of witty banter and slightly above average  gaming skills :)"/>
    <n v="1000"/>
    <n v="5"/>
    <n v="5.0000000000000001E-3"/>
    <x v="2"/>
    <n v="5"/>
    <x v="1"/>
    <s v="GBP"/>
    <n v="1408058820"/>
    <n v="1405466820"/>
    <b v="0"/>
    <n v="1"/>
    <b v="0"/>
    <s v="games/video games"/>
    <x v="6"/>
    <x v="17"/>
  </r>
  <r>
    <n v="1114"/>
    <x v="1114"/>
    <s v="SciFi racing game for Android &amp; iOS platforms. Player gets a unique weapon which introduces an additional dimension to the competition."/>
    <n v="6000"/>
    <n v="10"/>
    <n v="1.6666666666666668E-3"/>
    <x v="2"/>
    <n v="3.3333333333333335"/>
    <x v="1"/>
    <s v="GBP"/>
    <n v="1381306687"/>
    <n v="1378714687"/>
    <b v="0"/>
    <n v="3"/>
    <b v="0"/>
    <s v="games/video games"/>
    <x v="6"/>
    <x v="17"/>
  </r>
  <r>
    <n v="1115"/>
    <x v="1115"/>
    <s v="Explore the protagonist's mind. Remember. Understand. Plan ahead. Stay ahead of threats. Nurture relations. Earn the fate you choose."/>
    <n v="40000"/>
    <n v="53"/>
    <n v="1.325E-3"/>
    <x v="2"/>
    <n v="13.25"/>
    <x v="0"/>
    <s v="USD"/>
    <n v="1459352495"/>
    <n v="1456764095"/>
    <b v="0"/>
    <n v="4"/>
    <b v="0"/>
    <s v="games/video games"/>
    <x v="6"/>
    <x v="17"/>
  </r>
  <r>
    <n v="1116"/>
    <x v="1116"/>
    <s v="A medieval, post apocolyptic, Online, MMORPG. Class morphing, character customization game."/>
    <n v="500000"/>
    <n v="178.52"/>
    <n v="3.5704000000000004E-4"/>
    <x v="2"/>
    <n v="17.852"/>
    <x v="0"/>
    <s v="USD"/>
    <n v="1339273208"/>
    <n v="1334089208"/>
    <b v="0"/>
    <n v="10"/>
    <b v="0"/>
    <s v="games/video games"/>
    <x v="6"/>
    <x v="17"/>
  </r>
  <r>
    <n v="1117"/>
    <x v="1117"/>
    <s v="Experience the Medieval in your own village. Increase your village into a city and walk through the streets."/>
    <n v="1000"/>
    <n v="83"/>
    <n v="8.3000000000000004E-2"/>
    <x v="2"/>
    <n v="10.375"/>
    <x v="12"/>
    <s v="EUR"/>
    <n v="1451053313"/>
    <n v="1448461313"/>
    <b v="0"/>
    <n v="8"/>
    <b v="0"/>
    <s v="games/video games"/>
    <x v="6"/>
    <x v="17"/>
  </r>
  <r>
    <n v="1118"/>
    <x v="1118"/>
    <s v="Ideal for social players as well as a tool for esports teams, Battle Buddy will help organise and coordinate, pugs, scrims, wars &amp; you!"/>
    <n v="4500"/>
    <n v="109"/>
    <n v="2.4222222222222221E-2"/>
    <x v="2"/>
    <n v="36.333333333333336"/>
    <x v="2"/>
    <s v="AUD"/>
    <n v="1396666779"/>
    <n v="1394078379"/>
    <b v="0"/>
    <n v="3"/>
    <b v="0"/>
    <s v="games/video games"/>
    <x v="6"/>
    <x v="17"/>
  </r>
  <r>
    <n v="1119"/>
    <x v="1119"/>
    <s v="Dog people and cat people unit!! Help save Paw Island from the monsters in this milti-player (50-100 Person at a time) online RPG game"/>
    <n v="2100"/>
    <n v="5"/>
    <n v="2.3809523809523812E-3"/>
    <x v="2"/>
    <n v="5"/>
    <x v="0"/>
    <s v="USD"/>
    <n v="1396810864"/>
    <n v="1395687664"/>
    <b v="0"/>
    <n v="1"/>
    <b v="0"/>
    <s v="games/video games"/>
    <x v="6"/>
    <x v="17"/>
  </r>
  <r>
    <n v="1120"/>
    <x v="1120"/>
    <s v="Planet Ninjahwah is a highly anticipated futuristic action adventure game that will blow your mind!!"/>
    <n v="25000"/>
    <n v="0"/>
    <n v="0"/>
    <x v="2"/>
    <e v="#DIV/0!"/>
    <x v="0"/>
    <s v="USD"/>
    <n v="1319835400"/>
    <n v="1315947400"/>
    <b v="0"/>
    <n v="0"/>
    <b v="0"/>
    <s v="games/video games"/>
    <x v="6"/>
    <x v="17"/>
  </r>
  <r>
    <n v="1121"/>
    <x v="1121"/>
    <s v="An action packed, side scrolling, platform jumping, laser shooting ADVENTURE that will be fun for everyone."/>
    <n v="250000"/>
    <n v="29"/>
    <n v="1.16E-4"/>
    <x v="2"/>
    <n v="5.8"/>
    <x v="0"/>
    <s v="USD"/>
    <n v="1457904316"/>
    <n v="1455315916"/>
    <b v="0"/>
    <n v="5"/>
    <b v="0"/>
    <s v="games/video games"/>
    <x v="6"/>
    <x v="17"/>
  </r>
  <r>
    <n v="1122"/>
    <x v="1122"/>
    <s v="Mobile game featuring lots of funny little monsters on the run from their mad creator. Lots of gameplay elements will keep user bussy."/>
    <n v="3200"/>
    <n v="0"/>
    <n v="0"/>
    <x v="2"/>
    <e v="#DIV/0!"/>
    <x v="1"/>
    <s v="GBP"/>
    <n v="1369932825"/>
    <n v="1368723225"/>
    <b v="0"/>
    <n v="0"/>
    <b v="0"/>
    <s v="games/video games"/>
    <x v="6"/>
    <x v="17"/>
  </r>
  <r>
    <n v="1123"/>
    <x v="1123"/>
    <s v="Fast paced mobile game where you control a rain drop by tilting your screen. Absorb other rain drops to go faster, but avoid clouds."/>
    <n v="5000"/>
    <n v="11"/>
    <n v="2.2000000000000001E-3"/>
    <x v="2"/>
    <n v="3.6666666666666665"/>
    <x v="0"/>
    <s v="USD"/>
    <n v="1397910848"/>
    <n v="1395318848"/>
    <b v="0"/>
    <n v="3"/>
    <b v="0"/>
    <s v="games/video games"/>
    <x v="6"/>
    <x v="17"/>
  </r>
  <r>
    <n v="1124"/>
    <x v="1124"/>
    <s v="Disaster Defender is a Mobile RPG that puts you right into the action of a Disaster, saving lives and property like a real life hero!"/>
    <n v="90000"/>
    <n v="425"/>
    <n v="4.7222222222222223E-3"/>
    <x v="2"/>
    <n v="60.714285714285715"/>
    <x v="0"/>
    <s v="USD"/>
    <n v="1430409651"/>
    <n v="1427817651"/>
    <b v="0"/>
    <n v="7"/>
    <b v="0"/>
    <s v="games/mobile games"/>
    <x v="6"/>
    <x v="18"/>
  </r>
  <r>
    <n v="1125"/>
    <x v="1125"/>
    <s v="Ultimate Supremacy will be the ultimate in mobile gaming, if you love fighting and strategy games, you will love Ultimate Supremacy."/>
    <n v="3000"/>
    <n v="0"/>
    <n v="0"/>
    <x v="2"/>
    <e v="#DIV/0!"/>
    <x v="1"/>
    <s v="GBP"/>
    <n v="1443193130"/>
    <n v="1438009130"/>
    <b v="0"/>
    <n v="0"/>
    <b v="0"/>
    <s v="games/mobile games"/>
    <x v="6"/>
    <x v="18"/>
  </r>
  <r>
    <n v="1126"/>
    <x v="1126"/>
    <s v="Imagine a science class where the teacher walks in a says &quot;Take out your cell phone and play a game.&quot;"/>
    <n v="2000"/>
    <n v="10"/>
    <n v="5.0000000000000001E-3"/>
    <x v="2"/>
    <n v="5"/>
    <x v="0"/>
    <s v="USD"/>
    <n v="1468482694"/>
    <n v="1465890694"/>
    <b v="0"/>
    <n v="2"/>
    <b v="0"/>
    <s v="games/mobile games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n v="1.6714285714285713E-2"/>
    <x v="2"/>
    <n v="25.434782608695652"/>
    <x v="0"/>
    <s v="USD"/>
    <n v="1416000600"/>
    <n v="1413318600"/>
    <b v="0"/>
    <n v="23"/>
    <b v="0"/>
    <s v="games/mobile games"/>
    <x v="6"/>
    <x v="18"/>
  </r>
  <r>
    <n v="1128"/>
    <x v="1128"/>
    <s v="#havingfunFTW"/>
    <n v="1000"/>
    <n v="1"/>
    <n v="1E-3"/>
    <x v="2"/>
    <n v="1"/>
    <x v="1"/>
    <s v="GBP"/>
    <n v="1407425717"/>
    <n v="1404833717"/>
    <b v="0"/>
    <n v="1"/>
    <b v="0"/>
    <s v="games/mobile games"/>
    <x v="6"/>
    <x v="18"/>
  </r>
  <r>
    <n v="1129"/>
    <x v="1129"/>
    <s v="This app will provide you with the ability to use your most favorite profanities while playing a game with your friends."/>
    <n v="20000"/>
    <n v="21"/>
    <n v="1.0499999999999999E-3"/>
    <x v="2"/>
    <n v="10.5"/>
    <x v="0"/>
    <s v="USD"/>
    <n v="1465107693"/>
    <n v="1462515693"/>
    <b v="0"/>
    <n v="2"/>
    <b v="0"/>
    <s v="games/mobile games"/>
    <x v="6"/>
    <x v="18"/>
  </r>
  <r>
    <n v="1130"/>
    <x v="1130"/>
    <s v="A modernized version of the classic aerial combat arcade game 1942.  Use real fighter jets to take down terrorists on a global scale."/>
    <n v="5000"/>
    <n v="11"/>
    <n v="2.2000000000000001E-3"/>
    <x v="2"/>
    <n v="3.6666666666666665"/>
    <x v="0"/>
    <s v="USD"/>
    <n v="1416963300"/>
    <n v="1411775700"/>
    <b v="0"/>
    <n v="3"/>
    <b v="0"/>
    <s v="games/mobile games"/>
    <x v="6"/>
    <x v="18"/>
  </r>
  <r>
    <n v="1131"/>
    <x v="1131"/>
    <s v="Don't drop it like it's hot..Hot Potato is a battle between friends. Compete to keep Mr Potato off the ground. Who will drop him first?"/>
    <n v="40000"/>
    <n v="0"/>
    <n v="0"/>
    <x v="2"/>
    <e v="#DIV/0!"/>
    <x v="2"/>
    <s v="AUD"/>
    <n v="1450993668"/>
    <n v="1448401668"/>
    <b v="0"/>
    <n v="0"/>
    <b v="0"/>
    <s v="games/mobile games"/>
    <x v="6"/>
    <x v="18"/>
  </r>
  <r>
    <n v="1132"/>
    <x v="1132"/>
    <s v="One is a simple mobile game about exploring the connections between all living things. Featuring hand-painted art."/>
    <n v="10000"/>
    <n v="1438"/>
    <n v="0.14380000000000001"/>
    <x v="2"/>
    <n v="110.61538461538461"/>
    <x v="5"/>
    <s v="CAD"/>
    <n v="1483238771"/>
    <n v="1480646771"/>
    <b v="0"/>
    <n v="13"/>
    <b v="0"/>
    <s v="games/mobile games"/>
    <x v="6"/>
    <x v="18"/>
  </r>
  <r>
    <n v="1133"/>
    <x v="1133"/>
    <s v="Ping is a simple game currently in the design process, where the player lives off of the power of their connection to the internet."/>
    <n v="3000"/>
    <n v="20"/>
    <n v="6.6666666666666671E-3"/>
    <x v="2"/>
    <n v="20"/>
    <x v="1"/>
    <s v="GBP"/>
    <n v="1406799981"/>
    <n v="1404207981"/>
    <b v="0"/>
    <n v="1"/>
    <b v="0"/>
    <s v="games/mobile games"/>
    <x v="6"/>
    <x v="18"/>
  </r>
  <r>
    <n v="1134"/>
    <x v="1134"/>
    <s v="We are creating a new Mario Bro's style game called KFK:Original. It's challenging, fun and totally awesome!!!"/>
    <n v="25000"/>
    <n v="1"/>
    <n v="4.0000000000000003E-5"/>
    <x v="2"/>
    <n v="1"/>
    <x v="2"/>
    <s v="AUD"/>
    <n v="1417235580"/>
    <n v="1416034228"/>
    <b v="0"/>
    <n v="1"/>
    <b v="0"/>
    <s v="games/mobile games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n v="0.05"/>
    <x v="2"/>
    <n v="50"/>
    <x v="12"/>
    <s v="EUR"/>
    <n v="1470527094"/>
    <n v="1467935094"/>
    <b v="0"/>
    <n v="1"/>
    <b v="0"/>
    <s v="games/mobile games"/>
    <x v="6"/>
    <x v="18"/>
  </r>
  <r>
    <n v="1136"/>
    <x v="1136"/>
    <s v="Arpenter pas moins de 50 stages ne sera pas facile avec une seule vie... peut Ãªtre que les potions vous aiderons Ã  survivre ?"/>
    <n v="4190"/>
    <n v="270"/>
    <n v="6.4439140811455853E-2"/>
    <x v="2"/>
    <n v="45"/>
    <x v="6"/>
    <s v="EUR"/>
    <n v="1450541229"/>
    <n v="1447949229"/>
    <b v="0"/>
    <n v="6"/>
    <b v="0"/>
    <s v="games/mobile games"/>
    <x v="6"/>
    <x v="18"/>
  </r>
  <r>
    <n v="1137"/>
    <x v="1137"/>
    <s v="This classic online RPG is being overhauled to run on more devices with an interface better suited for both mobile and widescreen."/>
    <n v="25000"/>
    <n v="9875"/>
    <n v="0.39500000000000002"/>
    <x v="2"/>
    <n v="253.2051282051282"/>
    <x v="0"/>
    <s v="USD"/>
    <n v="1461440421"/>
    <n v="1458848421"/>
    <b v="0"/>
    <n v="39"/>
    <b v="0"/>
    <s v="games/mobile games"/>
    <x v="6"/>
    <x v="18"/>
  </r>
  <r>
    <n v="1138"/>
    <x v="1138"/>
    <s v="Have you ever wanted to build your own, ultimate zombie fort in real life? Enjoy a Zombie Apocalypse without the Apocalypse."/>
    <n v="35000"/>
    <n v="125"/>
    <n v="3.5714285714285713E-3"/>
    <x v="2"/>
    <n v="31.25"/>
    <x v="0"/>
    <s v="USD"/>
    <n v="1485035131"/>
    <n v="1483307131"/>
    <b v="0"/>
    <n v="4"/>
    <b v="0"/>
    <s v="games/mobile games"/>
    <x v="6"/>
    <x v="18"/>
  </r>
  <r>
    <n v="1139"/>
    <x v="1139"/>
    <s v="Take control of the Void and bend it to your will as you perfect your strategy and amass your deck. The light gathers, your power grows"/>
    <n v="8000"/>
    <n v="5"/>
    <n v="6.2500000000000001E-4"/>
    <x v="2"/>
    <n v="5"/>
    <x v="0"/>
    <s v="USD"/>
    <n v="1420100426"/>
    <n v="1417508426"/>
    <b v="0"/>
    <n v="1"/>
    <b v="0"/>
    <s v="games/mobile games"/>
    <x v="6"/>
    <x v="18"/>
  </r>
  <r>
    <n v="1140"/>
    <x v="1140"/>
    <s v="We are creating the next epic Massive Multiplayer Online-Real Time Strategy game and we want you to be a part of it!"/>
    <n v="5000"/>
    <n v="0"/>
    <n v="0"/>
    <x v="2"/>
    <e v="#DIV/0!"/>
    <x v="1"/>
    <s v="GBP"/>
    <n v="1438859121"/>
    <n v="1436267121"/>
    <b v="0"/>
    <n v="0"/>
    <b v="0"/>
    <s v="games/mobile games"/>
    <x v="6"/>
    <x v="18"/>
  </r>
  <r>
    <n v="1141"/>
    <x v="1141"/>
    <s v="I think this will be a great game!"/>
    <n v="500"/>
    <n v="0"/>
    <n v="0"/>
    <x v="2"/>
    <e v="#DIV/0!"/>
    <x v="12"/>
    <s v="EUR"/>
    <n v="1436460450"/>
    <n v="1433868450"/>
    <b v="0"/>
    <n v="0"/>
    <b v="0"/>
    <s v="games/mobile games"/>
    <x v="6"/>
    <x v="18"/>
  </r>
  <r>
    <n v="1142"/>
    <x v="1142"/>
    <s v="If only you could help choose and/or create the Top Chart apps with your ideas..._x000a_Want that to come true? Well here we are."/>
    <n v="4000"/>
    <n v="0"/>
    <n v="0"/>
    <x v="2"/>
    <e v="#DIV/0!"/>
    <x v="0"/>
    <s v="USD"/>
    <n v="1424131727"/>
    <n v="1421539727"/>
    <b v="0"/>
    <n v="0"/>
    <b v="0"/>
    <s v="games/mobile games"/>
    <x v="6"/>
    <x v="18"/>
  </r>
  <r>
    <n v="1143"/>
    <x v="1143"/>
    <s v="Convergence: RiftWars is a easy to approach competitive turn-based strategy game, featuring quick game play and military tactics."/>
    <n v="45000"/>
    <n v="186"/>
    <n v="4.1333333333333335E-3"/>
    <x v="2"/>
    <n v="23.25"/>
    <x v="0"/>
    <s v="USD"/>
    <n v="1450327126"/>
    <n v="1447735126"/>
    <b v="0"/>
    <n v="8"/>
    <b v="0"/>
    <s v="games/mobile games"/>
    <x v="6"/>
    <x v="18"/>
  </r>
  <r>
    <n v="1144"/>
    <x v="1144"/>
    <s v="We need your help to finish our food truck. We are building a BBQ Food Truck to serve competition style BBQ."/>
    <n v="9300"/>
    <n v="0"/>
    <n v="0"/>
    <x v="2"/>
    <e v="#DIV/0!"/>
    <x v="0"/>
    <s v="USD"/>
    <n v="1430281320"/>
    <n v="1427689320"/>
    <b v="0"/>
    <n v="0"/>
    <b v="0"/>
    <s v="food/food trucks"/>
    <x v="7"/>
    <x v="19"/>
  </r>
  <r>
    <n v="1145"/>
    <x v="1145"/>
    <s v="Emphasizing locally and responsibly raised ingredients, serving delicious food! I need your help."/>
    <n v="80000"/>
    <n v="100"/>
    <n v="1.25E-3"/>
    <x v="2"/>
    <n v="100"/>
    <x v="0"/>
    <s v="USD"/>
    <n v="1412272592"/>
    <n v="1407088592"/>
    <b v="0"/>
    <n v="1"/>
    <b v="0"/>
    <s v="food/food trucks"/>
    <x v="7"/>
    <x v="19"/>
  </r>
  <r>
    <n v="1146"/>
    <x v="1146"/>
    <s v="Bringing the flavor of competition BBQ to small town Auburn with the ease of a big city food truck."/>
    <n v="6000"/>
    <n v="530"/>
    <n v="8.8333333333333333E-2"/>
    <x v="2"/>
    <n v="44.166666666666664"/>
    <x v="0"/>
    <s v="USD"/>
    <n v="1399071173"/>
    <n v="1395787973"/>
    <b v="0"/>
    <n v="12"/>
    <b v="0"/>
    <s v="food/food trucks"/>
    <x v="7"/>
    <x v="19"/>
  </r>
  <r>
    <n v="1147"/>
    <x v="1147"/>
    <s v="amazing gourmet baked potato truck with variable options for everyone, its always been my dream, help me make it come true :)."/>
    <n v="25000"/>
    <n v="0"/>
    <n v="0"/>
    <x v="2"/>
    <e v="#DIV/0!"/>
    <x v="5"/>
    <s v="CAD"/>
    <n v="1413760783"/>
    <n v="1408576783"/>
    <b v="0"/>
    <n v="0"/>
    <b v="0"/>
    <s v="food/food trucks"/>
    <x v="7"/>
    <x v="19"/>
  </r>
  <r>
    <n v="1148"/>
    <x v="1148"/>
    <s v="New local (Louisville, KY.) food truck with a refreshing spin on rolling kitchens."/>
    <n v="15000"/>
    <n v="73"/>
    <n v="4.8666666666666667E-3"/>
    <x v="2"/>
    <n v="24.333333333333332"/>
    <x v="0"/>
    <s v="USD"/>
    <n v="1480568781"/>
    <n v="1477973181"/>
    <b v="0"/>
    <n v="3"/>
    <b v="0"/>
    <s v="food/food trucks"/>
    <x v="7"/>
    <x v="19"/>
  </r>
  <r>
    <n v="1149"/>
    <x v="1149"/>
    <s v="Bringing culturally diverse Floridian cuisine to the people!"/>
    <n v="50000"/>
    <n v="75"/>
    <n v="1.5E-3"/>
    <x v="2"/>
    <n v="37.5"/>
    <x v="0"/>
    <s v="USD"/>
    <n v="1466096566"/>
    <n v="1463504566"/>
    <b v="0"/>
    <n v="2"/>
    <b v="0"/>
    <s v="food/food trucks"/>
    <x v="7"/>
    <x v="19"/>
  </r>
  <r>
    <n v="1150"/>
    <x v="1150"/>
    <s v="Bringing delicious authentic and fusion Taiwanese Food to the West Coast."/>
    <n v="2500"/>
    <n v="252"/>
    <n v="0.1008"/>
    <x v="2"/>
    <n v="42"/>
    <x v="0"/>
    <s v="USD"/>
    <n v="1452293675"/>
    <n v="1447109675"/>
    <b v="0"/>
    <n v="6"/>
    <b v="0"/>
    <s v="food/food trucks"/>
    <x v="7"/>
    <x v="19"/>
  </r>
  <r>
    <n v="1151"/>
    <x v="1151"/>
    <s v="Basically home style foods as huge sandwiches, burgers, and apps. Limitited to NOTHING. Irish,Mexican, cajÃ£n, southern bqq even veggies"/>
    <n v="25000"/>
    <n v="0"/>
    <n v="0"/>
    <x v="2"/>
    <e v="#DIV/0!"/>
    <x v="0"/>
    <s v="USD"/>
    <n v="1441592863"/>
    <n v="1439000863"/>
    <b v="0"/>
    <n v="0"/>
    <b v="0"/>
    <s v="food/food trucks"/>
    <x v="7"/>
    <x v="19"/>
  </r>
  <r>
    <n v="1152"/>
    <x v="1152"/>
    <s v="Peruvian food truck with an LA twist."/>
    <n v="16000"/>
    <n v="911"/>
    <n v="5.6937500000000002E-2"/>
    <x v="2"/>
    <n v="60.733333333333334"/>
    <x v="0"/>
    <s v="USD"/>
    <n v="1431709312"/>
    <n v="1429117312"/>
    <b v="0"/>
    <n v="15"/>
    <b v="0"/>
    <s v="food/food trucks"/>
    <x v="7"/>
    <x v="19"/>
  </r>
  <r>
    <n v="1153"/>
    <x v="1153"/>
    <s v="A mobile concession trailer for snow cones, ice cream, smoothies and more"/>
    <n v="8000"/>
    <n v="50"/>
    <n v="6.2500000000000003E-3"/>
    <x v="2"/>
    <n v="50"/>
    <x v="0"/>
    <s v="USD"/>
    <n v="1434647305"/>
    <n v="1432055305"/>
    <b v="0"/>
    <n v="1"/>
    <b v="0"/>
    <s v="food/food trucks"/>
    <x v="7"/>
    <x v="19"/>
  </r>
  <r>
    <n v="1154"/>
    <x v="1154"/>
    <s v="We're about to launch our first ever food truck to share our amazing food and we need your help! Be a part of our truck!"/>
    <n v="5000"/>
    <n v="325"/>
    <n v="6.5000000000000002E-2"/>
    <x v="2"/>
    <n v="108.33333333333333"/>
    <x v="0"/>
    <s v="USD"/>
    <n v="1441507006"/>
    <n v="1438915006"/>
    <b v="0"/>
    <n v="3"/>
    <b v="0"/>
    <s v="food/food trucks"/>
    <x v="7"/>
    <x v="19"/>
  </r>
  <r>
    <n v="1155"/>
    <x v="1155"/>
    <s v="I am on a mission to offer as many people as I can a great healthy coffee, tea, and snacks by using healthy products and ingredients."/>
    <n v="25000"/>
    <n v="188"/>
    <n v="7.5199999999999998E-3"/>
    <x v="2"/>
    <n v="23.5"/>
    <x v="0"/>
    <s v="USD"/>
    <n v="1408040408"/>
    <n v="1405448408"/>
    <b v="0"/>
    <n v="8"/>
    <b v="0"/>
    <s v="food/food trucks"/>
    <x v="7"/>
    <x v="19"/>
  </r>
  <r>
    <n v="1156"/>
    <x v="1156"/>
    <s v="A Food Truck featuring Deep Fried Natural Casing Beef/Pork mix Hot Dogs, New York Style Rippers. Also serving Fresh Cut Fries."/>
    <n v="6500"/>
    <n v="0"/>
    <n v="0"/>
    <x v="2"/>
    <e v="#DIV/0!"/>
    <x v="0"/>
    <s v="USD"/>
    <n v="1424742162"/>
    <n v="1422150162"/>
    <b v="0"/>
    <n v="0"/>
    <b v="0"/>
    <s v="food/food trucks"/>
    <x v="7"/>
    <x v="19"/>
  </r>
  <r>
    <n v="1157"/>
    <x v="1157"/>
    <s v="When the smoke clears, folks in Albany are going to experience the best barbeque they'll ever have! Got the flavor, need some funding."/>
    <n v="10000"/>
    <n v="151"/>
    <n v="1.5100000000000001E-2"/>
    <x v="2"/>
    <n v="50.333333333333336"/>
    <x v="0"/>
    <s v="USD"/>
    <n v="1417795480"/>
    <n v="1412607880"/>
    <b v="0"/>
    <n v="3"/>
    <b v="0"/>
    <s v="food/food trucks"/>
    <x v="7"/>
    <x v="19"/>
  </r>
  <r>
    <n v="1158"/>
    <x v="1158"/>
    <s v="It's been my dream to start my own cupcake bakery and it's now or never. Help me take the first steps toward building my dream."/>
    <n v="7500"/>
    <n v="35"/>
    <n v="4.6666666666666671E-3"/>
    <x v="2"/>
    <n v="11.666666666666666"/>
    <x v="0"/>
    <s v="USD"/>
    <n v="1418091128"/>
    <n v="1415499128"/>
    <b v="0"/>
    <n v="3"/>
    <b v="0"/>
    <s v="food/food trucks"/>
    <x v="7"/>
    <x v="19"/>
  </r>
  <r>
    <n v="1159"/>
    <x v="1159"/>
    <s v="Skewed Up food truck is my dream and need help getting it started, presenting some to the bank for my loan, spice up logo, etc."/>
    <n v="6750"/>
    <n v="0"/>
    <n v="0"/>
    <x v="2"/>
    <e v="#DIV/0!"/>
    <x v="0"/>
    <s v="USD"/>
    <n v="1435679100"/>
    <n v="1433006765"/>
    <b v="0"/>
    <n v="0"/>
    <b v="0"/>
    <s v="food/food trucks"/>
    <x v="7"/>
    <x v="19"/>
  </r>
  <r>
    <n v="1160"/>
    <x v="1160"/>
    <s v="Food is a lifestyle...the art, the challenge, and the happiness is the wealth I seek....join me on my journey to success."/>
    <n v="30000"/>
    <n v="1155"/>
    <n v="3.85E-2"/>
    <x v="2"/>
    <n v="60.789473684210527"/>
    <x v="0"/>
    <s v="USD"/>
    <n v="1427510586"/>
    <n v="1424922186"/>
    <b v="0"/>
    <n v="19"/>
    <b v="0"/>
    <s v="food/food trucks"/>
    <x v="7"/>
    <x v="19"/>
  </r>
  <r>
    <n v="1161"/>
    <x v="1161"/>
    <s v="Amazing delicious pizza a real hit a true niche that has not been explored ground floor opportunity in food trucks done by a real chef"/>
    <n v="18000"/>
    <n v="0"/>
    <n v="0"/>
    <x v="2"/>
    <e v="#DIV/0!"/>
    <x v="0"/>
    <s v="USD"/>
    <n v="1432047989"/>
    <n v="1430233589"/>
    <b v="0"/>
    <n v="0"/>
    <b v="0"/>
    <s v="food/food trucks"/>
    <x v="7"/>
    <x v="19"/>
  </r>
  <r>
    <n v="1162"/>
    <x v="1162"/>
    <s v="Solar Powered, Recycled Fryer Oil for Truck Fuel, Locally Grown Organic &amp; Hormone Free Foods, Pop-up Bands, Private Party and Functions"/>
    <n v="60000"/>
    <n v="35"/>
    <n v="5.8333333333333338E-4"/>
    <x v="2"/>
    <n v="17.5"/>
    <x v="0"/>
    <s v="USD"/>
    <n v="1411662264"/>
    <n v="1408983864"/>
    <b v="0"/>
    <n v="2"/>
    <b v="0"/>
    <s v="food/food trucks"/>
    <x v="7"/>
    <x v="19"/>
  </r>
  <r>
    <n v="1163"/>
    <x v="1163"/>
    <s v="Cooking is my passion.Lets take my passion to another level,by sending me to a culinary school, I WILL be one of the best chefs ever!"/>
    <n v="5200"/>
    <n v="0"/>
    <n v="0"/>
    <x v="2"/>
    <e v="#DIV/0!"/>
    <x v="0"/>
    <s v="USD"/>
    <n v="1407604920"/>
    <n v="1405012920"/>
    <b v="0"/>
    <n v="0"/>
    <b v="0"/>
    <s v="food/food trucks"/>
    <x v="7"/>
    <x v="19"/>
  </r>
  <r>
    <n v="1164"/>
    <x v="1164"/>
    <s v="Bayou Classic BBQ will be  Mansura,LA _x000a_newest and best mobile food truck_x000a_serving delicious BBQ Georgia style slow_x000a_smoke BBQ!"/>
    <n v="10000"/>
    <n v="0"/>
    <n v="0"/>
    <x v="2"/>
    <e v="#DIV/0!"/>
    <x v="0"/>
    <s v="USD"/>
    <n v="1466270582"/>
    <n v="1463678582"/>
    <b v="0"/>
    <n v="0"/>
    <b v="0"/>
    <s v="food/food trucks"/>
    <x v="7"/>
    <x v="19"/>
  </r>
  <r>
    <n v="1165"/>
    <x v="1165"/>
    <s v="Join us in transforming Dreamy Creations truck into a food truck so we can bring you the most delicious cupcakes to your neighborhood!"/>
    <n v="10000"/>
    <n v="2070.5"/>
    <n v="0.20705000000000001"/>
    <x v="2"/>
    <n v="82.82"/>
    <x v="0"/>
    <s v="USD"/>
    <n v="1404623330"/>
    <n v="1401685730"/>
    <b v="0"/>
    <n v="25"/>
    <b v="0"/>
    <s v="food/food trucks"/>
    <x v="7"/>
    <x v="19"/>
  </r>
  <r>
    <n v="1166"/>
    <x v="1166"/>
    <s v="Making delicious healthy food affordable &amp; accessible to ALL Cincinnati neighborhoods. Locally sourced, seasonally-inspired menu"/>
    <n v="15000"/>
    <n v="2871"/>
    <n v="0.19139999999999999"/>
    <x v="2"/>
    <n v="358.875"/>
    <x v="0"/>
    <s v="USD"/>
    <n v="1435291200"/>
    <n v="1432640342"/>
    <b v="0"/>
    <n v="8"/>
    <b v="0"/>
    <s v="food/food trucks"/>
    <x v="7"/>
    <x v="19"/>
  </r>
  <r>
    <n v="1167"/>
    <x v="1167"/>
    <s v="A mobile food truck serving up a Latino-inspired fusion cuisine using fresh, local, &amp; organic ingredients!"/>
    <n v="60000"/>
    <n v="979"/>
    <n v="1.6316666666666667E-2"/>
    <x v="2"/>
    <n v="61.1875"/>
    <x v="0"/>
    <s v="USD"/>
    <n v="1410543495"/>
    <n v="1407865095"/>
    <b v="0"/>
    <n v="16"/>
    <b v="0"/>
    <s v="food/food trucks"/>
    <x v="7"/>
    <x v="19"/>
  </r>
  <r>
    <n v="1168"/>
    <x v="1168"/>
    <s v="Simply fresh farm to table on wheels working close with local farms to ensure the highest of quality of product ."/>
    <n v="18000"/>
    <n v="1020"/>
    <n v="5.6666666666666664E-2"/>
    <x v="2"/>
    <n v="340"/>
    <x v="0"/>
    <s v="USD"/>
    <n v="1474507065"/>
    <n v="1471915065"/>
    <b v="0"/>
    <n v="3"/>
    <b v="0"/>
    <s v="food/food trucks"/>
    <x v="7"/>
    <x v="19"/>
  </r>
  <r>
    <n v="1169"/>
    <x v="1169"/>
    <s v="Our service provides door-to-door shuttle transportation in Downtown Los Angeles. FREE to passengers - driver tip appreciated."/>
    <n v="10000"/>
    <n v="17"/>
    <n v="1.6999999999999999E-3"/>
    <x v="2"/>
    <n v="5.666666666666667"/>
    <x v="0"/>
    <s v="USD"/>
    <n v="1424593763"/>
    <n v="1422001763"/>
    <b v="0"/>
    <n v="3"/>
    <b v="0"/>
    <s v="food/food trucks"/>
    <x v="7"/>
    <x v="19"/>
  </r>
  <r>
    <n v="1170"/>
    <x v="1170"/>
    <s v="They are sweet, sticky and incredibly addictive. People are left with a huge smile and a full stomach but still ask for more!!!"/>
    <n v="25000"/>
    <n v="100"/>
    <n v="4.0000000000000001E-3"/>
    <x v="2"/>
    <n v="50"/>
    <x v="1"/>
    <s v="GBP"/>
    <n v="1433021171"/>
    <n v="1430429171"/>
    <b v="0"/>
    <n v="2"/>
    <b v="0"/>
    <s v="food/food trucks"/>
    <x v="7"/>
    <x v="19"/>
  </r>
  <r>
    <n v="1171"/>
    <x v="1171"/>
    <s v="Tulsa's first true biodiesel, alternative energy powered food truck! Oh yeah, and delicious food!"/>
    <n v="25000"/>
    <n v="25"/>
    <n v="1E-3"/>
    <x v="2"/>
    <n v="25"/>
    <x v="0"/>
    <s v="USD"/>
    <n v="1415909927"/>
    <n v="1414351127"/>
    <b v="0"/>
    <n v="1"/>
    <b v="0"/>
    <s v="food/food trucks"/>
    <x v="7"/>
    <x v="19"/>
  </r>
  <r>
    <n v="1172"/>
    <x v="1172"/>
    <s v="Bringing YOUR favorite dog recipes to the streets."/>
    <n v="9000"/>
    <n v="0"/>
    <n v="0"/>
    <x v="2"/>
    <e v="#DIV/0!"/>
    <x v="0"/>
    <s v="USD"/>
    <n v="1408551752"/>
    <n v="1405959752"/>
    <b v="0"/>
    <n v="0"/>
    <b v="0"/>
    <s v="food/food trucks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n v="2.4000000000000001E-4"/>
    <x v="2"/>
    <n v="30"/>
    <x v="0"/>
    <s v="USD"/>
    <n v="1438576057"/>
    <n v="1435552057"/>
    <b v="0"/>
    <n v="1"/>
    <b v="0"/>
    <s v="food/food trucks"/>
    <x v="7"/>
    <x v="19"/>
  </r>
  <r>
    <n v="1174"/>
    <x v="1174"/>
    <s v="Help me purchase a parking space to be the Burro's permanant home, I need your help to raise $15,000!"/>
    <n v="15000"/>
    <n v="886"/>
    <n v="5.906666666666667E-2"/>
    <x v="2"/>
    <n v="46.631578947368418"/>
    <x v="0"/>
    <s v="USD"/>
    <n v="1462738327"/>
    <n v="1460146327"/>
    <b v="0"/>
    <n v="19"/>
    <b v="0"/>
    <s v="food/food trucks"/>
    <x v="7"/>
    <x v="19"/>
  </r>
  <r>
    <n v="1175"/>
    <x v="1175"/>
    <s v="&quot;Create-Your-Cone&quot;. Freshly made waffle cones stuffed with your choice of yummy ingredients, or frozen yogurt!"/>
    <n v="20000"/>
    <n v="585"/>
    <n v="2.9250000000000002E-2"/>
    <x v="2"/>
    <n v="65"/>
    <x v="0"/>
    <s v="USD"/>
    <n v="1436981339"/>
    <n v="1434389339"/>
    <b v="0"/>
    <n v="9"/>
    <b v="0"/>
    <s v="food/food trucks"/>
    <x v="7"/>
    <x v="19"/>
  </r>
  <r>
    <n v="1176"/>
    <x v="1176"/>
    <s v="Mirlins Sushi!_x000a_Find us on Facebook!_x000a_(Gives backers a voice, and a direct link to us! No kickstarter disappearing act here!)"/>
    <n v="175000"/>
    <n v="10"/>
    <n v="5.7142857142857142E-5"/>
    <x v="2"/>
    <n v="10"/>
    <x v="2"/>
    <s v="AUD"/>
    <n v="1488805200"/>
    <n v="1484094498"/>
    <b v="0"/>
    <n v="1"/>
    <b v="0"/>
    <s v="food/food trucks"/>
    <x v="7"/>
    <x v="19"/>
  </r>
  <r>
    <n v="1177"/>
    <x v="1177"/>
    <s v="Its CRAZY the UK is still in the dark about funnel cakes! We want to convert a trailer and show the country what they've been missing!"/>
    <n v="6000"/>
    <n v="0"/>
    <n v="0"/>
    <x v="2"/>
    <e v="#DIV/0!"/>
    <x v="1"/>
    <s v="GBP"/>
    <n v="1413388296"/>
    <n v="1410796296"/>
    <b v="0"/>
    <n v="0"/>
    <b v="0"/>
    <s v="food/food trucks"/>
    <x v="7"/>
    <x v="19"/>
  </r>
  <r>
    <n v="1178"/>
    <x v="1178"/>
    <s v="Hi, Thella's is an idea of a local inexpensive burrito truck, where we want take the delicious burritos and tacos to whole new level"/>
    <n v="75000"/>
    <n v="5"/>
    <n v="6.666666666666667E-5"/>
    <x v="2"/>
    <n v="5"/>
    <x v="0"/>
    <s v="USD"/>
    <n v="1408225452"/>
    <n v="1405633452"/>
    <b v="0"/>
    <n v="1"/>
    <b v="0"/>
    <s v="food/food trucks"/>
    <x v="7"/>
    <x v="19"/>
  </r>
  <r>
    <n v="1179"/>
    <x v="1179"/>
    <s v="Mexican Style Food Truck, run by a Red Seal Chef, in a town with NO MEXICAN FOOD! That is a culinary emergency situation!"/>
    <n v="60000"/>
    <n v="3200"/>
    <n v="5.3333333333333337E-2"/>
    <x v="2"/>
    <n v="640"/>
    <x v="5"/>
    <s v="CAD"/>
    <n v="1446052627"/>
    <n v="1443460627"/>
    <b v="0"/>
    <n v="5"/>
    <b v="0"/>
    <s v="food/food trucks"/>
    <x v="7"/>
    <x v="19"/>
  </r>
  <r>
    <n v="1180"/>
    <x v="1180"/>
    <s v="We would like to start a military-themed food truck to serve the Battle Creek/Kalamazoo area."/>
    <n v="50000"/>
    <n v="5875"/>
    <n v="0.11749999999999999"/>
    <x v="2"/>
    <n v="69.117647058823536"/>
    <x v="0"/>
    <s v="USD"/>
    <n v="1403983314"/>
    <n v="1400786514"/>
    <b v="0"/>
    <n v="85"/>
    <b v="0"/>
    <s v="food/food trucks"/>
    <x v="7"/>
    <x v="19"/>
  </r>
  <r>
    <n v="1181"/>
    <x v="1181"/>
    <s v="Bringing the best tacos to the streets of Chicago!"/>
    <n v="50000"/>
    <n v="4"/>
    <n v="8.0000000000000007E-5"/>
    <x v="2"/>
    <n v="1.3333333333333333"/>
    <x v="0"/>
    <s v="USD"/>
    <n v="1425197321"/>
    <n v="1422605321"/>
    <b v="0"/>
    <n v="3"/>
    <b v="0"/>
    <s v="food/food trucks"/>
    <x v="7"/>
    <x v="19"/>
  </r>
  <r>
    <n v="1182"/>
    <x v="1182"/>
    <s v="Two  years ago this business was started to help a local non-profit.  We have since expanded and provide jobs in our small community."/>
    <n v="1000"/>
    <n v="42"/>
    <n v="4.2000000000000003E-2"/>
    <x v="2"/>
    <n v="10.5"/>
    <x v="0"/>
    <s v="USD"/>
    <n v="1484239320"/>
    <n v="1482609088"/>
    <b v="0"/>
    <n v="4"/>
    <b v="0"/>
    <s v="food/food trucks"/>
    <x v="7"/>
    <x v="19"/>
  </r>
  <r>
    <n v="1183"/>
    <x v="1183"/>
    <s v="Help Freshie keep her dream alive by pledging to get a donut truck! She will be able to do events as well as cater to the community"/>
    <n v="2500"/>
    <n v="100"/>
    <n v="0.04"/>
    <x v="2"/>
    <n v="33.333333333333336"/>
    <x v="0"/>
    <s v="USD"/>
    <n v="1478059140"/>
    <n v="1476391223"/>
    <b v="0"/>
    <n v="3"/>
    <b v="0"/>
    <s v="food/food trucks"/>
    <x v="7"/>
    <x v="19"/>
  </r>
  <r>
    <n v="1184"/>
    <x v="1184"/>
    <s v="This coffee table album is the chronicle of the 2016/2017 cyclocross season, the latest edition of the renowned cyclephotos books."/>
    <n v="22000"/>
    <n v="23086"/>
    <n v="1.0493636363636363"/>
    <x v="0"/>
    <n v="61.562666666666665"/>
    <x v="1"/>
    <s v="GBP"/>
    <n v="1486391011"/>
    <n v="1483712611"/>
    <b v="0"/>
    <n v="375"/>
    <b v="1"/>
    <s v="photography/photobooks"/>
    <x v="8"/>
    <x v="20"/>
  </r>
  <r>
    <n v="1185"/>
    <x v="1185"/>
    <s v="A photo exhibition and book showcasing images and stories of our time in New Orleans, commemorating Katrinaâ€™s ten year anniversary."/>
    <n v="12500"/>
    <n v="13180"/>
    <n v="1.0544"/>
    <x v="0"/>
    <n v="118.73873873873873"/>
    <x v="0"/>
    <s v="USD"/>
    <n v="1433736000"/>
    <n v="1430945149"/>
    <b v="0"/>
    <n v="111"/>
    <b v="1"/>
    <s v="photography/photobooks"/>
    <x v="8"/>
    <x v="20"/>
  </r>
  <r>
    <n v="1186"/>
    <x v="1186"/>
    <s v="Children of Zanskar - a stunning photography book, will raise funds for the local school and children of Lingshed valley, Himalayas."/>
    <n v="7500"/>
    <n v="8005"/>
    <n v="1.0673333333333332"/>
    <x v="0"/>
    <n v="65.081300813008127"/>
    <x v="1"/>
    <s v="GBP"/>
    <n v="1433198520"/>
    <n v="1430340195"/>
    <b v="0"/>
    <n v="123"/>
    <b v="1"/>
    <s v="photography/photobooks"/>
    <x v="8"/>
    <x v="20"/>
  </r>
  <r>
    <n v="1187"/>
    <x v="1187"/>
    <s v="A gorgeous monograph of sensual imagery featuring the men of Utah, shot against the incredible expanses of land they call their own."/>
    <n v="8750"/>
    <n v="9111"/>
    <n v="1.0412571428571429"/>
    <x v="0"/>
    <n v="130.15714285714284"/>
    <x v="0"/>
    <s v="USD"/>
    <n v="1431885600"/>
    <n v="1429133323"/>
    <b v="0"/>
    <n v="70"/>
    <b v="1"/>
    <s v="photography/photobooks"/>
    <x v="8"/>
    <x v="20"/>
  </r>
  <r>
    <n v="1188"/>
    <x v="1188"/>
    <s v="A photobook of young dancers and their inspiring stories, photographed in beautiful and unique locations."/>
    <n v="2000"/>
    <n v="3211"/>
    <n v="1.6054999999999999"/>
    <x v="0"/>
    <n v="37.776470588235291"/>
    <x v="5"/>
    <s v="CAD"/>
    <n v="1482943740"/>
    <n v="1481129340"/>
    <b v="0"/>
    <n v="85"/>
    <b v="1"/>
    <s v="photography/photobooks"/>
    <x v="8"/>
    <x v="20"/>
  </r>
  <r>
    <n v="1189"/>
    <x v="1189"/>
    <s v="A couple of experienced road trippers setting out for the big one. Six months traveling in a converted bus with a book at the end."/>
    <n v="9000"/>
    <n v="9700"/>
    <n v="1.0777777777777777"/>
    <x v="0"/>
    <n v="112.79069767441861"/>
    <x v="0"/>
    <s v="USD"/>
    <n v="1467242995"/>
    <n v="1465428595"/>
    <b v="0"/>
    <n v="86"/>
    <b v="1"/>
    <s v="photography/photobooks"/>
    <x v="8"/>
    <x v="20"/>
  </r>
  <r>
    <n v="1190"/>
    <x v="1190"/>
    <s v="A pairing of self portraiture and writing to shed light on the reality of life with chronic illness."/>
    <n v="500"/>
    <n v="675"/>
    <n v="1.35"/>
    <x v="0"/>
    <n v="51.92307692307692"/>
    <x v="0"/>
    <s v="USD"/>
    <n v="1409500725"/>
    <n v="1406908725"/>
    <b v="0"/>
    <n v="13"/>
    <b v="1"/>
    <s v="photography/photobooks"/>
    <x v="8"/>
    <x v="20"/>
  </r>
  <r>
    <n v="1191"/>
    <x v="1191"/>
    <s v="A photo journal capturing 30 days of sweetness in Kyoto, Tokyo, and more. Join me to see the cutest &amp; prettiest images of Japan :)"/>
    <n v="2700"/>
    <n v="2945"/>
    <n v="1.0907407407407408"/>
    <x v="0"/>
    <n v="89.242424242424249"/>
    <x v="0"/>
    <s v="USD"/>
    <n v="1458480560"/>
    <n v="1455892160"/>
    <b v="0"/>
    <n v="33"/>
    <b v="1"/>
    <s v="photography/photobooks"/>
    <x v="8"/>
    <x v="20"/>
  </r>
  <r>
    <n v="1192"/>
    <x v="1192"/>
    <s v="A macro landscape photography art book &amp; limited edition prints. A Make 100 project."/>
    <n v="100"/>
    <n v="290"/>
    <n v="2.9"/>
    <x v="0"/>
    <n v="19.333333333333332"/>
    <x v="1"/>
    <s v="GBP"/>
    <n v="1486814978"/>
    <n v="1484222978"/>
    <b v="0"/>
    <n v="15"/>
    <b v="1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n v="1.0395714285714286"/>
    <x v="0"/>
    <n v="79.967032967032964"/>
    <x v="0"/>
    <s v="USD"/>
    <n v="1460223453"/>
    <n v="1455043053"/>
    <b v="0"/>
    <n v="273"/>
    <b v="1"/>
    <s v="photography/photobooks"/>
    <x v="8"/>
    <x v="20"/>
  </r>
  <r>
    <n v="1194"/>
    <x v="1194"/>
    <s v="A beautifully presented hardcover book of aerial photographs that show the west coast of Ireland as it's never been seen before."/>
    <n v="12500"/>
    <n v="40280"/>
    <n v="3.2223999999999999"/>
    <x v="0"/>
    <n v="56.414565826330531"/>
    <x v="17"/>
    <s v="EUR"/>
    <n v="1428493379"/>
    <n v="1425901379"/>
    <b v="0"/>
    <n v="714"/>
    <b v="1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n v="1.35"/>
    <x v="0"/>
    <n v="79.411764705882348"/>
    <x v="13"/>
    <s v="EUR"/>
    <n v="1450602000"/>
    <n v="1445415653"/>
    <b v="0"/>
    <n v="170"/>
    <b v="1"/>
    <s v="photography/photobooks"/>
    <x v="8"/>
    <x v="20"/>
  </r>
  <r>
    <n v="1196"/>
    <x v="1196"/>
    <s v="A book of male nudes photographed on location in Ibiza over the last 4 years."/>
    <n v="14500"/>
    <n v="39137"/>
    <n v="2.6991034482758622"/>
    <x v="0"/>
    <n v="76.439453125"/>
    <x v="1"/>
    <s v="GBP"/>
    <n v="1450467539"/>
    <n v="1447875539"/>
    <b v="0"/>
    <n v="512"/>
    <b v="1"/>
    <s v="photography/photobooks"/>
    <x v="8"/>
    <x v="20"/>
  </r>
  <r>
    <n v="1197"/>
    <x v="1197"/>
    <s v="A coffee table book celebrating Colorado brewery culture; exploring the passion and personality of local breweries through photographs."/>
    <n v="15000"/>
    <n v="37994"/>
    <n v="2.5329333333333333"/>
    <x v="0"/>
    <n v="121"/>
    <x v="0"/>
    <s v="USD"/>
    <n v="1465797540"/>
    <n v="1463155034"/>
    <b v="0"/>
    <n v="314"/>
    <b v="1"/>
    <s v="photography/photobooks"/>
    <x v="8"/>
    <x v="20"/>
  </r>
  <r>
    <n v="1198"/>
    <x v="1198"/>
    <s v="The White Desert is a photo project, documenting the fragility and beauty of the planet, from the Arctic to Antarctic regions!"/>
    <n v="3500"/>
    <n v="9121"/>
    <n v="2.6059999999999999"/>
    <x v="0"/>
    <n v="54.616766467065865"/>
    <x v="0"/>
    <s v="USD"/>
    <n v="1451530800"/>
    <n v="1448463086"/>
    <b v="0"/>
    <n v="167"/>
    <b v="1"/>
    <s v="photography/photobooks"/>
    <x v="8"/>
    <x v="20"/>
  </r>
  <r>
    <n v="1199"/>
    <x v="1199"/>
    <s v="There are over 627.295 Syrian refugees in Jordan due to the war. Let me tell you some of their stories with the help of a photobook!"/>
    <n v="2658"/>
    <n v="2693"/>
    <n v="1.0131677953348381"/>
    <x v="0"/>
    <n v="299.22222222222223"/>
    <x v="1"/>
    <s v="GBP"/>
    <n v="1436380200"/>
    <n v="1433615400"/>
    <b v="0"/>
    <n v="9"/>
    <b v="1"/>
    <s v="photography/photobooks"/>
    <x v="8"/>
    <x v="20"/>
  </r>
  <r>
    <n v="1200"/>
    <x v="1200"/>
    <s v="Modern Nomads Journal is an 88 page magazine style publication containing photo stories about Somalis in the Horn of Africa."/>
    <n v="4800"/>
    <n v="6029"/>
    <n v="1.2560416666666667"/>
    <x v="0"/>
    <n v="58.533980582524272"/>
    <x v="0"/>
    <s v="USD"/>
    <n v="1429183656"/>
    <n v="1427369256"/>
    <b v="0"/>
    <n v="103"/>
    <b v="1"/>
    <s v="photography/photobooks"/>
    <x v="8"/>
    <x v="20"/>
  </r>
  <r>
    <n v="1201"/>
    <x v="1201"/>
    <s v="Documentary book about the lives of disabled people and Chernobyl victims living in governmental institutions called Internats"/>
    <n v="6000"/>
    <n v="6146.27"/>
    <n v="1.0243783333333334"/>
    <x v="0"/>
    <n v="55.371801801801809"/>
    <x v="1"/>
    <s v="GBP"/>
    <n v="1468593246"/>
    <n v="1466001246"/>
    <b v="0"/>
    <n v="111"/>
    <b v="1"/>
    <s v="photography/photobooks"/>
    <x v="8"/>
    <x v="20"/>
  </r>
  <r>
    <n v="1202"/>
    <x v="1202"/>
    <s v="This coffee table book features Melbourne as never seen before through the eyes of an artist now 93 years old. Melbourne from 1968-1971"/>
    <n v="25000"/>
    <n v="49811"/>
    <n v="1.99244"/>
    <x v="0"/>
    <n v="183.80442804428046"/>
    <x v="2"/>
    <s v="AUD"/>
    <n v="1435388154"/>
    <n v="1432796154"/>
    <b v="0"/>
    <n v="271"/>
    <b v="1"/>
    <s v="photography/photobooks"/>
    <x v="8"/>
    <x v="20"/>
  </r>
  <r>
    <n v="1203"/>
    <x v="1203"/>
    <s v="reAPPEARANCES is a series of photographs shot with a digital toy camera, a visual and cultural journey through appearances."/>
    <n v="16300"/>
    <n v="16700"/>
    <n v="1.0245398773006136"/>
    <x v="0"/>
    <n v="165.34653465346534"/>
    <x v="0"/>
    <s v="USD"/>
    <n v="1433083527"/>
    <n v="1430491527"/>
    <b v="0"/>
    <n v="101"/>
    <b v="1"/>
    <s v="photography/photobooks"/>
    <x v="8"/>
    <x v="20"/>
  </r>
  <r>
    <n v="1204"/>
    <x v="1204"/>
    <s v="A fine art book capturing the beauty of nature in the Western United States by landscape photographer Cheyne Walls."/>
    <n v="13000"/>
    <n v="13383"/>
    <n v="1.0294615384615384"/>
    <x v="0"/>
    <n v="234.78947368421052"/>
    <x v="0"/>
    <s v="USD"/>
    <n v="1449205200"/>
    <n v="1445363833"/>
    <b v="0"/>
    <n v="57"/>
    <b v="1"/>
    <s v="photography/photobooks"/>
    <x v="8"/>
    <x v="20"/>
  </r>
  <r>
    <n v="1205"/>
    <x v="1205"/>
    <s v="A photo book by photographer Mahdi Ehsaei depicting the little known minority of Afro-Iranians in South Iran in fascinating portraits."/>
    <n v="13000"/>
    <n v="13112"/>
    <n v="1.0086153846153847"/>
    <x v="0"/>
    <n v="211.48387096774192"/>
    <x v="12"/>
    <s v="EUR"/>
    <n v="1434197351"/>
    <n v="1431605351"/>
    <b v="0"/>
    <n v="62"/>
    <b v="1"/>
    <s v="photography/photobooks"/>
    <x v="8"/>
    <x v="20"/>
  </r>
  <r>
    <n v="1206"/>
    <x v="1206"/>
    <s v="Limited edition zine by photographic artist Esthaem, signed and hand-numbered including a screen printed banderole. Edition of 100."/>
    <n v="900"/>
    <n v="1035"/>
    <n v="1.1499999999999999"/>
    <x v="0"/>
    <n v="32.34375"/>
    <x v="15"/>
    <s v="EUR"/>
    <n v="1489238940"/>
    <n v="1486406253"/>
    <b v="0"/>
    <n v="32"/>
    <b v="1"/>
    <s v="photography/photobooks"/>
    <x v="8"/>
    <x v="20"/>
  </r>
  <r>
    <n v="1207"/>
    <x v="1207"/>
    <s v="A humanistic photo book about ancestral &amp; post-modern Italy."/>
    <n v="16700"/>
    <n v="17396"/>
    <n v="1.0416766467065868"/>
    <x v="0"/>
    <n v="123.37588652482269"/>
    <x v="13"/>
    <s v="EUR"/>
    <n v="1459418400"/>
    <n v="1456827573"/>
    <b v="0"/>
    <n v="141"/>
    <b v="1"/>
    <s v="photography/photobooks"/>
    <x v="8"/>
    <x v="20"/>
  </r>
  <r>
    <n v="1208"/>
    <x v="1208"/>
    <s v="Help me complete the photography and publish a fine art book on White Sands National Monument, a uniquely significant place."/>
    <n v="10000"/>
    <n v="15530"/>
    <n v="1.5529999999999999"/>
    <x v="0"/>
    <n v="207.06666666666666"/>
    <x v="0"/>
    <s v="USD"/>
    <n v="1458835264"/>
    <n v="1456246864"/>
    <b v="0"/>
    <n v="75"/>
    <b v="1"/>
    <s v="photography/photobooks"/>
    <x v="8"/>
    <x v="20"/>
  </r>
  <r>
    <n v="1209"/>
    <x v="1209"/>
    <s v="This 80 page book displays 75 beautiful images of the Holy Land, site descriptions, scripture and thought provoking comments."/>
    <n v="6000"/>
    <n v="6360"/>
    <n v="1.06"/>
    <x v="0"/>
    <n v="138.2608695652174"/>
    <x v="0"/>
    <s v="USD"/>
    <n v="1488053905"/>
    <n v="1485461905"/>
    <b v="0"/>
    <n v="46"/>
    <b v="1"/>
    <s v="photography/photobooks"/>
    <x v="8"/>
    <x v="20"/>
  </r>
  <r>
    <n v="1210"/>
    <x v="1210"/>
    <s v="En fotobok om livet i det enda andra GÃ¶teborg i vÃ¤rlden"/>
    <n v="20000"/>
    <n v="50863"/>
    <n v="2.5431499999999998"/>
    <x v="0"/>
    <n v="493.81553398058253"/>
    <x v="11"/>
    <s v="SEK"/>
    <n v="1433106000"/>
    <n v="1431124572"/>
    <b v="0"/>
    <n v="103"/>
    <b v="1"/>
    <s v="photography/photobooks"/>
    <x v="8"/>
    <x v="20"/>
  </r>
  <r>
    <n v="1211"/>
    <x v="1211"/>
    <s v="From 2010 to 2015, I took over 15 000 photos in Japan. Here's 500 of them. Landscape, city view, people and so much more!"/>
    <n v="1000"/>
    <n v="1011"/>
    <n v="1.0109999999999999"/>
    <x v="0"/>
    <n v="168.5"/>
    <x v="5"/>
    <s v="CAD"/>
    <n v="1465505261"/>
    <n v="1464209261"/>
    <b v="0"/>
    <n v="6"/>
    <b v="1"/>
    <s v="photography/photobooks"/>
    <x v="8"/>
    <x v="20"/>
  </r>
  <r>
    <n v="1212"/>
    <x v="1212"/>
    <s v="Faces of Yoga is a series of uncomfortable photos of people in strange positions. The photo book will be ready for the holiday season!"/>
    <n v="2500"/>
    <n v="3226"/>
    <n v="1.2904"/>
    <x v="0"/>
    <n v="38.867469879518069"/>
    <x v="0"/>
    <s v="USD"/>
    <n v="1448586000"/>
    <n v="1447195695"/>
    <b v="0"/>
    <n v="83"/>
    <b v="1"/>
    <s v="photography/photobooks"/>
    <x v="8"/>
    <x v="20"/>
  </r>
  <r>
    <n v="1213"/>
    <x v="1213"/>
    <s v="A collection of 97 colour photographs showcasing Iceland's spectacular scenery, beautifully presented in 128 page hardcover book."/>
    <n v="6500"/>
    <n v="6645"/>
    <n v="1.0223076923076924"/>
    <x v="0"/>
    <n v="61.527777777777779"/>
    <x v="1"/>
    <s v="GBP"/>
    <n v="1485886100"/>
    <n v="1482862100"/>
    <b v="0"/>
    <n v="108"/>
    <b v="1"/>
    <s v="photography/photobooks"/>
    <x v="8"/>
    <x v="20"/>
  </r>
  <r>
    <n v="1214"/>
    <x v="1214"/>
    <s v="A coffee table book with photographs of nature's splendor from the mystical valley of Lachen in the Eastern recesses of the Himalaya."/>
    <n v="2000"/>
    <n v="2636"/>
    <n v="1.3180000000000001"/>
    <x v="0"/>
    <n v="105.44"/>
    <x v="0"/>
    <s v="USD"/>
    <n v="1433880605"/>
    <n v="1428696605"/>
    <b v="0"/>
    <n v="25"/>
    <b v="1"/>
    <s v="photography/photobooks"/>
    <x v="8"/>
    <x v="20"/>
  </r>
  <r>
    <n v="1215"/>
    <x v="1215"/>
    <s v="A photography book that brings you on a journey through Tokyo and beyond.   This is a collection of my best images from ShootTokyo."/>
    <n v="5000"/>
    <n v="39304.01"/>
    <n v="7.8608020000000005"/>
    <x v="0"/>
    <n v="71.592003642987251"/>
    <x v="0"/>
    <s v="USD"/>
    <n v="1401487756"/>
    <n v="1398895756"/>
    <b v="0"/>
    <n v="549"/>
    <b v="1"/>
    <s v="photography/photobooks"/>
    <x v="8"/>
    <x v="20"/>
  </r>
  <r>
    <n v="1216"/>
    <x v="1216"/>
    <s v="A fine art photography book taking a new look at the art of bonsai."/>
    <n v="14000"/>
    <n v="20398"/>
    <n v="1.4570000000000001"/>
    <x v="0"/>
    <n v="91.882882882882882"/>
    <x v="0"/>
    <s v="USD"/>
    <n v="1443826980"/>
    <n v="1441032457"/>
    <b v="0"/>
    <n v="222"/>
    <b v="1"/>
    <s v="photography/photobooks"/>
    <x v="8"/>
    <x v="20"/>
  </r>
  <r>
    <n v="1217"/>
    <x v="1217"/>
    <s v="&quot;Either Limits Or Contradictions&quot; is a Photo Book about the pace of life, death and time passing. A Daylight Books Publication."/>
    <n v="26500"/>
    <n v="27189"/>
    <n v="1.026"/>
    <x v="0"/>
    <n v="148.57377049180329"/>
    <x v="0"/>
    <s v="USD"/>
    <n v="1468524340"/>
    <n v="1465932340"/>
    <b v="0"/>
    <n v="183"/>
    <b v="1"/>
    <s v="photography/photobooks"/>
    <x v="8"/>
    <x v="20"/>
  </r>
  <r>
    <n v="1218"/>
    <x v="1218"/>
    <s v="The Mountaineers Books and I, Carl Battreall, have teamed up to create the first photography book of the legendary Alaska Range."/>
    <n v="9000"/>
    <n v="15505"/>
    <n v="1.7227777777777777"/>
    <x v="0"/>
    <n v="174.2134831460674"/>
    <x v="0"/>
    <s v="USD"/>
    <n v="1446346800"/>
    <n v="1443714800"/>
    <b v="0"/>
    <n v="89"/>
    <b v="1"/>
    <s v="photography/photobooks"/>
    <x v="8"/>
    <x v="20"/>
  </r>
  <r>
    <n v="1219"/>
    <x v="1219"/>
    <s v="The Box is a fine art book of Ron Amato's innovative and seductive photography project."/>
    <n v="16350"/>
    <n v="26024"/>
    <n v="1.5916819571865444"/>
    <x v="0"/>
    <n v="102.86166007905139"/>
    <x v="0"/>
    <s v="USD"/>
    <n v="1476961513"/>
    <n v="1474369513"/>
    <b v="0"/>
    <n v="253"/>
    <b v="1"/>
    <s v="photography/photobooks"/>
    <x v="8"/>
    <x v="20"/>
  </r>
  <r>
    <n v="1220"/>
    <x v="1220"/>
    <s v="A beautiful photo art book of portraits and conversations with people that may expand your idea of gender."/>
    <n v="15000"/>
    <n v="15565"/>
    <n v="1.0376666666666667"/>
    <x v="0"/>
    <n v="111.17857142857143"/>
    <x v="12"/>
    <s v="EUR"/>
    <n v="1440515112"/>
    <n v="1437923112"/>
    <b v="0"/>
    <n v="140"/>
    <b v="1"/>
    <s v="photography/photobooks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n v="1.1140954545454547"/>
    <x v="0"/>
    <n v="23.796213592233013"/>
    <x v="1"/>
    <s v="GBP"/>
    <n v="1480809600"/>
    <n v="1478431488"/>
    <b v="0"/>
    <n v="103"/>
    <b v="1"/>
    <s v="photography/photobooks"/>
    <x v="8"/>
    <x v="20"/>
  </r>
  <r>
    <n v="1222"/>
    <x v="1222"/>
    <s v="Project Pilgrim is my effort to work towards normalizing mental health."/>
    <n v="4000"/>
    <n v="11215"/>
    <n v="2.80375"/>
    <x v="0"/>
    <n v="81.268115942028984"/>
    <x v="5"/>
    <s v="CAD"/>
    <n v="1459483200"/>
    <n v="1456852647"/>
    <b v="0"/>
    <n v="138"/>
    <b v="1"/>
    <s v="photography/photobooks"/>
    <x v="8"/>
    <x v="20"/>
  </r>
  <r>
    <n v="1223"/>
    <x v="1223"/>
    <s v="A photography book focusing on the people rather than the nature at Yosemite National Park."/>
    <n v="19800"/>
    <n v="22197"/>
    <n v="1.1210606060606061"/>
    <x v="0"/>
    <n v="116.21465968586388"/>
    <x v="0"/>
    <s v="USD"/>
    <n v="1478754909"/>
    <n v="1476159309"/>
    <b v="0"/>
    <n v="191"/>
    <b v="1"/>
    <s v="photography/photobooks"/>
    <x v="8"/>
    <x v="20"/>
  </r>
  <r>
    <n v="1224"/>
    <x v="1224"/>
    <s v="Modern Celtic influenced CD.  Help me finish what I started before the stroke."/>
    <n v="15000"/>
    <n v="1060"/>
    <n v="7.0666666666666669E-2"/>
    <x v="1"/>
    <n v="58.888888888888886"/>
    <x v="0"/>
    <s v="USD"/>
    <n v="1402060302"/>
    <n v="1396876302"/>
    <b v="0"/>
    <n v="18"/>
    <b v="0"/>
    <s v="music/world music"/>
    <x v="4"/>
    <x v="21"/>
  </r>
  <r>
    <n v="1225"/>
    <x v="1225"/>
    <s v="My first music album is a collection of 9 songs honoring Mexico's prolific composer, Jose Alfredo Jimenez with my artistic vision."/>
    <n v="3000"/>
    <n v="132"/>
    <n v="4.3999999999999997E-2"/>
    <x v="1"/>
    <n v="44"/>
    <x v="0"/>
    <s v="USD"/>
    <n v="1382478278"/>
    <n v="1377294278"/>
    <b v="0"/>
    <n v="3"/>
    <b v="0"/>
    <s v="music/world music"/>
    <x v="4"/>
    <x v="21"/>
  </r>
  <r>
    <n v="1226"/>
    <x v="1226"/>
    <s v="Pavlo will be independently filming his second full length PBS Special and DVD in May with director George Veras"/>
    <n v="50000"/>
    <n v="1937"/>
    <n v="3.8739999999999997E-2"/>
    <x v="1"/>
    <n v="48.424999999999997"/>
    <x v="0"/>
    <s v="USD"/>
    <n v="1398042000"/>
    <n v="1395089981"/>
    <b v="0"/>
    <n v="40"/>
    <b v="0"/>
    <s v="music/world music"/>
    <x v="4"/>
    <x v="21"/>
  </r>
  <r>
    <n v="1227"/>
    <x v="1227"/>
    <s v="After winning the iStandard Phoenix Producer Showcase (6/25/14)  I have been invited to Beast of the Beats VIII in New York Nov. 6-9"/>
    <n v="2000"/>
    <n v="0"/>
    <n v="0"/>
    <x v="1"/>
    <e v="#DIV/0!"/>
    <x v="0"/>
    <s v="USD"/>
    <n v="1407394800"/>
    <n v="1404770616"/>
    <b v="0"/>
    <n v="0"/>
    <b v="0"/>
    <s v="music/world music"/>
    <x v="4"/>
    <x v="21"/>
  </r>
  <r>
    <n v="1228"/>
    <x v="1228"/>
    <s v="Kat is partnering with Kickstarter to raise the funds to complete her first solo World music CD &quot;Gypsy&quot;!"/>
    <n v="5000"/>
    <n v="1465"/>
    <n v="0.29299999999999998"/>
    <x v="1"/>
    <n v="61.041666666666664"/>
    <x v="0"/>
    <s v="USD"/>
    <n v="1317231008"/>
    <n v="1312047008"/>
    <b v="0"/>
    <n v="24"/>
    <b v="0"/>
    <s v="music/world music"/>
    <x v="4"/>
    <x v="21"/>
  </r>
  <r>
    <n v="1229"/>
    <x v="1229"/>
    <s v="Bollywood composer Vanraj Bhatia, age 86, has written an opera based on a myth from the epic Mahabhatata. Presented in Queens May 11&amp;12"/>
    <n v="2750"/>
    <n v="25"/>
    <n v="9.0909090909090905E-3"/>
    <x v="1"/>
    <n v="25"/>
    <x v="0"/>
    <s v="USD"/>
    <n v="1334592000"/>
    <n v="1331982127"/>
    <b v="0"/>
    <n v="1"/>
    <b v="0"/>
    <s v="music/world music"/>
    <x v="4"/>
    <x v="21"/>
  </r>
  <r>
    <n v="1230"/>
    <x v="1230"/>
    <s v="It has been close to a decade since DC Talk began their &quot;Intermission&quot;.  It is time for A Live Concert Tribute &amp; DVD Movie!"/>
    <n v="500000"/>
    <n v="0"/>
    <n v="0"/>
    <x v="1"/>
    <e v="#DIV/0!"/>
    <x v="0"/>
    <s v="USD"/>
    <n v="1298589630"/>
    <n v="1295997630"/>
    <b v="0"/>
    <n v="0"/>
    <b v="0"/>
    <s v="music/world music"/>
    <x v="4"/>
    <x v="21"/>
  </r>
  <r>
    <n v="1231"/>
    <x v="1231"/>
    <s v="a non-profit, free, all-day, all-ages music &amp; arts festival dedicated to promoting non-violent spaces for community engagement"/>
    <n v="5000"/>
    <n v="0"/>
    <n v="0"/>
    <x v="1"/>
    <e v="#DIV/0!"/>
    <x v="0"/>
    <s v="USD"/>
    <n v="1440723600"/>
    <n v="1436394968"/>
    <b v="0"/>
    <n v="0"/>
    <b v="0"/>
    <s v="music/world music"/>
    <x v="4"/>
    <x v="21"/>
  </r>
  <r>
    <n v="1232"/>
    <x v="1232"/>
    <s v="CD-Book w/ 26 original songs + illustrations + activities that WORK developing full literacy skills (language &amp; math) of preschoolers."/>
    <n v="5000"/>
    <n v="40"/>
    <n v="8.0000000000000002E-3"/>
    <x v="1"/>
    <n v="40"/>
    <x v="0"/>
    <s v="USD"/>
    <n v="1381090870"/>
    <n v="1377030070"/>
    <b v="0"/>
    <n v="1"/>
    <b v="0"/>
    <s v="music/world music"/>
    <x v="4"/>
    <x v="21"/>
  </r>
  <r>
    <n v="1233"/>
    <x v="1233"/>
    <s v="A Shakulute mouthpiece will allow me to play my silver alto flute vertically  like my Japanese shakuhachis but with Western fingerings."/>
    <n v="1000"/>
    <n v="116"/>
    <n v="0.11600000000000001"/>
    <x v="1"/>
    <n v="19.333333333333332"/>
    <x v="0"/>
    <s v="USD"/>
    <n v="1329864374"/>
    <n v="1328049974"/>
    <b v="0"/>
    <n v="6"/>
    <b v="0"/>
    <s v="music/world music"/>
    <x v="4"/>
    <x v="21"/>
  </r>
  <r>
    <n v="1234"/>
    <x v="1234"/>
    <s v="We have been offered shows all over the world, to reach places and people with our music, for the experience of just doing it!"/>
    <n v="50000"/>
    <n v="0"/>
    <n v="0"/>
    <x v="1"/>
    <e v="#DIV/0!"/>
    <x v="1"/>
    <s v="GBP"/>
    <n v="1422903342"/>
    <n v="1420311342"/>
    <b v="0"/>
    <n v="0"/>
    <b v="0"/>
    <s v="music/world music"/>
    <x v="4"/>
    <x v="21"/>
  </r>
  <r>
    <n v="1235"/>
    <x v="1235"/>
    <s v="We plan to make studio recordings for a CD that highlights six new works composed for our Shakuhachi and Koto Music concert series."/>
    <n v="7534"/>
    <n v="210"/>
    <n v="2.787363950092912E-2"/>
    <x v="1"/>
    <n v="35"/>
    <x v="0"/>
    <s v="USD"/>
    <n v="1387077299"/>
    <n v="1383621299"/>
    <b v="0"/>
    <n v="6"/>
    <b v="0"/>
    <s v="music/world music"/>
    <x v="4"/>
    <x v="21"/>
  </r>
  <r>
    <n v="1236"/>
    <x v="1236"/>
    <s v="Raising money to give the musicians their due."/>
    <n v="2500"/>
    <n v="0"/>
    <n v="0"/>
    <x v="1"/>
    <e v="#DIV/0!"/>
    <x v="0"/>
    <s v="USD"/>
    <n v="1343491200"/>
    <n v="1342801164"/>
    <b v="0"/>
    <n v="0"/>
    <b v="0"/>
    <s v="music/world music"/>
    <x v="4"/>
    <x v="21"/>
  </r>
  <r>
    <n v="1237"/>
    <x v="1237"/>
    <s v="We have the songs, concept, need to add songs and mix/package for shows in Hawaii, book dates outside of Maui and advance his message"/>
    <n v="25000"/>
    <n v="0"/>
    <n v="0"/>
    <x v="1"/>
    <e v="#DIV/0!"/>
    <x v="0"/>
    <s v="USD"/>
    <n v="1345790865"/>
    <n v="1344062865"/>
    <b v="0"/>
    <n v="0"/>
    <b v="0"/>
    <s v="music/world music"/>
    <x v="4"/>
    <x v="21"/>
  </r>
  <r>
    <n v="1238"/>
    <x v="1238"/>
    <s v="The purpose of the album is to pull from many differenet genres but to express life circumstances to reach everyday people through song"/>
    <n v="1000"/>
    <n v="178"/>
    <n v="0.17799999999999999"/>
    <x v="1"/>
    <n v="59.333333333333336"/>
    <x v="0"/>
    <s v="USD"/>
    <n v="1312641536"/>
    <n v="1310049536"/>
    <b v="0"/>
    <n v="3"/>
    <b v="0"/>
    <s v="music/world music"/>
    <x v="4"/>
    <x v="21"/>
  </r>
  <r>
    <n v="1239"/>
    <x v="1239"/>
    <s v="Please consider helping us with our new CD and Riverdance Tour"/>
    <n v="2500"/>
    <n v="0"/>
    <n v="0"/>
    <x v="1"/>
    <e v="#DIV/0!"/>
    <x v="0"/>
    <s v="USD"/>
    <n v="1325804767"/>
    <n v="1323212767"/>
    <b v="0"/>
    <n v="0"/>
    <b v="0"/>
    <s v="music/world music"/>
    <x v="4"/>
    <x v="21"/>
  </r>
  <r>
    <n v="1240"/>
    <x v="1240"/>
    <s v="Sharing positive vibes of Peace, Love &amp; Unity with the World through conscious Reggae Music!"/>
    <n v="8000"/>
    <n v="241"/>
    <n v="3.0124999999999999E-2"/>
    <x v="1"/>
    <n v="30.125"/>
    <x v="0"/>
    <s v="USD"/>
    <n v="1373665860"/>
    <n v="1368579457"/>
    <b v="0"/>
    <n v="8"/>
    <b v="0"/>
    <s v="music/world music"/>
    <x v="4"/>
    <x v="21"/>
  </r>
  <r>
    <n v="1241"/>
    <x v="1241"/>
    <s v="We are non-profit founders creating a forest retreat for the inner city students to record\learn music in an inspirational sanctuary."/>
    <n v="5000"/>
    <n v="2537"/>
    <n v="0.50739999999999996"/>
    <x v="1"/>
    <n v="74.617647058823536"/>
    <x v="0"/>
    <s v="USD"/>
    <n v="1414994340"/>
    <n v="1413057980"/>
    <b v="0"/>
    <n v="34"/>
    <b v="0"/>
    <s v="music/world music"/>
    <x v="4"/>
    <x v="21"/>
  </r>
  <r>
    <n v="1242"/>
    <x v="1242"/>
    <s v="Cellphonia 9/11 (http://cellphonia.org/911/) is one of the performance pieces in the Music After marathon concert on 9.11.11"/>
    <n v="911"/>
    <n v="5"/>
    <n v="5.4884742041712408E-3"/>
    <x v="1"/>
    <n v="5"/>
    <x v="0"/>
    <s v="USD"/>
    <n v="1315747080"/>
    <n v="1314417502"/>
    <b v="0"/>
    <n v="1"/>
    <b v="0"/>
    <s v="music/world music"/>
    <x v="4"/>
    <x v="21"/>
  </r>
  <r>
    <n v="1243"/>
    <x v="1243"/>
    <s v="California's premier Latino cultural festival - music, theatre, film, workshops, visual arts, cuisine and more!"/>
    <n v="12000"/>
    <n v="1691"/>
    <n v="0.14091666666666666"/>
    <x v="1"/>
    <n v="44.5"/>
    <x v="0"/>
    <s v="USD"/>
    <n v="1310158800"/>
    <n v="1304888771"/>
    <b v="0"/>
    <n v="38"/>
    <b v="0"/>
    <s v="music/world music"/>
    <x v="4"/>
    <x v="21"/>
  </r>
  <r>
    <n v="1244"/>
    <x v="1244"/>
    <s v="THEATRUM MUNDI releases DEBUT ALBUM! Pre-order &quot;The Eyes of the Realm&quot; and help make it happen!"/>
    <n v="2000"/>
    <n v="2076"/>
    <n v="1.038"/>
    <x v="0"/>
    <n v="46.133333333333333"/>
    <x v="0"/>
    <s v="USD"/>
    <n v="1366664400"/>
    <n v="1363981723"/>
    <b v="1"/>
    <n v="45"/>
    <b v="1"/>
    <s v="music/rock"/>
    <x v="4"/>
    <x v="11"/>
  </r>
  <r>
    <n v="1245"/>
    <x v="1245"/>
    <s v="Smokey Folk is a folk rock band with a vaudeville twist! We have 18 original songs and want to record an album. Help us out!"/>
    <n v="2000"/>
    <n v="2405"/>
    <n v="1.2024999999999999"/>
    <x v="0"/>
    <n v="141.47058823529412"/>
    <x v="0"/>
    <s v="USD"/>
    <n v="1402755834"/>
    <n v="1400163834"/>
    <b v="1"/>
    <n v="17"/>
    <b v="1"/>
    <s v="music/rock"/>
    <x v="4"/>
    <x v="11"/>
  </r>
  <r>
    <n v="1246"/>
    <x v="1246"/>
    <s v="Candy Warpop, Las Vegas' female-fronted alt-punk rock monster, is raising money to fund the production of their first music video."/>
    <n v="2000"/>
    <n v="2340"/>
    <n v="1.17"/>
    <x v="0"/>
    <n v="75.483870967741936"/>
    <x v="0"/>
    <s v="USD"/>
    <n v="1323136949"/>
    <n v="1319245349"/>
    <b v="1"/>
    <n v="31"/>
    <b v="1"/>
    <s v="music/rock"/>
    <x v="4"/>
    <x v="11"/>
  </r>
  <r>
    <n v="1247"/>
    <x v="1247"/>
    <s v="BRAIN DEAD is going to record their debut EP and they need your help, Bozos!"/>
    <n v="3500"/>
    <n v="4275"/>
    <n v="1.2214285714285715"/>
    <x v="0"/>
    <n v="85.5"/>
    <x v="0"/>
    <s v="USD"/>
    <n v="1367823655"/>
    <n v="1365231655"/>
    <b v="1"/>
    <n v="50"/>
    <b v="1"/>
    <s v="music/rock"/>
    <x v="4"/>
    <x v="11"/>
  </r>
  <r>
    <n v="1248"/>
    <x v="1248"/>
    <s v="The Vandies make pop rock in glorious Portland, Oregon. Help us fund our first full length album!"/>
    <n v="2500"/>
    <n v="3791"/>
    <n v="1.5164"/>
    <x v="0"/>
    <n v="64.254237288135599"/>
    <x v="0"/>
    <s v="USD"/>
    <n v="1402642740"/>
    <n v="1399563953"/>
    <b v="1"/>
    <n v="59"/>
    <b v="1"/>
    <s v="music/rock"/>
    <x v="4"/>
    <x v="11"/>
  </r>
  <r>
    <n v="1249"/>
    <x v="1249"/>
    <s v="&quot;Let's Brighten It Up&quot; will be a seven song EP of originals heavily inspired by music from the 50s and 60s"/>
    <n v="5000"/>
    <n v="5222"/>
    <n v="1.0444"/>
    <x v="0"/>
    <n v="64.46913580246914"/>
    <x v="0"/>
    <s v="USD"/>
    <n v="1341683211"/>
    <n v="1339091211"/>
    <b v="1"/>
    <n v="81"/>
    <b v="1"/>
    <s v="music/rock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n v="2.0015333333333332"/>
    <x v="0"/>
    <n v="118.2007874015748"/>
    <x v="0"/>
    <s v="USD"/>
    <n v="1410017131"/>
    <n v="1406129131"/>
    <b v="1"/>
    <n v="508"/>
    <b v="1"/>
    <s v="music/rock"/>
    <x v="4"/>
    <x v="11"/>
  </r>
  <r>
    <n v="1251"/>
    <x v="1251"/>
    <s v="A tour of europe with 3 memphis artist, Jack Oblivian, Harlan T Bobo and Shawn Cripps."/>
    <n v="6000"/>
    <n v="6108"/>
    <n v="1.018"/>
    <x v="0"/>
    <n v="82.540540540540547"/>
    <x v="0"/>
    <s v="USD"/>
    <n v="1316979167"/>
    <n v="1311795167"/>
    <b v="1"/>
    <n v="74"/>
    <b v="1"/>
    <s v="music/rock"/>
    <x v="4"/>
    <x v="11"/>
  </r>
  <r>
    <n v="1252"/>
    <x v="1252"/>
    <s v="Our hope is to re-release this 2007 Kiss Kiss cult classic &quot;Reality vs the Optimist&quot; on vinyl as was always our intention."/>
    <n v="3500"/>
    <n v="4818"/>
    <n v="1.3765714285714286"/>
    <x v="0"/>
    <n v="34.170212765957444"/>
    <x v="0"/>
    <s v="USD"/>
    <n v="1382658169"/>
    <n v="1380238969"/>
    <b v="1"/>
    <n v="141"/>
    <b v="1"/>
    <s v="music/rock"/>
    <x v="4"/>
    <x v="11"/>
  </r>
  <r>
    <n v="1253"/>
    <x v="1253"/>
    <s v="Suburban Legends are working on the most important album EVER, but they are in need of your help and about 10 bucks... probably more!"/>
    <n v="10"/>
    <n v="30383.32"/>
    <n v="3038.3319999999999"/>
    <x v="0"/>
    <n v="42.73322081575246"/>
    <x v="0"/>
    <s v="USD"/>
    <n v="1409770107"/>
    <n v="1407178107"/>
    <b v="1"/>
    <n v="711"/>
    <b v="1"/>
    <s v="music/rock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n v="1.9885074626865671"/>
    <x v="0"/>
    <n v="94.489361702127653"/>
    <x v="0"/>
    <s v="USD"/>
    <n v="1293857940"/>
    <n v="1288968886"/>
    <b v="1"/>
    <n v="141"/>
    <b v="1"/>
    <s v="music/rock"/>
    <x v="4"/>
    <x v="11"/>
  </r>
  <r>
    <n v="1255"/>
    <x v="1255"/>
    <s v="Let the Space Bards abduct you on a quirky musical journey about two aliens struggling to fit in on planet Earth."/>
    <n v="3000"/>
    <n v="6071"/>
    <n v="2.0236666666666667"/>
    <x v="0"/>
    <n v="55.697247706422019"/>
    <x v="0"/>
    <s v="USD"/>
    <n v="1385932652"/>
    <n v="1383337052"/>
    <b v="1"/>
    <n v="109"/>
    <b v="1"/>
    <s v="music/rock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n v="1.1796376666666666"/>
    <x v="0"/>
    <n v="98.030831024930734"/>
    <x v="0"/>
    <s v="USD"/>
    <n v="1329084231"/>
    <n v="1326492231"/>
    <b v="1"/>
    <n v="361"/>
    <b v="1"/>
    <s v="music/rock"/>
    <x v="4"/>
    <x v="11"/>
  </r>
  <r>
    <n v="1257"/>
    <x v="1257"/>
    <s v="Three Lobed, a boutique psychedelic label focused on small run releases, is celebrating its 10th anniversary with a lush 4xLP set."/>
    <n v="5500"/>
    <n v="16210"/>
    <n v="2.9472727272727273"/>
    <x v="0"/>
    <n v="92.102272727272734"/>
    <x v="0"/>
    <s v="USD"/>
    <n v="1301792590"/>
    <n v="1297562590"/>
    <b v="1"/>
    <n v="176"/>
    <b v="1"/>
    <s v="music/rock"/>
    <x v="4"/>
    <x v="11"/>
  </r>
  <r>
    <n v="1258"/>
    <x v="1258"/>
    <s v="Mustard Plug needs help funding their new record.  Please help the Grand Rapids, MI band put out their 7th record!"/>
    <n v="12000"/>
    <n v="25577.56"/>
    <n v="2.1314633333333335"/>
    <x v="0"/>
    <n v="38.175462686567165"/>
    <x v="0"/>
    <s v="USD"/>
    <n v="1377960012"/>
    <n v="1375368012"/>
    <b v="1"/>
    <n v="670"/>
    <b v="1"/>
    <s v="music/rock"/>
    <x v="4"/>
    <x v="11"/>
  </r>
  <r>
    <n v="1259"/>
    <x v="1259"/>
    <s v="Falling From One is currently in the studio recording their first CD and they need your help!"/>
    <n v="2500"/>
    <n v="2606"/>
    <n v="1.0424"/>
    <x v="0"/>
    <n v="27.145833333333332"/>
    <x v="0"/>
    <s v="USD"/>
    <n v="1402286340"/>
    <n v="1399504664"/>
    <b v="1"/>
    <n v="96"/>
    <b v="1"/>
    <s v="music/rock"/>
    <x v="4"/>
    <x v="11"/>
  </r>
  <r>
    <n v="1260"/>
    <x v="1260"/>
    <s v="Cub Country is mastering our final 10 song recording and pressing it to 12&quot; vinyl with beautiful full-color original artwork."/>
    <n v="3300"/>
    <n v="3751"/>
    <n v="1.1366666666666667"/>
    <x v="0"/>
    <n v="50.689189189189186"/>
    <x v="0"/>
    <s v="USD"/>
    <n v="1393445620"/>
    <n v="1390853620"/>
    <b v="1"/>
    <n v="74"/>
    <b v="1"/>
    <s v="music/rock"/>
    <x v="4"/>
    <x v="11"/>
  </r>
  <r>
    <n v="1261"/>
    <x v="1261"/>
    <s v="We just recorded a stellar EP and we're trying to put it out on vinyl.  Can you help these punx out?"/>
    <n v="2000"/>
    <n v="2025"/>
    <n v="1.0125"/>
    <x v="0"/>
    <n v="38.942307692307693"/>
    <x v="0"/>
    <s v="USD"/>
    <n v="1390983227"/>
    <n v="1388391227"/>
    <b v="1"/>
    <n v="52"/>
    <b v="1"/>
    <s v="music/rock"/>
    <x v="4"/>
    <x v="11"/>
  </r>
  <r>
    <n v="1262"/>
    <x v="1262"/>
    <s v="A soon to be husband and wife bringing hope to the music industry._x000a_You will fall in love with their sound and story."/>
    <n v="6500"/>
    <n v="8152"/>
    <n v="1.2541538461538462"/>
    <x v="0"/>
    <n v="77.638095238095232"/>
    <x v="5"/>
    <s v="CAD"/>
    <n v="1392574692"/>
    <n v="1389982692"/>
    <b v="1"/>
    <n v="105"/>
    <b v="1"/>
    <s v="music/rock"/>
    <x v="4"/>
    <x v="11"/>
  </r>
  <r>
    <n v="1263"/>
    <x v="1263"/>
    <s v="A fresh batch of chaos from Toledo, Ohio's reggae-rockers, Tropic Bombs!"/>
    <n v="1500"/>
    <n v="1785"/>
    <n v="1.19"/>
    <x v="0"/>
    <n v="43.536585365853661"/>
    <x v="0"/>
    <s v="USD"/>
    <n v="1396054800"/>
    <n v="1393034470"/>
    <b v="1"/>
    <n v="41"/>
    <b v="1"/>
    <s v="music/rock"/>
    <x v="4"/>
    <x v="11"/>
  </r>
  <r>
    <n v="1264"/>
    <x v="1264"/>
    <s v="We are a four piece from Golden, CO, and have our hearts on getting into the studio this fall to get music from our heads to your ears."/>
    <n v="650"/>
    <n v="1082"/>
    <n v="1.6646153846153846"/>
    <x v="0"/>
    <n v="31.823529411764707"/>
    <x v="0"/>
    <s v="USD"/>
    <n v="1383062083"/>
    <n v="1380556483"/>
    <b v="1"/>
    <n v="34"/>
    <b v="1"/>
    <s v="music/rock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n v="1.1914771428571429"/>
    <x v="0"/>
    <n v="63.184393939393942"/>
    <x v="0"/>
    <s v="USD"/>
    <n v="1291131815"/>
    <n v="1287071015"/>
    <b v="1"/>
    <n v="66"/>
    <b v="1"/>
    <s v="music/rock"/>
    <x v="4"/>
    <x v="11"/>
  </r>
  <r>
    <n v="1266"/>
    <x v="1266"/>
    <s v="We are looking to record our first EP produced by Aaron Harris (ISIS/Palms) at Studio West."/>
    <n v="9500"/>
    <n v="9545"/>
    <n v="1.0047368421052632"/>
    <x v="0"/>
    <n v="190.9"/>
    <x v="0"/>
    <s v="USD"/>
    <n v="1389474145"/>
    <n v="1386882145"/>
    <b v="1"/>
    <n v="50"/>
    <b v="1"/>
    <s v="music/rock"/>
    <x v="4"/>
    <x v="11"/>
  </r>
  <r>
    <n v="1267"/>
    <x v="1267"/>
    <s v="A Rock 'n Roll album with plenty of indie guitar swagger. Fresh tunes that are a continuation of my early '90s shoegaze daze."/>
    <n v="22000"/>
    <n v="22396"/>
    <n v="1.018"/>
    <x v="0"/>
    <n v="140.85534591194968"/>
    <x v="0"/>
    <s v="USD"/>
    <n v="1374674558"/>
    <n v="1372082558"/>
    <b v="1"/>
    <n v="159"/>
    <b v="1"/>
    <s v="music/rock"/>
    <x v="4"/>
    <x v="11"/>
  </r>
  <r>
    <n v="1268"/>
    <x v="1268"/>
    <s v="Full Devil Jacket Is releasing their first record in over 12 yrs and we want you to be a part of it!"/>
    <n v="12000"/>
    <n v="14000"/>
    <n v="1.1666666666666667"/>
    <x v="0"/>
    <n v="76.92307692307692"/>
    <x v="0"/>
    <s v="USD"/>
    <n v="1379708247"/>
    <n v="1377116247"/>
    <b v="1"/>
    <n v="182"/>
    <b v="1"/>
    <s v="music/rock"/>
    <x v="4"/>
    <x v="11"/>
  </r>
  <r>
    <n v="1269"/>
    <x v="1269"/>
    <s v="Schooltree's new art rock opera is a symphonic odyssey through a dystopian dreamworld. Help fund the double album and illustrated book!"/>
    <n v="18800"/>
    <n v="20426"/>
    <n v="1.0864893617021276"/>
    <x v="0"/>
    <n v="99.15533980582525"/>
    <x v="0"/>
    <s v="USD"/>
    <n v="1460764800"/>
    <n v="1458157512"/>
    <b v="1"/>
    <n v="206"/>
    <b v="1"/>
    <s v="music/rock"/>
    <x v="4"/>
    <x v="11"/>
  </r>
  <r>
    <n v="1270"/>
    <x v="1270"/>
    <s v="We make awake metal using violins in place of guitars and want to record a full length album."/>
    <n v="10000"/>
    <n v="11472"/>
    <n v="1.1472"/>
    <x v="0"/>
    <n v="67.881656804733723"/>
    <x v="0"/>
    <s v="USD"/>
    <n v="1332704042"/>
    <n v="1327523642"/>
    <b v="1"/>
    <n v="169"/>
    <b v="1"/>
    <s v="music/rock"/>
    <x v="4"/>
    <x v="11"/>
  </r>
  <r>
    <n v="1271"/>
    <x v="1271"/>
    <s v="Flav Martin's 30-year overnight success project pretty much says it all. Dedicated to parenting, she's off to school, back to La musica"/>
    <n v="7500"/>
    <n v="7635"/>
    <n v="1.018"/>
    <x v="0"/>
    <n v="246.29032258064515"/>
    <x v="0"/>
    <s v="USD"/>
    <n v="1384363459"/>
    <n v="1381767859"/>
    <b v="1"/>
    <n v="31"/>
    <b v="1"/>
    <s v="music/rock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n v="1.06"/>
    <x v="0"/>
    <n v="189.28571428571428"/>
    <x v="0"/>
    <s v="USD"/>
    <n v="1276574400"/>
    <n v="1270576379"/>
    <b v="1"/>
    <n v="28"/>
    <b v="1"/>
    <s v="music/rock"/>
    <x v="4"/>
    <x v="11"/>
  </r>
  <r>
    <n v="1273"/>
    <x v="1273"/>
    <s v="Run Coyote is raising funds to produce their debut album - &quot;Youth Haunts&quot; - on vinyl LP and CD"/>
    <n v="4000"/>
    <n v="4140"/>
    <n v="1.0349999999999999"/>
    <x v="0"/>
    <n v="76.666666666666671"/>
    <x v="5"/>
    <s v="CAD"/>
    <n v="1409506291"/>
    <n v="1406914291"/>
    <b v="1"/>
    <n v="54"/>
    <b v="1"/>
    <s v="music/rock"/>
    <x v="4"/>
    <x v="11"/>
  </r>
  <r>
    <n v="1274"/>
    <x v="1274"/>
    <s v="Sun Shot is the working title of Assembly of Dust's new studio release.  It features 9 brand new songs and 4 never recorded"/>
    <n v="25000"/>
    <n v="38743.839999999997"/>
    <n v="1.5497535999999998"/>
    <x v="0"/>
    <n v="82.963254817987149"/>
    <x v="0"/>
    <s v="USD"/>
    <n v="1346344425"/>
    <n v="1343320425"/>
    <b v="1"/>
    <n v="467"/>
    <b v="1"/>
    <s v="music/rock"/>
    <x v="4"/>
    <x v="11"/>
  </r>
  <r>
    <n v="1275"/>
    <x v="1275"/>
    <s v="ONLY A FEW HOURS LEFT TO GET YOUR ADVANCE COPY OF &quot;DANGEROUSLY CLOSE&quot; and to check out our other cool rewards!"/>
    <n v="15000"/>
    <n v="24321.1"/>
    <n v="1.6214066666666667"/>
    <x v="0"/>
    <n v="62.522107969151669"/>
    <x v="0"/>
    <s v="USD"/>
    <n v="1375908587"/>
    <n v="1372884587"/>
    <b v="1"/>
    <n v="389"/>
    <b v="1"/>
    <s v="music/rock"/>
    <x v="4"/>
    <x v="11"/>
  </r>
  <r>
    <n v="1276"/>
    <x v="1276"/>
    <s v="Sponsor this Brooklyn punk band's debut seven-inch, MR. DREAM GOES TO JAIL."/>
    <n v="3000"/>
    <n v="3132.63"/>
    <n v="1.0442100000000001"/>
    <x v="0"/>
    <n v="46.06808823529412"/>
    <x v="0"/>
    <s v="USD"/>
    <n v="1251777600"/>
    <n v="1247504047"/>
    <b v="1"/>
    <n v="68"/>
    <b v="1"/>
    <s v="music/rock"/>
    <x v="4"/>
    <x v="11"/>
  </r>
  <r>
    <n v="1277"/>
    <x v="1277"/>
    <s v="My name is Nate Henry. I sang in a band called Sherwood for almost 10 years. Now I'm hoping to make another album of brand new music."/>
    <n v="15000"/>
    <n v="15918.65"/>
    <n v="1.0612433333333333"/>
    <x v="0"/>
    <n v="38.543946731234868"/>
    <x v="0"/>
    <s v="USD"/>
    <n v="1346765347"/>
    <n v="1343741347"/>
    <b v="1"/>
    <n v="413"/>
    <b v="1"/>
    <s v="music/rock"/>
    <x v="4"/>
    <x v="11"/>
  </r>
  <r>
    <n v="1278"/>
    <x v="1278"/>
    <s v="The Bitter Suite is a 5 song rock medley to be released as a limited edition 180 gram vinyl record with custom etching on the B side."/>
    <n v="6500"/>
    <n v="10071"/>
    <n v="1.5493846153846154"/>
    <x v="0"/>
    <n v="53.005263157894738"/>
    <x v="0"/>
    <s v="USD"/>
    <n v="1403661600"/>
    <n v="1401196766"/>
    <b v="1"/>
    <n v="190"/>
    <b v="1"/>
    <s v="music/rock"/>
    <x v="4"/>
    <x v="11"/>
  </r>
  <r>
    <n v="1279"/>
    <x v="1279"/>
    <s v="The Traveling Suitcase is a 3-piece rock outfit from Oshkosh, WI. We have released 2 albums since 2010 and we are ready to record!"/>
    <n v="12516"/>
    <n v="13864.17"/>
    <n v="1.1077157238734421"/>
    <x v="0"/>
    <n v="73.355396825396824"/>
    <x v="0"/>
    <s v="USD"/>
    <n v="1395624170"/>
    <n v="1392171770"/>
    <b v="1"/>
    <n v="189"/>
    <b v="1"/>
    <s v="music/rock"/>
    <x v="4"/>
    <x v="11"/>
  </r>
  <r>
    <n v="1280"/>
    <x v="1280"/>
    <s v="Nothing More is recording their forthcoming record and needs to join forces with you to make this album HUGE! "/>
    <n v="15000"/>
    <n v="16636.78"/>
    <n v="1.1091186666666666"/>
    <x v="0"/>
    <n v="127.97523076923076"/>
    <x v="0"/>
    <s v="USD"/>
    <n v="1299003054"/>
    <n v="1291227054"/>
    <b v="1"/>
    <n v="130"/>
    <b v="1"/>
    <s v="music/rock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n v="1.1071428571428572"/>
    <x v="0"/>
    <n v="104.72972972972973"/>
    <x v="0"/>
    <s v="USD"/>
    <n v="1375033836"/>
    <n v="1373305836"/>
    <b v="1"/>
    <n v="74"/>
    <b v="1"/>
    <s v="music/rock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n v="1.2361333333333333"/>
    <x v="0"/>
    <n v="67.671532846715323"/>
    <x v="0"/>
    <s v="USD"/>
    <n v="1386565140"/>
    <n v="1383909855"/>
    <b v="1"/>
    <n v="274"/>
    <b v="1"/>
    <s v="music/rock"/>
    <x v="4"/>
    <x v="11"/>
  </r>
  <r>
    <n v="1283"/>
    <x v="1283"/>
    <s v="Our 3rd album is halfway complete, but we need your help to record, mix and master the final product!"/>
    <n v="1000"/>
    <n v="2110.5"/>
    <n v="2.1105"/>
    <x v="0"/>
    <n v="95.931818181818187"/>
    <x v="0"/>
    <s v="USD"/>
    <n v="1362974400"/>
    <n v="1360948389"/>
    <b v="1"/>
    <n v="22"/>
    <b v="1"/>
    <s v="music/rock"/>
    <x v="4"/>
    <x v="11"/>
  </r>
  <r>
    <n v="1284"/>
    <x v="1284"/>
    <s v="â€œFree Jujube Brownâ€ by Psalmayene 24 is coming home to NYC and we need YOUR support of this moving and inspiring piece"/>
    <n v="2000"/>
    <n v="2020"/>
    <n v="1.01"/>
    <x v="0"/>
    <n v="65.161290322580641"/>
    <x v="0"/>
    <s v="USD"/>
    <n v="1483203540"/>
    <n v="1481175482"/>
    <b v="0"/>
    <n v="31"/>
    <b v="1"/>
    <s v="theater/plays"/>
    <x v="1"/>
    <x v="6"/>
  </r>
  <r>
    <n v="1285"/>
    <x v="1285"/>
    <s v="The world premiere of hysterically funny and heartbreaking story about family, unconditional love and facing the unfaceable"/>
    <n v="2000"/>
    <n v="2033"/>
    <n v="1.0165"/>
    <x v="0"/>
    <n v="32.269841269841272"/>
    <x v="1"/>
    <s v="GBP"/>
    <n v="1434808775"/>
    <n v="1433512775"/>
    <b v="0"/>
    <n v="63"/>
    <b v="1"/>
    <s v="theater/plays"/>
    <x v="1"/>
    <x v="6"/>
  </r>
  <r>
    <n v="1286"/>
    <x v="1286"/>
    <s v="A touring production of FRED's modern adaptation of the classic Victorian comic novel, reaching out to new audiences."/>
    <n v="1500"/>
    <n v="1625"/>
    <n v="1.0833333333333333"/>
    <x v="0"/>
    <n v="81.25"/>
    <x v="1"/>
    <s v="GBP"/>
    <n v="1424181600"/>
    <n v="1423041227"/>
    <b v="0"/>
    <n v="20"/>
    <b v="1"/>
    <s v="theater/plays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n v="2.42"/>
    <x v="0"/>
    <n v="24.2"/>
    <x v="1"/>
    <s v="GBP"/>
    <n v="1434120856"/>
    <n v="1428936856"/>
    <b v="0"/>
    <n v="25"/>
    <b v="1"/>
    <s v="theater/plays"/>
    <x v="1"/>
    <x v="6"/>
  </r>
  <r>
    <n v="1288"/>
    <x v="1288"/>
    <s v="EggSalad presents an unflinching new work mapping the mental landscape of addiction and recovery. Premiering in NY Aug 26-27 &amp; Sept 2!"/>
    <n v="4000"/>
    <n v="4018"/>
    <n v="1.0044999999999999"/>
    <x v="0"/>
    <n v="65.868852459016395"/>
    <x v="0"/>
    <s v="USD"/>
    <n v="1470801600"/>
    <n v="1468122163"/>
    <b v="0"/>
    <n v="61"/>
    <b v="1"/>
    <s v="theater/plays"/>
    <x v="1"/>
    <x v="6"/>
  </r>
  <r>
    <n v="1289"/>
    <x v="1289"/>
    <s v="A chilling original Edwardian Comedy of errors and foolishness made for the Patrick Henry College stage."/>
    <n v="1500"/>
    <n v="1876"/>
    <n v="1.2506666666666666"/>
    <x v="0"/>
    <n v="36.07692307692308"/>
    <x v="0"/>
    <s v="USD"/>
    <n v="1483499645"/>
    <n v="1480907645"/>
    <b v="0"/>
    <n v="52"/>
    <b v="1"/>
    <s v="theater/plays"/>
    <x v="1"/>
    <x v="6"/>
  </r>
  <r>
    <n v="1290"/>
    <x v="1290"/>
    <s v="Sometimes your Heart has to STOP for your Life to START."/>
    <n v="3500"/>
    <n v="3800"/>
    <n v="1.0857142857142856"/>
    <x v="0"/>
    <n v="44.186046511627907"/>
    <x v="0"/>
    <s v="USD"/>
    <n v="1429772340"/>
    <n v="1427121931"/>
    <b v="0"/>
    <n v="86"/>
    <b v="1"/>
    <s v="theater/plays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n v="1.4570000000000001"/>
    <x v="0"/>
    <n v="104.07142857142857"/>
    <x v="0"/>
    <s v="USD"/>
    <n v="1428390000"/>
    <n v="1425224391"/>
    <b v="0"/>
    <n v="42"/>
    <b v="1"/>
    <s v="theater/plays"/>
    <x v="1"/>
    <x v="6"/>
  </r>
  <r>
    <n v="1292"/>
    <x v="1292"/>
    <s v="Empty Deck presents the most exciting unknown contemporary Scandinavian plays in co-production with The Other Room Theatre, Cardiff."/>
    <n v="1700"/>
    <n v="1870"/>
    <n v="1.1000000000000001"/>
    <x v="0"/>
    <n v="35.96153846153846"/>
    <x v="1"/>
    <s v="GBP"/>
    <n v="1444172340"/>
    <n v="1441822828"/>
    <b v="0"/>
    <n v="52"/>
    <b v="1"/>
    <s v="theater/plays"/>
    <x v="1"/>
    <x v="6"/>
  </r>
  <r>
    <n v="1293"/>
    <x v="1293"/>
    <s v="Invest in the world premiere of WORSE THAN TIGERS at ACT, and in the future of Seattle's newest, female-led theatre company: RED STAGE."/>
    <n v="15000"/>
    <n v="15335"/>
    <n v="1.0223333333333333"/>
    <x v="0"/>
    <n v="127.79166666666667"/>
    <x v="0"/>
    <s v="USD"/>
    <n v="1447523371"/>
    <n v="1444927771"/>
    <b v="0"/>
    <n v="120"/>
    <b v="1"/>
    <s v="theater/plays"/>
    <x v="1"/>
    <x v="6"/>
  </r>
  <r>
    <n v="1294"/>
    <x v="1294"/>
    <s v="We have an award-winning Danish play, now we just need a bathroom set to perform it in. Spend a penny to help us build the set!"/>
    <n v="500"/>
    <n v="610"/>
    <n v="1.22"/>
    <x v="0"/>
    <n v="27.727272727272727"/>
    <x v="1"/>
    <s v="GBP"/>
    <n v="1445252400"/>
    <n v="1443696797"/>
    <b v="0"/>
    <n v="22"/>
    <b v="1"/>
    <s v="theater/plays"/>
    <x v="1"/>
    <x v="6"/>
  </r>
  <r>
    <n v="1295"/>
    <x v="1295"/>
    <s v="We had everything sorted for the Fringe, but now our accommodation and Edinburgh angel have fallen through. We're needing vital help."/>
    <n v="2500"/>
    <n v="2549"/>
    <n v="1.0196000000000001"/>
    <x v="0"/>
    <n v="39.828125"/>
    <x v="1"/>
    <s v="GBP"/>
    <n v="1438189200"/>
    <n v="1435585497"/>
    <b v="0"/>
    <n v="64"/>
    <b v="1"/>
    <s v="theater/plays"/>
    <x v="1"/>
    <x v="6"/>
  </r>
  <r>
    <n v="1296"/>
    <x v="1296"/>
    <s v="Creating outstanding performance experiences with young actors from all economic backgrounds. Making great theatre accessible to all!"/>
    <n v="850"/>
    <n v="1200"/>
    <n v="1.411764705882353"/>
    <x v="0"/>
    <n v="52.173913043478258"/>
    <x v="1"/>
    <s v="GBP"/>
    <n v="1457914373"/>
    <n v="1456189973"/>
    <b v="0"/>
    <n v="23"/>
    <b v="1"/>
    <s v="theater/plays"/>
    <x v="1"/>
    <x v="6"/>
  </r>
  <r>
    <n v="1297"/>
    <x v="1297"/>
    <s v="We will bring you the world of Tennessee Williams right to the front door of your home, school, church, theatre and community."/>
    <n v="20000"/>
    <n v="21905"/>
    <n v="1.0952500000000001"/>
    <x v="0"/>
    <n v="92.037815126050418"/>
    <x v="0"/>
    <s v="USD"/>
    <n v="1462125358"/>
    <n v="1459533358"/>
    <b v="0"/>
    <n v="238"/>
    <b v="1"/>
    <s v="theater/plays"/>
    <x v="1"/>
    <x v="6"/>
  </r>
  <r>
    <n v="1298"/>
    <x v="1298"/>
    <s v="A play that raises awareness for mental health and explores the psychological effects childhood abuse can have on an adult."/>
    <n v="2000"/>
    <n v="2093"/>
    <n v="1.0465"/>
    <x v="0"/>
    <n v="63.424242424242422"/>
    <x v="1"/>
    <s v="GBP"/>
    <n v="1461860432"/>
    <n v="1459268432"/>
    <b v="0"/>
    <n v="33"/>
    <b v="1"/>
    <s v="theater/plays"/>
    <x v="1"/>
    <x v="6"/>
  </r>
  <r>
    <n v="1299"/>
    <x v="1299"/>
    <s v="A new work inspired by the classic novel and created by Dallas teens under the direction of professional artists."/>
    <n v="3500"/>
    <n v="4340"/>
    <n v="1.24"/>
    <x v="0"/>
    <n v="135.625"/>
    <x v="0"/>
    <s v="USD"/>
    <n v="1436902359"/>
    <n v="1434310359"/>
    <b v="0"/>
    <n v="32"/>
    <b v="1"/>
    <s v="theater/plays"/>
    <x v="1"/>
    <x v="6"/>
  </r>
  <r>
    <n v="1300"/>
    <x v="1300"/>
    <s v="What would you do with the time ticking and the pressure building to make a choice?! Find out what happens in this hilarious new play!!"/>
    <n v="3000"/>
    <n v="4050"/>
    <n v="1.35"/>
    <x v="0"/>
    <n v="168.75"/>
    <x v="0"/>
    <s v="USD"/>
    <n v="1464807420"/>
    <n v="1461427938"/>
    <b v="0"/>
    <n v="24"/>
    <b v="1"/>
    <s v="theater/plays"/>
    <x v="1"/>
    <x v="6"/>
  </r>
  <r>
    <n v="1301"/>
    <x v="1301"/>
    <s v="The Attic Theater Company presents John Patrick Shanley's THE DREAMER EXAMINES HIS PILLOW, the first official revival since 1986"/>
    <n v="2000"/>
    <n v="2055"/>
    <n v="1.0275000000000001"/>
    <x v="0"/>
    <n v="70.862068965517238"/>
    <x v="0"/>
    <s v="USD"/>
    <n v="1437447600"/>
    <n v="1436551178"/>
    <b v="0"/>
    <n v="29"/>
    <b v="1"/>
    <s v="theater/plays"/>
    <x v="1"/>
    <x v="6"/>
  </r>
  <r>
    <n v="1302"/>
    <x v="1302"/>
    <s v="Boys of a Certain Age is a unique and special show that we're trying to remount in New York City in 2017."/>
    <n v="2500"/>
    <n v="2500"/>
    <n v="1"/>
    <x v="0"/>
    <n v="50"/>
    <x v="0"/>
    <s v="USD"/>
    <n v="1480559011"/>
    <n v="1477963411"/>
    <b v="0"/>
    <n v="50"/>
    <b v="1"/>
    <s v="theater/plays"/>
    <x v="1"/>
    <x v="6"/>
  </r>
  <r>
    <n v="1303"/>
    <x v="1303"/>
    <s v="Groundbreaking queer theatre."/>
    <n v="3500"/>
    <n v="4559.13"/>
    <n v="1.3026085714285716"/>
    <x v="0"/>
    <n v="42.214166666666671"/>
    <x v="1"/>
    <s v="GBP"/>
    <n v="1469962800"/>
    <n v="1468578920"/>
    <b v="0"/>
    <n v="108"/>
    <b v="1"/>
    <s v="theater/plays"/>
    <x v="1"/>
    <x v="6"/>
  </r>
  <r>
    <n v="1304"/>
    <x v="1304"/>
    <s v="Deal with the cold like a boss with battery-powered heating device that will heat you up in the most extreme environment."/>
    <n v="40000"/>
    <n v="15851"/>
    <n v="0.39627499999999999"/>
    <x v="1"/>
    <n v="152.41346153846155"/>
    <x v="1"/>
    <s v="GBP"/>
    <n v="1489376405"/>
    <n v="1484196005"/>
    <b v="0"/>
    <n v="104"/>
    <b v="0"/>
    <s v="technology/wearables"/>
    <x v="2"/>
    <x v="8"/>
  </r>
  <r>
    <n v="1305"/>
    <x v="1305"/>
    <s v="Instantly alert and show friends and family where you are during an assault or an emergency with a ring that fits on your finger"/>
    <n v="30000"/>
    <n v="7793"/>
    <n v="0.25976666666666665"/>
    <x v="1"/>
    <n v="90.616279069767444"/>
    <x v="0"/>
    <s v="USD"/>
    <n v="1469122200"/>
    <n v="1466611108"/>
    <b v="0"/>
    <n v="86"/>
    <b v="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n v="0.65246363636363636"/>
    <x v="1"/>
    <n v="201.60393258426967"/>
    <x v="0"/>
    <s v="USD"/>
    <n v="1417690734"/>
    <n v="1415098734"/>
    <b v="0"/>
    <n v="356"/>
    <b v="0"/>
    <s v="technology/wearables"/>
    <x v="2"/>
    <x v="8"/>
  </r>
  <r>
    <n v="1307"/>
    <x v="1307"/>
    <s v="Get VR to Everyone with Mailable, Ready to Use Viewers"/>
    <n v="50000"/>
    <n v="5757"/>
    <n v="0.11514000000000001"/>
    <x v="1"/>
    <n v="127.93333333333334"/>
    <x v="0"/>
    <s v="USD"/>
    <n v="1455710679"/>
    <n v="1453118679"/>
    <b v="0"/>
    <n v="45"/>
    <b v="0"/>
    <s v="technology/wearables"/>
    <x v="2"/>
    <x v="8"/>
  </r>
  <r>
    <n v="1308"/>
    <x v="1308"/>
    <s v="Boost Band, a wristband that charges any device"/>
    <n v="10000"/>
    <n v="1136"/>
    <n v="0.11360000000000001"/>
    <x v="1"/>
    <n v="29.894736842105264"/>
    <x v="0"/>
    <s v="USD"/>
    <n v="1475937812"/>
    <n v="1472481812"/>
    <b v="0"/>
    <n v="38"/>
    <b v="0"/>
    <s v="technology/wearables"/>
    <x v="2"/>
    <x v="8"/>
  </r>
  <r>
    <n v="1309"/>
    <x v="1309"/>
    <s v="Wicked fun and built for excitement, CORE is the safest and most versatile speaker you've ever worn."/>
    <n v="11500"/>
    <n v="12879"/>
    <n v="1.1199130434782609"/>
    <x v="1"/>
    <n v="367.97142857142859"/>
    <x v="0"/>
    <s v="USD"/>
    <n v="1444943468"/>
    <n v="1441919468"/>
    <b v="0"/>
    <n v="35"/>
    <b v="0"/>
    <s v="technology/wearables"/>
    <x v="2"/>
    <x v="8"/>
  </r>
  <r>
    <n v="1310"/>
    <x v="1310"/>
    <s v="An essential hoodie that holds all sized smart phones and keep your headphone wires tangle free."/>
    <n v="20000"/>
    <n v="3100"/>
    <n v="0.155"/>
    <x v="1"/>
    <n v="129.16666666666666"/>
    <x v="0"/>
    <s v="USD"/>
    <n v="1471622450"/>
    <n v="1467734450"/>
    <b v="0"/>
    <n v="24"/>
    <b v="0"/>
    <s v="technology/wearables"/>
    <x v="2"/>
    <x v="8"/>
  </r>
  <r>
    <n v="1311"/>
    <x v="1311"/>
    <s v="Control Dreams: Design Adventures, Improve Waking Performance, Explore Spirituality, Recall Dreams and Awaken Refreshed with Aladdin."/>
    <n v="250000"/>
    <n v="80070"/>
    <n v="0.32028000000000001"/>
    <x v="1"/>
    <n v="800.7"/>
    <x v="0"/>
    <s v="USD"/>
    <n v="1480536919"/>
    <n v="1477509319"/>
    <b v="0"/>
    <n v="100"/>
    <b v="0"/>
    <s v="technology/wearables"/>
    <x v="2"/>
    <x v="8"/>
  </r>
  <r>
    <n v="1312"/>
    <x v="1312"/>
    <s v="People loved the original Black and Gray GoSolo hats and asked for more. So we received sample for 3 more colors!"/>
    <n v="4600"/>
    <n v="28"/>
    <n v="6.0869565217391303E-3"/>
    <x v="1"/>
    <n v="28"/>
    <x v="0"/>
    <s v="USD"/>
    <n v="1429375922"/>
    <n v="1426783922"/>
    <b v="0"/>
    <n v="1"/>
    <b v="0"/>
    <s v="technology/wearables"/>
    <x v="2"/>
    <x v="8"/>
  </r>
  <r>
    <n v="1313"/>
    <x v="1313"/>
    <s v="Clip on owner recognition for any bag with 100db+ deterrence of others from opening or moving it. Plus forget-me-not notifications."/>
    <n v="40000"/>
    <n v="12446"/>
    <n v="0.31114999999999998"/>
    <x v="1"/>
    <n v="102.01639344262296"/>
    <x v="0"/>
    <s v="USD"/>
    <n v="1457024514"/>
    <n v="1454432514"/>
    <b v="0"/>
    <n v="122"/>
    <b v="0"/>
    <s v="technology/wearables"/>
    <x v="2"/>
    <x v="8"/>
  </r>
  <r>
    <n v="1314"/>
    <x v="1314"/>
    <s v="CulBox is an Open Source wrist watch for Arduino with built in Bluetooth and bunch of Hi-Tech sensors and tons of features for Makers"/>
    <n v="180000"/>
    <n v="2028"/>
    <n v="1.1266666666666666E-2"/>
    <x v="1"/>
    <n v="184.36363636363637"/>
    <x v="0"/>
    <s v="USD"/>
    <n v="1477065860"/>
    <n v="1471881860"/>
    <b v="0"/>
    <n v="11"/>
    <b v="0"/>
    <s v="technology/wearables"/>
    <x v="2"/>
    <x v="8"/>
  </r>
  <r>
    <n v="1315"/>
    <x v="1315"/>
    <s v="Zoom will happen - THANK YOU! Received outside funding due amazing early success!"/>
    <n v="100000"/>
    <n v="40404"/>
    <n v="0.40404000000000001"/>
    <x v="1"/>
    <n v="162.91935483870967"/>
    <x v="0"/>
    <s v="USD"/>
    <n v="1446771600"/>
    <n v="1443700648"/>
    <b v="0"/>
    <n v="248"/>
    <b v="0"/>
    <s v="technology/wearables"/>
    <x v="2"/>
    <x v="8"/>
  </r>
  <r>
    <n v="1316"/>
    <x v="1316"/>
    <s v="Future Belt comes in just 3 sizes, but yet, is designed to fit waists ranging from 25-55 inches. No batteries, no gimmicks."/>
    <n v="75000"/>
    <n v="1"/>
    <n v="1.3333333333333333E-5"/>
    <x v="1"/>
    <n v="1"/>
    <x v="0"/>
    <s v="USD"/>
    <n v="1456700709"/>
    <n v="1453676709"/>
    <b v="0"/>
    <n v="1"/>
    <b v="0"/>
    <s v="technology/wearables"/>
    <x v="2"/>
    <x v="8"/>
  </r>
  <r>
    <n v="1317"/>
    <x v="1317"/>
    <s v="Lorem ipsum dolor sit amet, consectetuer adipiscing elit. Aenean commodo ligula eget dolor. Aenean massa. Cum sociis natoque penatibus."/>
    <n v="200000"/>
    <n v="11467"/>
    <n v="5.7334999999999997E-2"/>
    <x v="1"/>
    <n v="603.52631578947364"/>
    <x v="8"/>
    <s v="DKK"/>
    <n v="1469109600"/>
    <n v="1464586746"/>
    <b v="0"/>
    <n v="19"/>
    <b v="0"/>
    <s v="technology/wearables"/>
    <x v="2"/>
    <x v="8"/>
  </r>
  <r>
    <n v="1318"/>
    <x v="1318"/>
    <s v="Your Dog's Best Friend._x000a_Revolutionize the way you care about your pups and brings you peace of mind."/>
    <n v="40000"/>
    <n v="6130"/>
    <n v="0.15325"/>
    <x v="1"/>
    <n v="45.407407407407405"/>
    <x v="0"/>
    <s v="USD"/>
    <n v="1420938172"/>
    <n v="1418346172"/>
    <b v="0"/>
    <n v="135"/>
    <b v="0"/>
    <s v="technology/wearables"/>
    <x v="2"/>
    <x v="8"/>
  </r>
  <r>
    <n v="1319"/>
    <x v="1319"/>
    <s v="Stand out at festivals, get people talking and support our latest campaign to augment your style with the latest LED technology."/>
    <n v="5800"/>
    <n v="876"/>
    <n v="0.15103448275862069"/>
    <x v="1"/>
    <n v="97.333333333333329"/>
    <x v="1"/>
    <s v="GBP"/>
    <n v="1405094400"/>
    <n v="1403810965"/>
    <b v="0"/>
    <n v="9"/>
    <b v="0"/>
    <s v="technology/wearables"/>
    <x v="2"/>
    <x v="8"/>
  </r>
  <r>
    <n v="1320"/>
    <x v="1320"/>
    <s v="Falls are the main cause of injury to elderly. Our wearable detects falls, sends notifications and streams health data in real time."/>
    <n v="100000"/>
    <n v="503"/>
    <n v="5.0299999999999997E-3"/>
    <x v="1"/>
    <n v="167.66666666666666"/>
    <x v="9"/>
    <s v="EUR"/>
    <n v="1483138800"/>
    <n v="1480610046"/>
    <b v="0"/>
    <n v="3"/>
    <b v="0"/>
    <s v="technology/wearables"/>
    <x v="2"/>
    <x v="8"/>
  </r>
  <r>
    <n v="1321"/>
    <x v="1321"/>
    <s v="Experience true sound quality and a membership platform that puts you in control of future headphones, features, design and prices."/>
    <n v="462000"/>
    <n v="6019"/>
    <n v="1.3028138528138528E-2"/>
    <x v="1"/>
    <n v="859.85714285714289"/>
    <x v="11"/>
    <s v="SEK"/>
    <n v="1482515937"/>
    <n v="1479923937"/>
    <b v="0"/>
    <n v="7"/>
    <b v="0"/>
    <s v="technology/wearables"/>
    <x v="2"/>
    <x v="8"/>
  </r>
  <r>
    <n v="1322"/>
    <x v="1322"/>
    <s v="Invisible Reins - A Bluetooth innovation that links your child to your smart phone via an app. A safe zone can be set from 1-30 metres."/>
    <n v="35000"/>
    <n v="106"/>
    <n v="3.0285714285714286E-3"/>
    <x v="1"/>
    <n v="26.5"/>
    <x v="1"/>
    <s v="GBP"/>
    <n v="1432223125"/>
    <n v="1429631125"/>
    <b v="0"/>
    <n v="4"/>
    <b v="0"/>
    <s v="technology/wearables"/>
    <x v="2"/>
    <x v="8"/>
  </r>
  <r>
    <n v="1323"/>
    <x v="1323"/>
    <s v="High quality earbuds with a built-in splitter. Share with more than one friend. Music, movies, conversations. Any audio, any device!"/>
    <n v="15000"/>
    <n v="1332"/>
    <n v="8.8800000000000004E-2"/>
    <x v="1"/>
    <n v="30.272727272727273"/>
    <x v="0"/>
    <s v="USD"/>
    <n v="1461653700"/>
    <n v="1458665146"/>
    <b v="0"/>
    <n v="44"/>
    <b v="0"/>
    <s v="technology/wearables"/>
    <x v="2"/>
    <x v="8"/>
  </r>
  <r>
    <n v="1324"/>
    <x v="1324"/>
    <s v="Monitor your actual UV exposure in real time and get notified when it's time to get out of the sun or when to reapply your sunscreen"/>
    <n v="50000"/>
    <n v="4920"/>
    <n v="9.8400000000000001E-2"/>
    <x v="1"/>
    <n v="54.666666666666664"/>
    <x v="0"/>
    <s v="USD"/>
    <n v="1476371552"/>
    <n v="1473779552"/>
    <b v="0"/>
    <n v="90"/>
    <b v="0"/>
    <s v="technology/wearables"/>
    <x v="2"/>
    <x v="8"/>
  </r>
  <r>
    <n v="1325"/>
    <x v="1325"/>
    <s v="The PowerCap is a device able to charge most mobile devices, and contains a battery for situations when the sun just isn't enough."/>
    <n v="20000"/>
    <n v="486"/>
    <n v="2.4299999999999999E-2"/>
    <x v="1"/>
    <n v="60.75"/>
    <x v="0"/>
    <s v="USD"/>
    <n v="1483063435"/>
    <n v="1480471435"/>
    <b v="0"/>
    <n v="8"/>
    <b v="0"/>
    <s v="technology/wearables"/>
    <x v="2"/>
    <x v="8"/>
  </r>
  <r>
    <n v="1326"/>
    <x v="1326"/>
    <s v="StrikeTec will revolutionize both the boxing scene and fitness industry by allowing you to track the progress of hand speed and force."/>
    <n v="100000"/>
    <n v="1130"/>
    <n v="1.1299999999999999E-2"/>
    <x v="1"/>
    <n v="102.72727272727273"/>
    <x v="0"/>
    <s v="USD"/>
    <n v="1421348428"/>
    <n v="1417460428"/>
    <b v="0"/>
    <n v="11"/>
    <b v="0"/>
    <s v="technology/wearables"/>
    <x v="2"/>
    <x v="8"/>
  </r>
  <r>
    <n v="1327"/>
    <x v="1327"/>
    <s v="CyClip is a way to mount the Apple Watch to your handlebars; ideal for navigation, notifications, and music control on the fly."/>
    <n v="48000"/>
    <n v="1705"/>
    <n v="3.5520833333333335E-2"/>
    <x v="1"/>
    <n v="41.585365853658537"/>
    <x v="0"/>
    <s v="USD"/>
    <n v="1432916235"/>
    <n v="1430324235"/>
    <b v="0"/>
    <n v="41"/>
    <b v="0"/>
    <s v="technology/wearables"/>
    <x v="2"/>
    <x v="8"/>
  </r>
  <r>
    <n v="1328"/>
    <x v="1328"/>
    <s v="Hydrate Edge is the first wearable that provides real-time, continuous hydration feedback. This is the new hydration gold standard."/>
    <n v="75000"/>
    <n v="1748"/>
    <n v="2.3306666666666667E-2"/>
    <x v="1"/>
    <n v="116.53333333333333"/>
    <x v="0"/>
    <s v="USD"/>
    <n v="1476458734"/>
    <n v="1472570734"/>
    <b v="0"/>
    <n v="15"/>
    <b v="0"/>
    <s v="technology/wearables"/>
    <x v="2"/>
    <x v="8"/>
  </r>
  <r>
    <n v="1329"/>
    <x v="1329"/>
    <s v="Xtnd is a hands free multifunctional device for your tablet, cell phone, &amp; camera. It's also a convenient backpack for storage."/>
    <n v="50000"/>
    <n v="408"/>
    <n v="8.1600000000000006E-3"/>
    <x v="1"/>
    <n v="45.333333333333336"/>
    <x v="0"/>
    <s v="USD"/>
    <n v="1417501145"/>
    <n v="1414041545"/>
    <b v="0"/>
    <n v="9"/>
    <b v="0"/>
    <s v="technology/wearables"/>
    <x v="2"/>
    <x v="8"/>
  </r>
  <r>
    <n v="1330"/>
    <x v="1330"/>
    <s v="Outdoor play is essential. Wanderwatch helps to make it fun and safe! Fun for kids, great for parents. Time to Play!"/>
    <n v="35000"/>
    <n v="7873"/>
    <n v="0.22494285714285714"/>
    <x v="1"/>
    <n v="157.46"/>
    <x v="0"/>
    <s v="USD"/>
    <n v="1467432000"/>
    <n v="1464763109"/>
    <b v="0"/>
    <n v="50"/>
    <b v="0"/>
    <s v="technology/wearables"/>
    <x v="2"/>
    <x v="8"/>
  </r>
  <r>
    <n v="1331"/>
    <x v="1331"/>
    <s v="The World's First Wearable Battery Backup - wireless, modular, flexible, and ultra-lightweight! Click, charge, go!!!"/>
    <n v="250000"/>
    <n v="3417"/>
    <n v="1.3668E-2"/>
    <x v="1"/>
    <n v="100.5"/>
    <x v="0"/>
    <s v="USD"/>
    <n v="1471435554"/>
    <n v="1468843554"/>
    <b v="0"/>
    <n v="34"/>
    <b v="0"/>
    <s v="technology/wearables"/>
    <x v="2"/>
    <x v="8"/>
  </r>
  <r>
    <n v="1332"/>
    <x v="1332"/>
    <s v="Long bus queue and no seats around? This light weight seating device can be worn anywhere and at anytime! Belt that converts into seat."/>
    <n v="10115"/>
    <n v="0"/>
    <n v="0"/>
    <x v="1"/>
    <e v="#DIV/0!"/>
    <x v="16"/>
    <s v="CHF"/>
    <n v="1485480408"/>
    <n v="1482888408"/>
    <b v="0"/>
    <n v="0"/>
    <b v="0"/>
    <s v="technology/wearables"/>
    <x v="2"/>
    <x v="8"/>
  </r>
  <r>
    <n v="1333"/>
    <x v="1333"/>
    <s v="Im in the process of creating a biohazard suit that can be worn like an extra layer, unlike these bulky units that are currently in use"/>
    <n v="2500"/>
    <n v="0"/>
    <n v="0"/>
    <x v="1"/>
    <e v="#DIV/0!"/>
    <x v="2"/>
    <s v="AUD"/>
    <n v="1405478025"/>
    <n v="1402886025"/>
    <b v="0"/>
    <n v="0"/>
    <b v="0"/>
    <s v="technology/wearables"/>
    <x v="2"/>
    <x v="8"/>
  </r>
  <r>
    <n v="1334"/>
    <x v="1334"/>
    <s v="A wearable device that allows you to dock and operate your phone hands-free anywhere and everywhere!"/>
    <n v="133000"/>
    <n v="14303"/>
    <n v="0.10754135338345865"/>
    <x v="1"/>
    <n v="51.822463768115945"/>
    <x v="0"/>
    <s v="USD"/>
    <n v="1457721287"/>
    <n v="1455129287"/>
    <b v="0"/>
    <n v="276"/>
    <b v="0"/>
    <s v="technology/wearables"/>
    <x v="2"/>
    <x v="8"/>
  </r>
  <r>
    <n v="1335"/>
    <x v="1335"/>
    <s v="Dial up your performance with UB Fit: 1st wearable resistance technology that allows you to tone muscles while doing a cardio workout"/>
    <n v="25000"/>
    <n v="4940"/>
    <n v="0.1976"/>
    <x v="1"/>
    <n v="308.75"/>
    <x v="0"/>
    <s v="USD"/>
    <n v="1449354502"/>
    <n v="1446762502"/>
    <b v="0"/>
    <n v="16"/>
    <b v="0"/>
    <s v="technology/wearables"/>
    <x v="2"/>
    <x v="8"/>
  </r>
  <r>
    <n v="1336"/>
    <x v="1336"/>
    <s v="JUMPY, a cool smart watch with open platform SDK brings limitless edutainment to kids' wrist and encourages parent-child interaction."/>
    <n v="100000"/>
    <n v="84947"/>
    <n v="0.84946999999999995"/>
    <x v="1"/>
    <n v="379.22767857142856"/>
    <x v="0"/>
    <s v="USD"/>
    <n v="1418849028"/>
    <n v="1415825028"/>
    <b v="0"/>
    <n v="224"/>
    <b v="0"/>
    <s v="technology/wearables"/>
    <x v="2"/>
    <x v="8"/>
  </r>
  <r>
    <n v="1337"/>
    <x v="1337"/>
    <s v="Discreet safety device connects you to a dedicated 24/7 monitoring team, keeping you safe anywhere in the United States"/>
    <n v="50000"/>
    <n v="24691"/>
    <n v="0.49381999999999998"/>
    <x v="1"/>
    <n v="176.36428571428573"/>
    <x v="0"/>
    <s v="USD"/>
    <n v="1488549079"/>
    <n v="1485957079"/>
    <b v="0"/>
    <n v="140"/>
    <b v="0"/>
    <s v="technology/wearables"/>
    <x v="2"/>
    <x v="8"/>
  </r>
  <r>
    <n v="1338"/>
    <x v="1338"/>
    <s v="HandL makes your phone feel like an organic extension of your hand. Elastic and brace system supports your device with just two fingers"/>
    <n v="30000"/>
    <n v="991"/>
    <n v="3.3033333333333331E-2"/>
    <x v="1"/>
    <n v="66.066666666666663"/>
    <x v="0"/>
    <s v="USD"/>
    <n v="1438543033"/>
    <n v="1435951033"/>
    <b v="0"/>
    <n v="15"/>
    <b v="0"/>
    <s v="technology/wearables"/>
    <x v="2"/>
    <x v="8"/>
  </r>
  <r>
    <n v="1339"/>
    <x v="1339"/>
    <s v="World's Smallest customizable Phone &amp; GPS Watch for kids !"/>
    <n v="50000"/>
    <n v="3317"/>
    <n v="6.6339999999999996E-2"/>
    <x v="1"/>
    <n v="89.648648648648646"/>
    <x v="0"/>
    <s v="USD"/>
    <n v="1418056315"/>
    <n v="1414164715"/>
    <b v="0"/>
    <n v="37"/>
    <b v="0"/>
    <s v="technology/wearables"/>
    <x v="2"/>
    <x v="8"/>
  </r>
  <r>
    <n v="1340"/>
    <x v="1340"/>
    <s v="I would like to make nicer, more stylish looking frames for the Google Glass using 3D printing technology."/>
    <n v="1680"/>
    <n v="0"/>
    <n v="0"/>
    <x v="1"/>
    <e v="#DIV/0!"/>
    <x v="0"/>
    <s v="USD"/>
    <n v="1408112253"/>
    <n v="1405520253"/>
    <b v="0"/>
    <n v="0"/>
    <b v="0"/>
    <s v="technology/wearables"/>
    <x v="2"/>
    <x v="8"/>
  </r>
  <r>
    <n v="1341"/>
    <x v="1341"/>
    <s v="BRILLAR: Your Kids Ultimate Wearable Companion. Educates, Rewards, Entertains, Calls, Motivates, Messages + Tracks Location &amp; Steps."/>
    <n v="25000"/>
    <n v="17590"/>
    <n v="0.7036"/>
    <x v="1"/>
    <n v="382.39130434782606"/>
    <x v="1"/>
    <s v="GBP"/>
    <n v="1475333917"/>
    <n v="1472569117"/>
    <b v="0"/>
    <n v="46"/>
    <b v="0"/>
    <s v="technology/wearables"/>
    <x v="2"/>
    <x v="8"/>
  </r>
  <r>
    <n v="1342"/>
    <x v="1342"/>
    <s v="Method50 aims to prototype a revolutionary true heads up display to create a new way of living in, playing in, and viewing the world."/>
    <n v="50000"/>
    <n v="100"/>
    <n v="2E-3"/>
    <x v="1"/>
    <n v="100"/>
    <x v="0"/>
    <s v="USD"/>
    <n v="1437161739"/>
    <n v="1434569739"/>
    <b v="0"/>
    <n v="1"/>
    <b v="0"/>
    <s v="technology/wearables"/>
    <x v="2"/>
    <x v="8"/>
  </r>
  <r>
    <n v="1343"/>
    <x v="1343"/>
    <s v="Sleepman is a bio-signal monitoring wristwatch featuring smart alarm with the unique sleep enhancement and fatigue detection options!"/>
    <n v="50000"/>
    <n v="51149"/>
    <n v="1.02298"/>
    <x v="1"/>
    <n v="158.35603715170279"/>
    <x v="0"/>
    <s v="USD"/>
    <n v="1471579140"/>
    <n v="1466512683"/>
    <b v="0"/>
    <n v="323"/>
    <b v="0"/>
    <s v="technology/wearables"/>
    <x v="2"/>
    <x v="8"/>
  </r>
  <r>
    <n v="1344"/>
    <x v="1344"/>
    <s v="The is the ultimate guide to applied Eastern philosophy, martial arts, and the path of the warrior from a scientific perspective."/>
    <n v="1500"/>
    <n v="5666"/>
    <n v="3.7773333333333334"/>
    <x v="0"/>
    <n v="40.762589928057551"/>
    <x v="5"/>
    <s v="CAD"/>
    <n v="1467313039"/>
    <n v="1464807439"/>
    <b v="0"/>
    <n v="139"/>
    <b v="1"/>
    <s v="publishing/nonfiction"/>
    <x v="3"/>
    <x v="9"/>
  </r>
  <r>
    <n v="1345"/>
    <x v="1345"/>
    <s v="Peacefully taking you through my journey of being raised as a Muslim then becoming Christian, and sharing the truths I unveiled."/>
    <n v="300"/>
    <n v="375"/>
    <n v="1.25"/>
    <x v="0"/>
    <n v="53.571428571428569"/>
    <x v="0"/>
    <s v="USD"/>
    <n v="1405366359"/>
    <n v="1402342359"/>
    <b v="0"/>
    <n v="7"/>
    <b v="1"/>
    <s v="publishing/nonfiction"/>
    <x v="3"/>
    <x v="9"/>
  </r>
  <r>
    <n v="1346"/>
    <x v="1346"/>
    <s v="An anthology of nonfiction stories written by Nepal's Lesbian, Gay, Bisexual, and Transgender (LGBT) community."/>
    <n v="4900"/>
    <n v="7219"/>
    <n v="1.473265306122449"/>
    <x v="0"/>
    <n v="48.449664429530202"/>
    <x v="0"/>
    <s v="USD"/>
    <n v="1372297751"/>
    <n v="1369705751"/>
    <b v="0"/>
    <n v="149"/>
    <b v="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n v="1.022"/>
    <x v="0"/>
    <n v="82.41935483870968"/>
    <x v="0"/>
    <s v="USD"/>
    <n v="1425741525"/>
    <n v="1423149525"/>
    <b v="0"/>
    <n v="31"/>
    <b v="1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n v="1.018723404255319"/>
    <x v="0"/>
    <n v="230.19230769230768"/>
    <x v="0"/>
    <s v="USD"/>
    <n v="1418904533"/>
    <n v="1416485333"/>
    <b v="0"/>
    <n v="26"/>
    <b v="1"/>
    <s v="publishing/nonfiction"/>
    <x v="3"/>
    <x v="9"/>
  </r>
  <r>
    <n v="1349"/>
    <x v="1349"/>
    <s v="The first modern Jasper guidebook including over five hundred rock routes from alpine to bouldering, sport to trad multipitch and more."/>
    <n v="5000"/>
    <n v="10210"/>
    <n v="2.0419999999999998"/>
    <x v="0"/>
    <n v="59.360465116279073"/>
    <x v="5"/>
    <s v="CAD"/>
    <n v="1450249140"/>
    <n v="1447055935"/>
    <b v="0"/>
    <n v="172"/>
    <b v="1"/>
    <s v="publishing/nonfiction"/>
    <x v="3"/>
    <x v="9"/>
  </r>
  <r>
    <n v="1350"/>
    <x v="1350"/>
    <s v="Illustrated historical book of impregnable Dunbar Castle and rise and fall of its powerful Scottish Earls of Dunbar from 1072-1435AD"/>
    <n v="5000"/>
    <n v="5202.5"/>
    <n v="1.0405"/>
    <x v="0"/>
    <n v="66.698717948717942"/>
    <x v="0"/>
    <s v="USD"/>
    <n v="1451089134"/>
    <n v="1448497134"/>
    <b v="0"/>
    <n v="78"/>
    <b v="1"/>
    <s v="publishing/nonfiction"/>
    <x v="3"/>
    <x v="9"/>
  </r>
  <r>
    <n v="1351"/>
    <x v="1351"/>
    <s v="Discover your purpose, live a more fulfilling life, leave a positive footprint on society."/>
    <n v="20000"/>
    <n v="20253"/>
    <n v="1.0126500000000001"/>
    <x v="0"/>
    <n v="168.77500000000001"/>
    <x v="0"/>
    <s v="USD"/>
    <n v="1455299144"/>
    <n v="1452707144"/>
    <b v="0"/>
    <n v="120"/>
    <b v="1"/>
    <s v="publishing/nonfiction"/>
    <x v="3"/>
    <x v="9"/>
  </r>
  <r>
    <n v="1352"/>
    <x v="1352"/>
    <s v="An important book, based on research, to make you and your learners smile again. Better smile sheets, better feedback, better learning!"/>
    <n v="10000"/>
    <n v="13614"/>
    <n v="1.3613999999999999"/>
    <x v="0"/>
    <n v="59.973568281938327"/>
    <x v="0"/>
    <s v="USD"/>
    <n v="1441425540"/>
    <n v="1436968366"/>
    <b v="0"/>
    <n v="227"/>
    <b v="1"/>
    <s v="publishing/nonfiction"/>
    <x v="3"/>
    <x v="9"/>
  </r>
  <r>
    <n v="1353"/>
    <x v="1353"/>
    <s v="A book that teaches aspiring writers how to get from a basic idea to a fully rewritten screenplay."/>
    <n v="1000"/>
    <n v="1336"/>
    <n v="1.3360000000000001"/>
    <x v="0"/>
    <n v="31.80952380952381"/>
    <x v="0"/>
    <s v="USD"/>
    <n v="1362960000"/>
    <n v="1359946188"/>
    <b v="0"/>
    <n v="42"/>
    <b v="1"/>
    <s v="publishing/nonfiction"/>
    <x v="3"/>
    <x v="9"/>
  </r>
  <r>
    <n v="1354"/>
    <x v="1354"/>
    <s v="Raising awareness of childhood cancer by publishing my diary of Andrew's diagnosis and his journey to remission 1235 days later."/>
    <n v="1200"/>
    <n v="1563"/>
    <n v="1.3025"/>
    <x v="0"/>
    <n v="24.421875"/>
    <x v="1"/>
    <s v="GBP"/>
    <n v="1465672979"/>
    <n v="1463080979"/>
    <b v="0"/>
    <n v="64"/>
    <b v="1"/>
    <s v="publishing/nonfiction"/>
    <x v="3"/>
    <x v="9"/>
  </r>
  <r>
    <n v="1355"/>
    <x v="1355"/>
    <s v="Sherlock's Home was the most important Sherlock Holmes book of 2012 - about Undershaw - this project is to release language versions."/>
    <n v="2500"/>
    <n v="3067"/>
    <n v="1.2267999999999999"/>
    <x v="0"/>
    <n v="25.347107438016529"/>
    <x v="1"/>
    <s v="GBP"/>
    <n v="1354269600"/>
    <n v="1351663605"/>
    <b v="0"/>
    <n v="121"/>
    <b v="1"/>
    <s v="publishing/nonfiction"/>
    <x v="3"/>
    <x v="9"/>
  </r>
  <r>
    <n v="1356"/>
    <x v="1356"/>
    <s v="At age 30, my husband Dan died from cancer. Left to recreate my life, I drew a line in my heart; became a nomad. This is a love story."/>
    <n v="3400"/>
    <n v="6215.56"/>
    <n v="1.8281058823529412"/>
    <x v="0"/>
    <n v="71.443218390804603"/>
    <x v="0"/>
    <s v="USD"/>
    <n v="1372985760"/>
    <n v="1370393760"/>
    <b v="0"/>
    <n v="87"/>
    <b v="1"/>
    <s v="publishing/nonfiction"/>
    <x v="3"/>
    <x v="9"/>
  </r>
  <r>
    <n v="1357"/>
    <x v="1357"/>
    <s v="The search for identity leads one young woman to Mexico, where she follows her grandfather's journey back to America."/>
    <n v="2000"/>
    <n v="2506"/>
    <n v="1.2529999999999999"/>
    <x v="0"/>
    <n v="38.553846153846152"/>
    <x v="0"/>
    <s v="USD"/>
    <n v="1362117540"/>
    <n v="1359587137"/>
    <b v="0"/>
    <n v="65"/>
    <b v="1"/>
    <s v="publishing/nonfiction"/>
    <x v="3"/>
    <x v="9"/>
  </r>
  <r>
    <n v="1358"/>
    <x v="1358"/>
    <s v="I am working on a book about what people do when they visit Masada, an ancient fortress in the Judean desert."/>
    <n v="3000"/>
    <n v="3350"/>
    <n v="1.1166666666666667"/>
    <x v="0"/>
    <n v="68.367346938775512"/>
    <x v="0"/>
    <s v="USD"/>
    <n v="1309009323"/>
    <n v="1306417323"/>
    <b v="0"/>
    <n v="49"/>
    <b v="1"/>
    <s v="publishing/nonfiction"/>
    <x v="3"/>
    <x v="9"/>
  </r>
  <r>
    <n v="1359"/>
    <x v="1359"/>
    <s v="Funding for a 2011 trip to Worldcon for research for &quot;UnConventional,&quot; a book on the history of the American fan convention."/>
    <n v="660"/>
    <n v="764"/>
    <n v="1.1575757575757575"/>
    <x v="0"/>
    <n v="40.210526315789473"/>
    <x v="0"/>
    <s v="USD"/>
    <n v="1309980790"/>
    <n v="1304623990"/>
    <b v="0"/>
    <n v="19"/>
    <b v="1"/>
    <s v="publishing/nonfiction"/>
    <x v="3"/>
    <x v="9"/>
  </r>
  <r>
    <n v="1360"/>
    <x v="1360"/>
    <s v="So Bad, It's Good! is a guide to finding the best films for your bad movie night."/>
    <n v="1500"/>
    <n v="2598"/>
    <n v="1.732"/>
    <x v="0"/>
    <n v="32.074074074074076"/>
    <x v="0"/>
    <s v="USD"/>
    <n v="1343943420"/>
    <n v="1341524220"/>
    <b v="0"/>
    <n v="81"/>
    <b v="1"/>
    <s v="publishing/nonfiction"/>
    <x v="3"/>
    <x v="9"/>
  </r>
  <r>
    <n v="1361"/>
    <x v="1361"/>
    <s v="The forbidden dark art of roped soloing, for climbers who need to know in order to make the ultimate climb come true!"/>
    <n v="6000"/>
    <n v="7559"/>
    <n v="1.2598333333333334"/>
    <x v="0"/>
    <n v="28.632575757575758"/>
    <x v="1"/>
    <s v="GBP"/>
    <n v="1403370772"/>
    <n v="1400778772"/>
    <b v="0"/>
    <n v="264"/>
    <b v="1"/>
    <s v="publishing/nonfiction"/>
    <x v="3"/>
    <x v="9"/>
  </r>
  <r>
    <n v="1362"/>
    <x v="1362"/>
    <s v="The never-before-told story of Karl Barth's (first and only) journey to the United States in 1962."/>
    <n v="1000"/>
    <n v="1091"/>
    <n v="1.091"/>
    <x v="0"/>
    <n v="43.64"/>
    <x v="0"/>
    <s v="USD"/>
    <n v="1378592731"/>
    <n v="1373408731"/>
    <b v="0"/>
    <n v="25"/>
    <b v="1"/>
    <s v="publishing/nonfiction"/>
    <x v="3"/>
    <x v="9"/>
  </r>
  <r>
    <n v="1363"/>
    <x v="1363"/>
    <s v="Identifying cancer and disease products we use everyday and are totally unaware of. Then substituting them with healthy alternatives"/>
    <n v="200"/>
    <n v="200"/>
    <n v="1"/>
    <x v="0"/>
    <n v="40"/>
    <x v="0"/>
    <s v="USD"/>
    <n v="1455523140"/>
    <n v="1453925727"/>
    <b v="0"/>
    <n v="5"/>
    <b v="1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n v="1.1864285714285714"/>
    <x v="0"/>
    <n v="346.04166666666669"/>
    <x v="8"/>
    <s v="DKK"/>
    <n v="1420648906"/>
    <n v="1415464906"/>
    <b v="0"/>
    <n v="144"/>
    <b v="1"/>
    <s v="music/rock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n v="1.0026666666666666"/>
    <x v="0"/>
    <n v="81.739130434782609"/>
    <x v="0"/>
    <s v="USD"/>
    <n v="1426523752"/>
    <n v="1423935352"/>
    <b v="0"/>
    <n v="92"/>
    <b v="1"/>
    <s v="music/rock"/>
    <x v="4"/>
    <x v="11"/>
  </r>
  <r>
    <n v="1366"/>
    <x v="1366"/>
    <s v="A musical memorial for Alexi Petersen."/>
    <n v="7500"/>
    <n v="9486.69"/>
    <n v="1.2648920000000001"/>
    <x v="0"/>
    <n v="64.535306122448986"/>
    <x v="0"/>
    <s v="USD"/>
    <n v="1417049663"/>
    <n v="1413158063"/>
    <b v="0"/>
    <n v="147"/>
    <b v="1"/>
    <s v="music/rock"/>
    <x v="4"/>
    <x v="11"/>
  </r>
  <r>
    <n v="1367"/>
    <x v="1367"/>
    <s v="House of Rabbits are recording our full-length, debut album! Support independent music, receive great rewards!"/>
    <n v="5000"/>
    <n v="5713"/>
    <n v="1.1426000000000001"/>
    <x v="0"/>
    <n v="63.477777777777774"/>
    <x v="0"/>
    <s v="USD"/>
    <n v="1447463050"/>
    <n v="1444867450"/>
    <b v="0"/>
    <n v="90"/>
    <b v="1"/>
    <s v="music/rock"/>
    <x v="4"/>
    <x v="11"/>
  </r>
  <r>
    <n v="1368"/>
    <x v="1368"/>
    <s v="We are in the final stages of the creation of our 4th record, The Separation Effect. our most passionate record to date."/>
    <n v="5000"/>
    <n v="5535"/>
    <n v="1.107"/>
    <x v="0"/>
    <n v="63.620689655172413"/>
    <x v="0"/>
    <s v="USD"/>
    <n v="1434342894"/>
    <n v="1432269294"/>
    <b v="0"/>
    <n v="87"/>
    <b v="1"/>
    <s v="music/rock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n v="1.0534805315203954"/>
    <x v="0"/>
    <n v="83.967068965517228"/>
    <x v="0"/>
    <s v="USD"/>
    <n v="1397225746"/>
    <n v="1394633746"/>
    <b v="0"/>
    <n v="406"/>
    <b v="1"/>
    <s v="music/rock"/>
    <x v="4"/>
    <x v="11"/>
  </r>
  <r>
    <n v="1370"/>
    <x v="1370"/>
    <s v="Songs about the first year of parenthood, often inappropriate for children"/>
    <n v="1500"/>
    <n v="1555"/>
    <n v="1.0366666666666666"/>
    <x v="0"/>
    <n v="77.75"/>
    <x v="0"/>
    <s v="USD"/>
    <n v="1381881890"/>
    <n v="1380585890"/>
    <b v="0"/>
    <n v="20"/>
    <b v="1"/>
    <s v="music/rock"/>
    <x v="4"/>
    <x v="11"/>
  </r>
  <r>
    <n v="1371"/>
    <x v="1371"/>
    <s v="The Defiant Tour Documentary is a never before examination of the finances of a touring band and what it takes to go on the road."/>
    <n v="6999"/>
    <n v="7495"/>
    <n v="1.0708672667523933"/>
    <x v="0"/>
    <n v="107.07142857142857"/>
    <x v="0"/>
    <s v="USD"/>
    <n v="1431022342"/>
    <n v="1428430342"/>
    <b v="0"/>
    <n v="70"/>
    <b v="1"/>
    <s v="music/rock"/>
    <x v="4"/>
    <x v="11"/>
  </r>
  <r>
    <n v="1372"/>
    <x v="1372"/>
    <s v="Please help us raise funds to press our new CD!"/>
    <n v="500"/>
    <n v="620"/>
    <n v="1.24"/>
    <x v="0"/>
    <n v="38.75"/>
    <x v="0"/>
    <s v="USD"/>
    <n v="1342115132"/>
    <n v="1339523132"/>
    <b v="0"/>
    <n v="16"/>
    <b v="1"/>
    <s v="music/rock"/>
    <x v="4"/>
    <x v="11"/>
  </r>
  <r>
    <n v="1373"/>
    <x v="1373"/>
    <s v="Help Broccoli Samurai raise money to get a new van and continue bringing you the jams!"/>
    <n v="10000"/>
    <n v="10501"/>
    <n v="1.0501"/>
    <x v="0"/>
    <n v="201.94230769230768"/>
    <x v="0"/>
    <s v="USD"/>
    <n v="1483138233"/>
    <n v="1480546233"/>
    <b v="0"/>
    <n v="52"/>
    <b v="1"/>
    <s v="music/rock"/>
    <x v="4"/>
    <x v="11"/>
  </r>
  <r>
    <n v="1374"/>
    <x v="1374"/>
    <s v="After two successful EPs, Sisters of Murphy is back in the studio to release our first full-length album. We want YOU to be part of it!"/>
    <n v="1500"/>
    <n v="2842"/>
    <n v="1.8946666666666667"/>
    <x v="0"/>
    <n v="43.060606060606062"/>
    <x v="0"/>
    <s v="USD"/>
    <n v="1458874388"/>
    <n v="1456285988"/>
    <b v="0"/>
    <n v="66"/>
    <b v="1"/>
    <s v="music/rock"/>
    <x v="4"/>
    <x v="11"/>
  </r>
  <r>
    <n v="1375"/>
    <x v="1375"/>
    <s v="Pampa Folks, l'album aux couleurs de dÃ©serts. Le quatuor, crÃ©Ã© en 2015  livre une Ã©nergie brute et prÃ©pare son premier album"/>
    <n v="4000"/>
    <n v="6853"/>
    <n v="1.7132499999999999"/>
    <x v="0"/>
    <n v="62.871559633027523"/>
    <x v="6"/>
    <s v="EUR"/>
    <n v="1484444119"/>
    <n v="1481852119"/>
    <b v="0"/>
    <n v="109"/>
    <b v="1"/>
    <s v="music/rock"/>
    <x v="4"/>
    <x v="11"/>
  </r>
  <r>
    <n v="1376"/>
    <x v="1376"/>
    <s v="Dead Pirates are planning a second pressing of HIGHMARE LP, who wants one ?"/>
    <n v="3700"/>
    <n v="9342"/>
    <n v="2.5248648648648651"/>
    <x v="0"/>
    <n v="55.607142857142854"/>
    <x v="1"/>
    <s v="GBP"/>
    <n v="1480784606"/>
    <n v="1478189006"/>
    <b v="0"/>
    <n v="168"/>
    <b v="1"/>
    <s v="music/rock"/>
    <x v="4"/>
    <x v="11"/>
  </r>
  <r>
    <n v="1377"/>
    <x v="1377"/>
    <s v="Stereo Jo is set to release a 5 song EP. Your donation will directly help w/ recording, design, production, &amp; duplication. Thank You :)"/>
    <n v="1300"/>
    <n v="1510"/>
    <n v="1.1615384615384616"/>
    <x v="0"/>
    <n v="48.70967741935484"/>
    <x v="0"/>
    <s v="USD"/>
    <n v="1486095060"/>
    <n v="1484198170"/>
    <b v="0"/>
    <n v="31"/>
    <b v="1"/>
    <s v="music/rock"/>
    <x v="4"/>
    <x v="11"/>
  </r>
  <r>
    <n v="1378"/>
    <x v="1378"/>
    <s v="A psychedelic post rock masterpiece!"/>
    <n v="2000"/>
    <n v="4067"/>
    <n v="2.0335000000000001"/>
    <x v="0"/>
    <n v="30.578947368421051"/>
    <x v="1"/>
    <s v="GBP"/>
    <n v="1470075210"/>
    <n v="1468779210"/>
    <b v="0"/>
    <n v="133"/>
    <b v="1"/>
    <s v="music/rock"/>
    <x v="4"/>
    <x v="11"/>
  </r>
  <r>
    <n v="1379"/>
    <x v="1379"/>
    <s v="---------The long-awaited debut full-length from Justin Ruddy--------"/>
    <n v="10000"/>
    <n v="11160"/>
    <n v="1.1160000000000001"/>
    <x v="0"/>
    <n v="73.907284768211923"/>
    <x v="0"/>
    <s v="USD"/>
    <n v="1433504876"/>
    <n v="1430912876"/>
    <b v="0"/>
    <n v="151"/>
    <b v="1"/>
    <s v="music/rock"/>
    <x v="4"/>
    <x v="11"/>
  </r>
  <r>
    <n v="1380"/>
    <x v="1380"/>
    <s v="A DIY MUSIC FESTIVAL FROM ST. LOUIS MO! Bands make their own festival, help make it legit!"/>
    <n v="25"/>
    <n v="106"/>
    <n v="4.24"/>
    <x v="0"/>
    <n v="21.2"/>
    <x v="0"/>
    <s v="USD"/>
    <n v="1433815200"/>
    <n v="1431886706"/>
    <b v="0"/>
    <n v="5"/>
    <b v="1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n v="1.071"/>
    <x v="0"/>
    <n v="73.356164383561648"/>
    <x v="0"/>
    <s v="USD"/>
    <n v="1482988125"/>
    <n v="1480396125"/>
    <b v="0"/>
    <n v="73"/>
    <b v="1"/>
    <s v="music/rock"/>
    <x v="4"/>
    <x v="11"/>
  </r>
  <r>
    <n v="1382"/>
    <x v="1382"/>
    <s v="We're making a new record -- independently! We've got some great new songs we're really excited to bring to you!"/>
    <n v="8000"/>
    <n v="8349"/>
    <n v="1.043625"/>
    <x v="0"/>
    <n v="56.412162162162161"/>
    <x v="0"/>
    <s v="USD"/>
    <n v="1367867536"/>
    <n v="1365275536"/>
    <b v="0"/>
    <n v="148"/>
    <b v="1"/>
    <s v="music/rock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n v="2.124090909090909"/>
    <x v="0"/>
    <n v="50.247311827956992"/>
    <x v="5"/>
    <s v="CAD"/>
    <n v="1482457678"/>
    <n v="1480729678"/>
    <b v="0"/>
    <n v="93"/>
    <b v="1"/>
    <s v="music/rock"/>
    <x v="4"/>
    <x v="11"/>
  </r>
  <r>
    <n v="1384"/>
    <x v="1384"/>
    <s v="Outland Warrior is my first solo musical project, featuring songs written by me and recorded at my home studio."/>
    <n v="3500"/>
    <n v="4343"/>
    <n v="1.2408571428571429"/>
    <x v="0"/>
    <n v="68.936507936507937"/>
    <x v="0"/>
    <s v="USD"/>
    <n v="1436117922"/>
    <n v="1433525922"/>
    <b v="0"/>
    <n v="63"/>
    <b v="1"/>
    <s v="music/rock"/>
    <x v="4"/>
    <x v="11"/>
  </r>
  <r>
    <n v="1385"/>
    <x v="1385"/>
    <s v="Musicians, singers &amp; songwriters from all over the world collaborate via YouTube in order to create an amazing album!"/>
    <n v="8000"/>
    <n v="8832.49"/>
    <n v="1.10406125"/>
    <x v="0"/>
    <n v="65.914104477611943"/>
    <x v="12"/>
    <s v="EUR"/>
    <n v="1461931860"/>
    <n v="1457109121"/>
    <b v="0"/>
    <n v="134"/>
    <b v="1"/>
    <s v="music/rock"/>
    <x v="4"/>
    <x v="11"/>
  </r>
  <r>
    <n v="1386"/>
    <x v="1386"/>
    <s v="We are a classic hard rock/heavy metal band just trying to keep rock alive!"/>
    <n v="400"/>
    <n v="875"/>
    <n v="2.1875"/>
    <x v="0"/>
    <n v="62.5"/>
    <x v="0"/>
    <s v="USD"/>
    <n v="1438183889"/>
    <n v="1435591889"/>
    <b v="0"/>
    <n v="14"/>
    <b v="1"/>
    <s v="music/rock"/>
    <x v="4"/>
    <x v="11"/>
  </r>
  <r>
    <n v="1387"/>
    <x v="1387"/>
    <s v="Less than one week to PLEDGE YOUR SUPPORT for THE FAMILY BUSINESS as the band raises funds for the next full length rock album."/>
    <n v="4000"/>
    <n v="5465"/>
    <n v="1.36625"/>
    <x v="0"/>
    <n v="70.064102564102569"/>
    <x v="0"/>
    <s v="USD"/>
    <n v="1433305800"/>
    <n v="1430604395"/>
    <b v="0"/>
    <n v="78"/>
    <b v="1"/>
    <s v="music/rock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n v="1.348074"/>
    <x v="0"/>
    <n v="60.181874999999998"/>
    <x v="0"/>
    <s v="USD"/>
    <n v="1476720840"/>
    <n v="1474469117"/>
    <b v="0"/>
    <n v="112"/>
    <b v="1"/>
    <s v="music/rock"/>
    <x v="4"/>
    <x v="11"/>
  </r>
  <r>
    <n v="1389"/>
    <x v="1389"/>
    <s v="Help fund the pressing of DANCEHALL's first record by pre-ordering it in advance!!!"/>
    <n v="500"/>
    <n v="727"/>
    <n v="1.454"/>
    <x v="0"/>
    <n v="21.382352941176471"/>
    <x v="1"/>
    <s v="GBP"/>
    <n v="1471087957"/>
    <n v="1468495957"/>
    <b v="0"/>
    <n v="34"/>
    <b v="1"/>
    <s v="music/rock"/>
    <x v="4"/>
    <x v="11"/>
  </r>
  <r>
    <n v="1390"/>
    <x v="1390"/>
    <s v="Breakout Artist Management will be working with us on a brand new music video and we need your help!"/>
    <n v="2800"/>
    <n v="3055"/>
    <n v="1.0910714285714285"/>
    <x v="0"/>
    <n v="160.78947368421052"/>
    <x v="0"/>
    <s v="USD"/>
    <n v="1430154720"/>
    <n v="1427224606"/>
    <b v="0"/>
    <n v="19"/>
    <b v="1"/>
    <s v="music/rock"/>
    <x v="4"/>
    <x v="11"/>
  </r>
  <r>
    <n v="1391"/>
    <x v="1391"/>
    <s v="With the money donated through this project we intend on investing in sound equipment for live shows"/>
    <n v="500"/>
    <n v="551"/>
    <n v="1.1020000000000001"/>
    <x v="0"/>
    <n v="42.384615384615387"/>
    <x v="0"/>
    <s v="USD"/>
    <n v="1440219540"/>
    <n v="1436369818"/>
    <b v="0"/>
    <n v="13"/>
    <b v="1"/>
    <s v="music/rock"/>
    <x v="4"/>
    <x v="11"/>
  </r>
  <r>
    <n v="1392"/>
    <x v="1392"/>
    <s v="Telesomniac is a rock band from Provo, UT releasing their debut album Thirty-One Flashes in the Dark."/>
    <n v="2500"/>
    <n v="2841"/>
    <n v="1.1364000000000001"/>
    <x v="0"/>
    <n v="27.317307692307693"/>
    <x v="0"/>
    <s v="USD"/>
    <n v="1456976586"/>
    <n v="1454298186"/>
    <b v="0"/>
    <n v="104"/>
    <b v="1"/>
    <s v="music/rock"/>
    <x v="4"/>
    <x v="11"/>
  </r>
  <r>
    <n v="1393"/>
    <x v="1393"/>
    <s v="Rock n' Roll tales of our times"/>
    <n v="10000"/>
    <n v="10235"/>
    <n v="1.0235000000000001"/>
    <x v="0"/>
    <n v="196.82692307692307"/>
    <x v="0"/>
    <s v="USD"/>
    <n v="1470068523"/>
    <n v="1467476523"/>
    <b v="0"/>
    <n v="52"/>
    <b v="1"/>
    <s v="music/rock"/>
    <x v="4"/>
    <x v="11"/>
  </r>
  <r>
    <n v="1394"/>
    <x v="1394"/>
    <s v="We've finally finished recording our first full length album! We're getting together all the merch to go along with the release."/>
    <n v="750"/>
    <n v="916"/>
    <n v="1.2213333333333334"/>
    <x v="0"/>
    <n v="53.882352941176471"/>
    <x v="0"/>
    <s v="USD"/>
    <n v="1488337200"/>
    <n v="1484623726"/>
    <b v="0"/>
    <n v="17"/>
    <b v="1"/>
    <s v="music/rock"/>
    <x v="4"/>
    <x v="11"/>
  </r>
  <r>
    <n v="1395"/>
    <x v="1395"/>
    <s v="Help Quiet Oaks record their debut album!!!"/>
    <n v="3500"/>
    <n v="3916"/>
    <n v="1.1188571428571428"/>
    <x v="0"/>
    <n v="47.756097560975611"/>
    <x v="0"/>
    <s v="USD"/>
    <n v="1484430481"/>
    <n v="1481838481"/>
    <b v="0"/>
    <n v="82"/>
    <b v="1"/>
    <s v="music/rock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n v="1.073"/>
    <x v="0"/>
    <n v="88.191780821917803"/>
    <x v="0"/>
    <s v="USD"/>
    <n v="1423871882"/>
    <n v="1421279882"/>
    <b v="0"/>
    <n v="73"/>
    <b v="1"/>
    <s v="music/rock"/>
    <x v="4"/>
    <x v="11"/>
  </r>
  <r>
    <n v="1397"/>
    <x v="1397"/>
    <s v="HALLS OF THE MACHINE needs your support for the final production and release of their latest work titled, ALL TRIBAL DIGNITARIES."/>
    <n v="10000"/>
    <n v="11385"/>
    <n v="1.1385000000000001"/>
    <x v="0"/>
    <n v="72.056962025316452"/>
    <x v="0"/>
    <s v="USD"/>
    <n v="1477603140"/>
    <n v="1475013710"/>
    <b v="0"/>
    <n v="158"/>
    <b v="1"/>
    <s v="music/rock"/>
    <x v="4"/>
    <x v="11"/>
  </r>
  <r>
    <n v="1398"/>
    <x v="1398"/>
    <s v="'StonyCold', a Kansas-based 80's Rock Band, is recording their first all-cover tunes CD, 'Back To the 80's With StonyCold!'"/>
    <n v="4400"/>
    <n v="4826"/>
    <n v="1.0968181818181819"/>
    <x v="0"/>
    <n v="74.246153846153845"/>
    <x v="0"/>
    <s v="USD"/>
    <n v="1467752334"/>
    <n v="1465160334"/>
    <b v="0"/>
    <n v="65"/>
    <b v="1"/>
    <s v="music/rock"/>
    <x v="4"/>
    <x v="11"/>
  </r>
  <r>
    <n v="1399"/>
    <x v="1399"/>
    <s v="20 years of Rocket &amp; a Bomb live DVD and download + a brand new Michael Knott EP released on 7&quot; vinyl, Cd, and download!"/>
    <n v="9000"/>
    <n v="11353"/>
    <n v="1.2614444444444444"/>
    <x v="0"/>
    <n v="61.701086956521742"/>
    <x v="0"/>
    <s v="USD"/>
    <n v="1412640373"/>
    <n v="1410048373"/>
    <b v="0"/>
    <n v="184"/>
    <b v="1"/>
    <s v="music/rock"/>
    <x v="4"/>
    <x v="11"/>
  </r>
  <r>
    <n v="1400"/>
    <x v="1400"/>
    <s v="We're looking to our fans to help partially fund the new album. It's 12 tracks in length &amp; will be a musical trip like no other!"/>
    <n v="350"/>
    <n v="586"/>
    <n v="1.6742857142857144"/>
    <x v="0"/>
    <n v="17.235294117647058"/>
    <x v="1"/>
    <s v="GBP"/>
    <n v="1465709400"/>
    <n v="1462695073"/>
    <b v="0"/>
    <n v="34"/>
    <b v="1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n v="4.9652000000000003"/>
    <x v="0"/>
    <n v="51.720833333333331"/>
    <x v="0"/>
    <s v="USD"/>
    <n v="1369612474"/>
    <n v="1367798074"/>
    <b v="0"/>
    <n v="240"/>
    <b v="1"/>
    <s v="music/rock"/>
    <x v="4"/>
    <x v="11"/>
  </r>
  <r>
    <n v="1402"/>
    <x v="1402"/>
    <s v="Help us fund our latest project - a 5 track EP: fast-paced, hard-hitting, female-fronted rock with catchy choruses and lyrics to match!"/>
    <n v="2500"/>
    <n v="2729"/>
    <n v="1.0915999999999999"/>
    <x v="0"/>
    <n v="24.150442477876105"/>
    <x v="1"/>
    <s v="GBP"/>
    <n v="1430439411"/>
    <n v="1425259011"/>
    <b v="0"/>
    <n v="113"/>
    <b v="1"/>
    <s v="music/rock"/>
    <x v="4"/>
    <x v="11"/>
  </r>
  <r>
    <n v="1403"/>
    <x v="1403"/>
    <s v="Gregorian Rock merges Gregorian chant with modern music. It is serene, yet pummeling. It's not for everyone, but it might be for you."/>
    <n v="4000"/>
    <n v="4103"/>
    <n v="1.0257499999999999"/>
    <x v="0"/>
    <n v="62.166666666666664"/>
    <x v="0"/>
    <s v="USD"/>
    <n v="1374802235"/>
    <n v="1372210235"/>
    <b v="0"/>
    <n v="66"/>
    <b v="1"/>
    <s v="music/rock"/>
    <x v="4"/>
    <x v="11"/>
  </r>
  <r>
    <n v="1404"/>
    <x v="1404"/>
    <s v="Translation &amp; publication of possibly the most famous piece of English literature - Act II Scene II of Romeo and Juliet into txt-speak."/>
    <n v="14500"/>
    <n v="241"/>
    <n v="1.6620689655172414E-2"/>
    <x v="2"/>
    <n v="48.2"/>
    <x v="1"/>
    <s v="GBP"/>
    <n v="1424607285"/>
    <n v="1422447285"/>
    <b v="1"/>
    <n v="5"/>
    <b v="0"/>
    <s v="publishing/translations"/>
    <x v="3"/>
    <x v="22"/>
  </r>
  <r>
    <n v="1405"/>
    <x v="1405"/>
    <s v="Will more people read the Bible if it were translated into Emoticons?"/>
    <n v="25000"/>
    <n v="105"/>
    <n v="4.1999999999999997E-3"/>
    <x v="2"/>
    <n v="6.1764705882352944"/>
    <x v="0"/>
    <s v="USD"/>
    <n v="1417195201"/>
    <n v="1414599601"/>
    <b v="1"/>
    <n v="17"/>
    <b v="0"/>
    <s v="publishing/translations"/>
    <x v="3"/>
    <x v="22"/>
  </r>
  <r>
    <n v="1406"/>
    <x v="1406"/>
    <s v="The White coat and the battle dress uniform"/>
    <n v="12000"/>
    <n v="15"/>
    <n v="1.25E-3"/>
    <x v="2"/>
    <n v="5"/>
    <x v="13"/>
    <s v="EUR"/>
    <n v="1449914400"/>
    <n v="1445336607"/>
    <b v="0"/>
    <n v="3"/>
    <b v="0"/>
    <s v="publishing/translations"/>
    <x v="3"/>
    <x v="22"/>
  </r>
  <r>
    <n v="1407"/>
    <x v="1407"/>
    <s v="I traveled, I took pictures, I met people, I ate. Then I wrote a travel journal that needs editing, translation, and publishing."/>
    <n v="3000"/>
    <n v="15"/>
    <n v="5.0000000000000001E-3"/>
    <x v="2"/>
    <n v="7.5"/>
    <x v="0"/>
    <s v="USD"/>
    <n v="1407847978"/>
    <n v="1405687978"/>
    <b v="0"/>
    <n v="2"/>
    <b v="0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n v="1000"/>
    <n v="72"/>
    <n v="7.1999999999999995E-2"/>
    <x v="2"/>
    <n v="12"/>
    <x v="1"/>
    <s v="GBP"/>
    <n v="1447451756"/>
    <n v="1444856156"/>
    <b v="0"/>
    <n v="6"/>
    <b v="0"/>
    <s v="publishing/translations"/>
    <x v="3"/>
    <x v="22"/>
  </r>
  <r>
    <n v="1409"/>
    <x v="1409"/>
    <s v="Modern Literal Translation of the 1st Book of the Torah in English and Russian with sub-linear and interlinear layout."/>
    <n v="4000"/>
    <n v="0"/>
    <n v="0"/>
    <x v="2"/>
    <e v="#DIV/0!"/>
    <x v="0"/>
    <s v="USD"/>
    <n v="1420085535"/>
    <n v="1414897935"/>
    <b v="0"/>
    <n v="0"/>
    <b v="0"/>
    <s v="publishing/translations"/>
    <x v="3"/>
    <x v="22"/>
  </r>
  <r>
    <n v="1410"/>
    <x v="1410"/>
    <s v="Let's translate this book! A fundamental guide to existential workspaces: how to recover efficiency generating environmental well-being"/>
    <n v="6000"/>
    <n v="1"/>
    <n v="1.6666666666666666E-4"/>
    <x v="2"/>
    <n v="1"/>
    <x v="13"/>
    <s v="EUR"/>
    <n v="1464939520"/>
    <n v="1461051520"/>
    <b v="0"/>
    <n v="1"/>
    <b v="0"/>
    <s v="publishing/translations"/>
    <x v="3"/>
    <x v="22"/>
  </r>
  <r>
    <n v="1411"/>
    <x v="1411"/>
    <s v="There have been an exorbident number of translations of this most beautiful poem though none have ever been done by a nineteen year old"/>
    <n v="3000"/>
    <n v="7"/>
    <n v="2.3333333333333335E-3"/>
    <x v="2"/>
    <n v="2.3333333333333335"/>
    <x v="1"/>
    <s v="GBP"/>
    <n v="1423185900"/>
    <n v="1420766700"/>
    <b v="0"/>
    <n v="3"/>
    <b v="0"/>
    <s v="publishing/translations"/>
    <x v="3"/>
    <x v="22"/>
  </r>
  <r>
    <n v="1412"/>
    <x v="1412"/>
    <s v="â€œClimbing Silver!â€- An English translation of the Young Adult Shogi novella"/>
    <n v="7000"/>
    <n v="320"/>
    <n v="4.5714285714285714E-2"/>
    <x v="2"/>
    <n v="24.615384615384617"/>
    <x v="0"/>
    <s v="USD"/>
    <n v="1417656699"/>
    <n v="1415064699"/>
    <b v="0"/>
    <n v="13"/>
    <b v="0"/>
    <s v="publishing/translations"/>
    <x v="3"/>
    <x v="22"/>
  </r>
  <r>
    <n v="1413"/>
    <x v="1413"/>
    <s v="I need funds to publish a book based on a selection of sentences from the Gospel demonstrating that Christianity is a strong religion."/>
    <n v="2000"/>
    <n v="100"/>
    <n v="0.05"/>
    <x v="2"/>
    <n v="100"/>
    <x v="13"/>
    <s v="EUR"/>
    <n v="1455964170"/>
    <n v="1450780170"/>
    <b v="0"/>
    <n v="1"/>
    <b v="0"/>
    <s v="publishing/translations"/>
    <x v="3"/>
    <x v="22"/>
  </r>
  <r>
    <n v="1414"/>
    <x v="1414"/>
    <s v="Create an open source &quot;interlinear&quot; translation fo the Greek New Testament in re-publishable and open source database format."/>
    <n v="500"/>
    <n v="1"/>
    <n v="2E-3"/>
    <x v="2"/>
    <n v="1"/>
    <x v="0"/>
    <s v="USD"/>
    <n v="1483423467"/>
    <n v="1480831467"/>
    <b v="0"/>
    <n v="1"/>
    <b v="0"/>
    <s v="publishing/translations"/>
    <x v="3"/>
    <x v="22"/>
  </r>
  <r>
    <n v="1415"/>
    <x v="1415"/>
    <s v="This is a Series of 6 Books on Blessed Oscar A. Romero`s Writings. This Project will help to pay the translation costs of Volume 2."/>
    <n v="4400"/>
    <n v="800"/>
    <n v="0.18181818181818182"/>
    <x v="2"/>
    <n v="88.888888888888886"/>
    <x v="0"/>
    <s v="USD"/>
    <n v="1439741591"/>
    <n v="1436285591"/>
    <b v="0"/>
    <n v="9"/>
    <b v="0"/>
    <s v="publishing/translations"/>
    <x v="3"/>
    <x v="22"/>
  </r>
  <r>
    <n v="1416"/>
    <x v="1416"/>
    <s v="glenn's  book of quotes is designed to give the readers a thought for the day , lighten the mood  and put a smile  on their faces."/>
    <n v="50000"/>
    <n v="0"/>
    <n v="0"/>
    <x v="2"/>
    <e v="#DIV/0!"/>
    <x v="0"/>
    <s v="USD"/>
    <n v="1448147619"/>
    <n v="1445552019"/>
    <b v="0"/>
    <n v="0"/>
    <b v="0"/>
    <s v="publishing/translations"/>
    <x v="3"/>
    <x v="22"/>
  </r>
  <r>
    <n v="1417"/>
    <x v="1417"/>
    <s v="Digitization of 8 rare Siddha Yoga books written by a Yogi - coming in the lineage of Sri Sri Sri Sadhasiva Brahmendra himself!"/>
    <n v="4500"/>
    <n v="55"/>
    <n v="1.2222222222222223E-2"/>
    <x v="2"/>
    <n v="27.5"/>
    <x v="0"/>
    <s v="USD"/>
    <n v="1442315460"/>
    <n v="1439696174"/>
    <b v="0"/>
    <n v="2"/>
    <b v="0"/>
    <s v="publishing/translations"/>
    <x v="3"/>
    <x v="22"/>
  </r>
  <r>
    <n v="1418"/>
    <x v="1418"/>
    <s v="Â¿Y si hubiera una camino intermedio entre ciencia y religion?_x000a_Descubre la respuesta ayudando a publicar y traducir este libro."/>
    <n v="3000"/>
    <n v="6"/>
    <n v="2E-3"/>
    <x v="2"/>
    <n v="6"/>
    <x v="3"/>
    <s v="EUR"/>
    <n v="1456397834"/>
    <n v="1453805834"/>
    <b v="0"/>
    <n v="1"/>
    <b v="0"/>
    <s v="publishing/translations"/>
    <x v="3"/>
    <x v="22"/>
  </r>
  <r>
    <n v="1419"/>
    <x v="1419"/>
    <s v="Argentinian Author Seeks to Tour America to Educate on Womenâ€™s Sexuality in Latin America / Autora Argentina Busca Gira en EEUU"/>
    <n v="6300"/>
    <n v="445"/>
    <n v="7.0634920634920634E-2"/>
    <x v="2"/>
    <n v="44.5"/>
    <x v="0"/>
    <s v="USD"/>
    <n v="1476010619"/>
    <n v="1473418619"/>
    <b v="0"/>
    <n v="10"/>
    <b v="0"/>
    <s v="publishing/translations"/>
    <x v="3"/>
    <x v="22"/>
  </r>
  <r>
    <n v="1420"/>
    <x v="1420"/>
    <s v="Help me butcher Shakespeare in a satirical fashion."/>
    <n v="110"/>
    <n v="3"/>
    <n v="2.7272727272727271E-2"/>
    <x v="2"/>
    <n v="1"/>
    <x v="0"/>
    <s v="USD"/>
    <n v="1467129686"/>
    <n v="1464969686"/>
    <b v="0"/>
    <n v="3"/>
    <b v="0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n v="1E-3"/>
    <x v="2"/>
    <n v="100"/>
    <x v="11"/>
    <s v="SEK"/>
    <n v="1423432709"/>
    <n v="1420840709"/>
    <b v="0"/>
    <n v="2"/>
    <b v="0"/>
    <s v="publishing/translations"/>
    <x v="3"/>
    <x v="22"/>
  </r>
  <r>
    <n v="1422"/>
    <x v="1422"/>
    <s v="Protecting children from sexual abuse through the medium of story telling; accessing 20% of the world's population through translation."/>
    <n v="25000"/>
    <n v="26"/>
    <n v="1.0399999999999999E-3"/>
    <x v="2"/>
    <n v="13"/>
    <x v="4"/>
    <s v="NZD"/>
    <n v="1474436704"/>
    <n v="1471844704"/>
    <b v="0"/>
    <n v="2"/>
    <b v="0"/>
    <s v="publishing/translations"/>
    <x v="3"/>
    <x v="22"/>
  </r>
  <r>
    <n v="1423"/>
    <x v="1423"/>
    <s v="Help fund me to destroy the monopoly Rupert Murdoch has over the publication of modern bibles. I have a new one to rival the NKJV."/>
    <n v="30000"/>
    <n v="100"/>
    <n v="3.3333333333333335E-3"/>
    <x v="2"/>
    <n v="100"/>
    <x v="2"/>
    <s v="AUD"/>
    <n v="1451637531"/>
    <n v="1449045531"/>
    <b v="0"/>
    <n v="1"/>
    <b v="0"/>
    <s v="publishing/translations"/>
    <x v="3"/>
    <x v="22"/>
  </r>
  <r>
    <n v="1424"/>
    <x v="1424"/>
    <s v="A short book of practical mantras that can be used every day of the week. Mantras are cogwheels of universal engines."/>
    <n v="7500"/>
    <n v="1527"/>
    <n v="0.2036"/>
    <x v="2"/>
    <n v="109.07142857142857"/>
    <x v="0"/>
    <s v="USD"/>
    <n v="1479233602"/>
    <n v="1478106802"/>
    <b v="0"/>
    <n v="14"/>
    <b v="0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n v="0"/>
    <x v="2"/>
    <e v="#DIV/0!"/>
    <x v="0"/>
    <s v="USD"/>
    <n v="1430276959"/>
    <n v="1427684959"/>
    <b v="0"/>
    <n v="0"/>
    <b v="0"/>
    <s v="publishing/translations"/>
    <x v="3"/>
    <x v="22"/>
  </r>
  <r>
    <n v="1426"/>
    <x v="1426"/>
    <s v="The World of Sharks is an interactive eBook for the iPad and Mac. It shall be translated into english to make it available worldwide."/>
    <n v="1000"/>
    <n v="0"/>
    <n v="0"/>
    <x v="2"/>
    <e v="#DIV/0!"/>
    <x v="12"/>
    <s v="EUR"/>
    <n v="1440408120"/>
    <n v="1435224120"/>
    <b v="0"/>
    <n v="0"/>
    <b v="0"/>
    <s v="publishing/translations"/>
    <x v="3"/>
    <x v="22"/>
  </r>
  <r>
    <n v="1427"/>
    <x v="1427"/>
    <s v="The book with advices that can save many lives._x000a_You will find here many case studies, extreme situations and solutions."/>
    <n v="5000"/>
    <n v="419"/>
    <n v="8.3799999999999999E-2"/>
    <x v="2"/>
    <n v="104.75"/>
    <x v="12"/>
    <s v="EUR"/>
    <n v="1474230385"/>
    <n v="1471638385"/>
    <b v="0"/>
    <n v="4"/>
    <b v="0"/>
    <s v="publishing/translations"/>
    <x v="3"/>
    <x v="22"/>
  </r>
  <r>
    <n v="1428"/>
    <x v="1428"/>
    <s v="My father wrote a book about raising a blind child. I, as a professional translator, am going to write it in English for everyone."/>
    <n v="1000"/>
    <n v="45"/>
    <n v="4.4999999999999998E-2"/>
    <x v="2"/>
    <n v="15"/>
    <x v="3"/>
    <s v="EUR"/>
    <n v="1459584417"/>
    <n v="1456996017"/>
    <b v="0"/>
    <n v="3"/>
    <b v="0"/>
    <s v="publishing/translations"/>
    <x v="3"/>
    <x v="22"/>
  </r>
  <r>
    <n v="1429"/>
    <x v="1429"/>
    <s v="A guy in his 30's tries to live his &quot;American Dream&quot;, but quickly it turns into a nightmare. (A Novel)"/>
    <n v="10000"/>
    <n v="0"/>
    <n v="0"/>
    <x v="2"/>
    <e v="#DIV/0!"/>
    <x v="0"/>
    <s v="USD"/>
    <n v="1428629242"/>
    <n v="1426037242"/>
    <b v="0"/>
    <n v="0"/>
    <b v="0"/>
    <s v="publishing/translations"/>
    <x v="3"/>
    <x v="22"/>
  </r>
  <r>
    <n v="1430"/>
    <x v="1430"/>
    <s v="Profesional translation and publishing of the book on unique synthesis of project management and meditation"/>
    <n v="5000"/>
    <n v="403"/>
    <n v="8.0600000000000005E-2"/>
    <x v="2"/>
    <n v="80.599999999999994"/>
    <x v="0"/>
    <s v="USD"/>
    <n v="1419017488"/>
    <n v="1416339088"/>
    <b v="0"/>
    <n v="5"/>
    <b v="0"/>
    <s v="publishing/translations"/>
    <x v="3"/>
    <x v="22"/>
  </r>
  <r>
    <n v="1431"/>
    <x v="1431"/>
    <s v="Iran does not adhere to International Copyright Laws. Please help me publish a Persian translation before it is illegally translated."/>
    <n v="17000"/>
    <n v="5431"/>
    <n v="0.31947058823529412"/>
    <x v="2"/>
    <n v="115.55319148936171"/>
    <x v="0"/>
    <s v="USD"/>
    <n v="1448517816"/>
    <n v="1445922216"/>
    <b v="0"/>
    <n v="47"/>
    <b v="0"/>
    <s v="publishing/translations"/>
    <x v="3"/>
    <x v="22"/>
  </r>
  <r>
    <n v="1432"/>
    <x v="1432"/>
    <s v="THE HOLY BIB-EL Translated By Leon Cook. The Creation: CHAPTER 1.  1* In the beginning Gods created The Heavens and The Planet Earth."/>
    <n v="40000"/>
    <n v="0"/>
    <n v="0"/>
    <x v="2"/>
    <e v="#DIV/0!"/>
    <x v="0"/>
    <s v="USD"/>
    <n v="1437417828"/>
    <n v="1434825828"/>
    <b v="0"/>
    <n v="0"/>
    <b v="0"/>
    <s v="publishing/translations"/>
    <x v="3"/>
    <x v="22"/>
  </r>
  <r>
    <n v="1433"/>
    <x v="1433"/>
    <s v="Publish my book on the Gayatri Mantra in English for the benefit of the readers and the children at the orphanage in Jhansi, India"/>
    <n v="12000"/>
    <n v="805"/>
    <n v="6.7083333333333328E-2"/>
    <x v="2"/>
    <n v="80.5"/>
    <x v="13"/>
    <s v="EUR"/>
    <n v="1481367600"/>
    <n v="1477839675"/>
    <b v="0"/>
    <n v="10"/>
    <b v="0"/>
    <s v="publishing/translations"/>
    <x v="3"/>
    <x v="22"/>
  </r>
  <r>
    <n v="1434"/>
    <x v="1434"/>
    <s v="Interest from abroad to publish my book SOCIALCAPITALISM. Need translation to English master. Help appreciated."/>
    <n v="82000"/>
    <n v="8190"/>
    <n v="9.987804878048781E-2"/>
    <x v="2"/>
    <n v="744.5454545454545"/>
    <x v="8"/>
    <s v="DKK"/>
    <n v="1433775600"/>
    <n v="1431973478"/>
    <b v="0"/>
    <n v="11"/>
    <b v="0"/>
    <s v="publishing/translations"/>
    <x v="3"/>
    <x v="22"/>
  </r>
  <r>
    <n v="1435"/>
    <x v="1435"/>
    <s v="English translation of the first book from a sword and sorcery Fantasy trilogy, by Paolo Parente"/>
    <n v="15000"/>
    <n v="15"/>
    <n v="1E-3"/>
    <x v="2"/>
    <n v="7.5"/>
    <x v="13"/>
    <s v="EUR"/>
    <n v="1444589020"/>
    <n v="1441997020"/>
    <b v="0"/>
    <n v="2"/>
    <b v="0"/>
    <s v="publishing/translations"/>
    <x v="3"/>
    <x v="22"/>
  </r>
  <r>
    <n v="1436"/>
    <x v="1436"/>
    <s v="Help us to get www.mySurgery.de, an interactive eLearning-Website for general and visceral surgery, translated to english language."/>
    <n v="10000"/>
    <n v="77"/>
    <n v="7.7000000000000002E-3"/>
    <x v="2"/>
    <n v="38.5"/>
    <x v="12"/>
    <s v="EUR"/>
    <n v="1456043057"/>
    <n v="1453451057"/>
    <b v="0"/>
    <n v="2"/>
    <b v="0"/>
    <s v="publishing/translations"/>
    <x v="3"/>
    <x v="22"/>
  </r>
  <r>
    <n v="1437"/>
    <x v="1437"/>
    <s v="Introducing A True Story That Bridges Borders: Join Us As We Translate THE BACHELOR CHAPTERS: A THINKING WOMAN'S ROMANCE Into Spanish!"/>
    <n v="3000"/>
    <n v="807"/>
    <n v="0.26900000000000002"/>
    <x v="2"/>
    <n v="36.68181818181818"/>
    <x v="0"/>
    <s v="USD"/>
    <n v="1405227540"/>
    <n v="1402058739"/>
    <b v="0"/>
    <n v="22"/>
    <b v="0"/>
    <s v="publishing/translations"/>
    <x v="3"/>
    <x v="22"/>
  </r>
  <r>
    <n v="1438"/>
    <x v="1438"/>
    <s v="Feltmaking is an acient yet modern craft using wool in creative ways. Our thorough guides should be for people all over the world."/>
    <n v="20000"/>
    <n v="600"/>
    <n v="0.03"/>
    <x v="2"/>
    <n v="75"/>
    <x v="8"/>
    <s v="DKK"/>
    <n v="1461765300"/>
    <n v="1459198499"/>
    <b v="0"/>
    <n v="8"/>
    <b v="0"/>
    <s v="publishing/translations"/>
    <x v="3"/>
    <x v="22"/>
  </r>
  <r>
    <n v="1439"/>
    <x v="1439"/>
    <s v="My English  novel has received excellent reviews. To address the great interest from Germany I want to translate it into German."/>
    <n v="2725"/>
    <n v="180"/>
    <n v="6.6055045871559637E-2"/>
    <x v="2"/>
    <n v="30"/>
    <x v="5"/>
    <s v="CAD"/>
    <n v="1425758101"/>
    <n v="1423166101"/>
    <b v="0"/>
    <n v="6"/>
    <b v="0"/>
    <s v="publishing/translations"/>
    <x v="3"/>
    <x v="22"/>
  </r>
  <r>
    <n v="1440"/>
    <x v="1440"/>
    <s v="The Museum of Perfume in Milan has been publishing its own magazine since 1998 in Italian. We would like to translate it English."/>
    <n v="13000"/>
    <n v="1"/>
    <n v="7.6923076923076926E-5"/>
    <x v="2"/>
    <n v="1"/>
    <x v="13"/>
    <s v="EUR"/>
    <n v="1464285463"/>
    <n v="1461693463"/>
    <b v="0"/>
    <n v="1"/>
    <b v="0"/>
    <s v="publishing/translations"/>
    <x v="3"/>
    <x v="22"/>
  </r>
  <r>
    <n v="1441"/>
    <x v="1441"/>
    <s v="Guru Granth Sahib; User Friendly. A book which captures the essence of the Guru Granth Sahib in modern English and also made digital."/>
    <n v="180000"/>
    <n v="2020"/>
    <n v="1.1222222222222222E-2"/>
    <x v="2"/>
    <n v="673.33333333333337"/>
    <x v="1"/>
    <s v="GBP"/>
    <n v="1441995769"/>
    <n v="1436811769"/>
    <b v="0"/>
    <n v="3"/>
    <b v="0"/>
    <s v="publishing/translations"/>
    <x v="3"/>
    <x v="22"/>
  </r>
  <r>
    <n v="1442"/>
    <x v="1442"/>
    <s v="If people contribute on Kickstarter, I will be able to give this 159-page e-book anthology away free to libraries and e-bookreaders.  I"/>
    <n v="1500"/>
    <n v="0"/>
    <n v="0"/>
    <x v="2"/>
    <e v="#DIV/0!"/>
    <x v="0"/>
    <s v="USD"/>
    <n v="1464190158"/>
    <n v="1461598158"/>
    <b v="0"/>
    <n v="0"/>
    <b v="0"/>
    <s v="publishing/translations"/>
    <x v="3"/>
    <x v="22"/>
  </r>
  <r>
    <n v="1443"/>
    <x v="1443"/>
    <s v="Hello everyone !_x000a_I need your help for translate my saga Fantasy : Icarus at the school of the gods - Book 1&quot;."/>
    <n v="13000"/>
    <n v="0"/>
    <n v="0"/>
    <x v="2"/>
    <e v="#DIV/0!"/>
    <x v="6"/>
    <s v="EUR"/>
    <n v="1483395209"/>
    <n v="1480803209"/>
    <b v="0"/>
    <n v="0"/>
    <b v="0"/>
    <s v="publishing/translations"/>
    <x v="3"/>
    <x v="22"/>
  </r>
  <r>
    <n v="1444"/>
    <x v="1444"/>
    <s v="We as a successfull german stock market newsletter publisher want expand in the US market!"/>
    <n v="4950"/>
    <n v="0"/>
    <n v="0"/>
    <x v="2"/>
    <e v="#DIV/0!"/>
    <x v="12"/>
    <s v="EUR"/>
    <n v="1442091462"/>
    <n v="1436907462"/>
    <b v="0"/>
    <n v="0"/>
    <b v="0"/>
    <s v="publishing/translations"/>
    <x v="3"/>
    <x v="22"/>
  </r>
  <r>
    <n v="1445"/>
    <x v="1445"/>
    <s v="Erstellung einer deutschen Ãœbersetzung ( Lesbarmachung ) des Buches Finnegans Wake von James Joyce. Die Umsetzung erfolgt 1 zu 1."/>
    <n v="130000"/>
    <n v="0"/>
    <n v="0"/>
    <x v="2"/>
    <e v="#DIV/0!"/>
    <x v="12"/>
    <s v="EUR"/>
    <n v="1434286855"/>
    <n v="1431694855"/>
    <b v="0"/>
    <n v="0"/>
    <b v="0"/>
    <s v="publishing/translations"/>
    <x v="3"/>
    <x v="22"/>
  </r>
  <r>
    <n v="1446"/>
    <x v="1446"/>
    <s v="All backers can help us with 1â‚¬ to create the 1st Italian Manual Kickstarter - Per chi vuole finanziare le proprie idee con successo"/>
    <n v="900"/>
    <n v="0"/>
    <n v="0"/>
    <x v="2"/>
    <e v="#DIV/0!"/>
    <x v="13"/>
    <s v="EUR"/>
    <n v="1461235478"/>
    <n v="1459507478"/>
    <b v="0"/>
    <n v="0"/>
    <b v="0"/>
    <s v="publishing/translations"/>
    <x v="3"/>
    <x v="22"/>
  </r>
  <r>
    <n v="1447"/>
    <x v="1447"/>
    <s v="I'm creating a dictionary of multiple Indian languages."/>
    <n v="500000"/>
    <n v="75"/>
    <n v="1.4999999999999999E-4"/>
    <x v="2"/>
    <n v="25"/>
    <x v="0"/>
    <s v="USD"/>
    <n v="1467999134"/>
    <n v="1465407134"/>
    <b v="0"/>
    <n v="3"/>
    <b v="0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n v="200000"/>
    <n v="0"/>
    <n v="0"/>
    <x v="2"/>
    <e v="#DIV/0!"/>
    <x v="2"/>
    <s v="AUD"/>
    <n v="1432272300"/>
    <n v="1429655318"/>
    <b v="0"/>
    <n v="0"/>
    <b v="0"/>
    <s v="publishing/translations"/>
    <x v="3"/>
    <x v="22"/>
  </r>
  <r>
    <n v="1449"/>
    <x v="1449"/>
    <s v="Calling out Backers throughout the world. We are here to provide an intermediate channel to offer U.S. products worldwide. PLEASE READ!"/>
    <n v="8888"/>
    <n v="0"/>
    <n v="0"/>
    <x v="2"/>
    <e v="#DIV/0!"/>
    <x v="0"/>
    <s v="USD"/>
    <n v="1431286105"/>
    <n v="1427138905"/>
    <b v="0"/>
    <n v="0"/>
    <b v="0"/>
    <s v="publishing/translations"/>
    <x v="3"/>
    <x v="22"/>
  </r>
  <r>
    <n v="1450"/>
    <x v="1450"/>
    <s v="A book of pickle recipes narrated by a mama grizzly speaking in incomplete and run-on sentences and her orangutan friend. #Artofthedill"/>
    <n v="100000"/>
    <n v="1"/>
    <n v="1.0000000000000001E-5"/>
    <x v="2"/>
    <n v="1"/>
    <x v="0"/>
    <s v="USD"/>
    <n v="1455941197"/>
    <n v="1453349197"/>
    <b v="0"/>
    <n v="1"/>
    <b v="0"/>
    <s v="publishing/translations"/>
    <x v="3"/>
    <x v="22"/>
  </r>
  <r>
    <n v="1451"/>
    <x v="1451"/>
    <s v="Modern Literal Translation of the Torah in English and Russian with sub-linear and interlinear layout."/>
    <n v="18950"/>
    <n v="2"/>
    <n v="1.0554089709762533E-4"/>
    <x v="1"/>
    <n v="1"/>
    <x v="0"/>
    <s v="USD"/>
    <n v="1416355259"/>
    <n v="1413759659"/>
    <b v="0"/>
    <n v="2"/>
    <b v="0"/>
    <s v="publishing/translations"/>
    <x v="3"/>
    <x v="22"/>
  </r>
  <r>
    <n v="1452"/>
    <x v="1452"/>
    <s v="I am gathering rare, out-of-print Judo books for preservation, translation and sharing."/>
    <n v="14000"/>
    <n v="0"/>
    <n v="0"/>
    <x v="1"/>
    <e v="#DIV/0!"/>
    <x v="0"/>
    <s v="USD"/>
    <n v="1406566363"/>
    <n v="1403974363"/>
    <b v="0"/>
    <n v="0"/>
    <b v="0"/>
    <s v="publishing/translations"/>
    <x v="3"/>
    <x v="22"/>
  </r>
  <r>
    <n v="1453"/>
    <x v="1453"/>
    <s v="The ambitious translation of one of the most important books in the history of medicine by Charles Estienne, the classmate of Vesalius"/>
    <n v="25000"/>
    <n v="0"/>
    <n v="0"/>
    <x v="1"/>
    <e v="#DIV/0!"/>
    <x v="6"/>
    <s v="EUR"/>
    <n v="1492270947"/>
    <n v="1488386547"/>
    <b v="0"/>
    <n v="0"/>
    <b v="0"/>
    <s v="publishing/translations"/>
    <x v="3"/>
    <x v="22"/>
  </r>
  <r>
    <n v="1454"/>
    <x v="1454"/>
    <s v="Our Beginner's Guide to Fibromyalgia is to be translated into English. Endorsed by leading Rheumatology &amp; Psychology Societies in Spain"/>
    <n v="1750"/>
    <n v="15"/>
    <n v="8.5714285714285719E-3"/>
    <x v="1"/>
    <n v="15"/>
    <x v="3"/>
    <s v="EUR"/>
    <n v="1461535140"/>
    <n v="1459716480"/>
    <b v="0"/>
    <n v="1"/>
    <b v="0"/>
    <s v="publishing/translations"/>
    <x v="3"/>
    <x v="22"/>
  </r>
  <r>
    <n v="1455"/>
    <x v="1455"/>
    <s v="The teachings of Tulku Sanjay Tsering, the body, speech and mind emanation of the esteemed 20th century Dzogchen Master Khenpo Ngaga"/>
    <n v="15000"/>
    <n v="1575"/>
    <n v="0.105"/>
    <x v="1"/>
    <n v="225"/>
    <x v="0"/>
    <s v="USD"/>
    <n v="1409924340"/>
    <n v="1405181320"/>
    <b v="0"/>
    <n v="7"/>
    <b v="0"/>
    <s v="publishing/translations"/>
    <x v="3"/>
    <x v="22"/>
  </r>
  <r>
    <n v="1456"/>
    <x v="1456"/>
    <s v="English Version of my auto-published novel"/>
    <n v="5000"/>
    <n v="145"/>
    <n v="2.9000000000000001E-2"/>
    <x v="1"/>
    <n v="48.333333333333336"/>
    <x v="13"/>
    <s v="EUR"/>
    <n v="1483459365"/>
    <n v="1480867365"/>
    <b v="0"/>
    <n v="3"/>
    <b v="0"/>
    <s v="publishing/translations"/>
    <x v="3"/>
    <x v="22"/>
  </r>
  <r>
    <n v="1457"/>
    <x v="1457"/>
    <s v="Age is more than just a number, I hope your younger than you feel."/>
    <n v="6000"/>
    <n v="0"/>
    <n v="0"/>
    <x v="1"/>
    <e v="#DIV/0!"/>
    <x v="0"/>
    <s v="USD"/>
    <n v="1447281044"/>
    <n v="1444685444"/>
    <b v="0"/>
    <n v="0"/>
    <b v="0"/>
    <s v="publishing/translations"/>
    <x v="3"/>
    <x v="22"/>
  </r>
  <r>
    <n v="1458"/>
    <x v="1458"/>
    <s v="I decided to get help. I respect AA and recognize the value of it's methods but the overwhelming religious language is a big hurdle. ."/>
    <n v="5000"/>
    <n v="0"/>
    <n v="0"/>
    <x v="1"/>
    <e v="#DIV/0!"/>
    <x v="0"/>
    <s v="USD"/>
    <n v="1407729600"/>
    <n v="1405097760"/>
    <b v="0"/>
    <n v="0"/>
    <b v="0"/>
    <s v="publishing/translations"/>
    <x v="3"/>
    <x v="22"/>
  </r>
  <r>
    <n v="1459"/>
    <x v="1459"/>
    <s v="What if you suddenly found out, that your life wasnÂ´t the life you thought you had? What if you were like all the others!"/>
    <n v="37000"/>
    <n v="0"/>
    <n v="0"/>
    <x v="1"/>
    <e v="#DIV/0!"/>
    <x v="8"/>
    <s v="DKK"/>
    <n v="1449077100"/>
    <n v="1446612896"/>
    <b v="0"/>
    <n v="0"/>
    <b v="0"/>
    <s v="publishing/translations"/>
    <x v="3"/>
    <x v="22"/>
  </r>
  <r>
    <n v="1460"/>
    <x v="1460"/>
    <s v="KJV2015 Easier to understand for our kids and family not leaving out one verse or changing a meaning one bit."/>
    <n v="25000000"/>
    <n v="0"/>
    <n v="0"/>
    <x v="1"/>
    <e v="#DIV/0!"/>
    <x v="0"/>
    <s v="USD"/>
    <n v="1417391100"/>
    <n v="1412371898"/>
    <b v="0"/>
    <n v="0"/>
    <b v="0"/>
    <s v="publishing/translations"/>
    <x v="3"/>
    <x v="22"/>
  </r>
  <r>
    <n v="1461"/>
    <x v="1461"/>
    <s v="Series 2 of Relatively Prime, a podcast of stories from the Mathematical Domain"/>
    <n v="15000"/>
    <n v="15186.69"/>
    <n v="1.012446"/>
    <x v="0"/>
    <n v="44.66673529411765"/>
    <x v="0"/>
    <s v="USD"/>
    <n v="1413849600"/>
    <n v="1410967754"/>
    <b v="1"/>
    <n v="340"/>
    <b v="1"/>
    <s v="publishing/radio &amp; podcasts"/>
    <x v="3"/>
    <x v="23"/>
  </r>
  <r>
    <n v="1462"/>
    <x v="1462"/>
    <s v="A new radio show focused on short fiction produced by Louisville Public Media"/>
    <n v="4000"/>
    <n v="4340.7"/>
    <n v="1.085175"/>
    <x v="0"/>
    <n v="28.937999999999999"/>
    <x v="0"/>
    <s v="USD"/>
    <n v="1365609271"/>
    <n v="1363017271"/>
    <b v="1"/>
    <n v="150"/>
    <b v="1"/>
    <s v="publishing/radio &amp; podcasts"/>
    <x v="3"/>
    <x v="23"/>
  </r>
  <r>
    <n v="1463"/>
    <x v="1463"/>
    <s v="The River Runs Through Us is a six-part, yearlong radio series exploring the meaning and metaphor of the Connecticut River."/>
    <n v="600"/>
    <n v="886"/>
    <n v="1.4766666666666666"/>
    <x v="0"/>
    <n v="35.44"/>
    <x v="0"/>
    <s v="USD"/>
    <n v="1365367938"/>
    <n v="1361483538"/>
    <b v="1"/>
    <n v="25"/>
    <b v="1"/>
    <s v="publishing/radio &amp; podcasts"/>
    <x v="3"/>
    <x v="23"/>
  </r>
  <r>
    <n v="1464"/>
    <x v="1464"/>
    <s v="The Best Science Media on the Web"/>
    <n v="5000"/>
    <n v="8160"/>
    <n v="1.6319999999999999"/>
    <x v="0"/>
    <n v="34.871794871794869"/>
    <x v="0"/>
    <s v="USD"/>
    <n v="1361029958"/>
    <n v="1358437958"/>
    <b v="1"/>
    <n v="234"/>
    <b v="1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n v="4.5641449999999999"/>
    <x v="0"/>
    <n v="52.622732513451197"/>
    <x v="0"/>
    <s v="USD"/>
    <n v="1332385200"/>
    <n v="1329759452"/>
    <b v="1"/>
    <n v="2602"/>
    <b v="1"/>
    <s v="publishing/radio &amp; podcasts"/>
    <x v="3"/>
    <x v="23"/>
  </r>
  <r>
    <n v="1466"/>
    <x v="1466"/>
    <s v="WAYO needs your financial support to operate in 2016. Help keep the creativity and ideas of the Rochester community on the radio!"/>
    <n v="16000"/>
    <n v="17260.37"/>
    <n v="1.0787731249999999"/>
    <x v="0"/>
    <n v="69.598266129032254"/>
    <x v="0"/>
    <s v="USD"/>
    <n v="1452574800"/>
    <n v="1449029266"/>
    <b v="1"/>
    <n v="248"/>
    <b v="1"/>
    <s v="publishing/radio &amp; podcasts"/>
    <x v="3"/>
    <x v="23"/>
  </r>
  <r>
    <n v="1467"/>
    <x v="1467"/>
    <s v="We are a new Spanish language podcast telling uniquely Latin American stories."/>
    <n v="40000"/>
    <n v="46032"/>
    <n v="1.1508"/>
    <x v="0"/>
    <n v="76.72"/>
    <x v="0"/>
    <s v="USD"/>
    <n v="1332699285"/>
    <n v="1327518885"/>
    <b v="1"/>
    <n v="600"/>
    <b v="1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n v="9500"/>
    <n v="9725"/>
    <n v="1.0236842105263158"/>
    <x v="0"/>
    <n v="33.191126279863482"/>
    <x v="0"/>
    <s v="USD"/>
    <n v="1307838049"/>
    <n v="1302654049"/>
    <b v="1"/>
    <n v="293"/>
    <b v="1"/>
    <s v="publishing/radio &amp; podcasts"/>
    <x v="3"/>
    <x v="23"/>
  </r>
  <r>
    <n v="1469"/>
    <x v="1469"/>
    <s v="Get the inside edge on the stories that connect Americans to the world -- in your ear every week."/>
    <n v="44250"/>
    <n v="47978"/>
    <n v="1.0842485875706214"/>
    <x v="0"/>
    <n v="149.46417445482865"/>
    <x v="0"/>
    <s v="USD"/>
    <n v="1360938109"/>
    <n v="1358346109"/>
    <b v="1"/>
    <n v="321"/>
    <b v="1"/>
    <s v="publishing/radio &amp; podcasts"/>
    <x v="3"/>
    <x v="23"/>
  </r>
  <r>
    <n v="1470"/>
    <x v="1470"/>
    <s v="Carlos Mena presents the CASAMENA Radio Hour Vol 1, a  2-CD Mix and Compilation featuring new and unreleased Deep and Afro house."/>
    <n v="1500"/>
    <n v="1877"/>
    <n v="1.2513333333333334"/>
    <x v="0"/>
    <n v="23.172839506172838"/>
    <x v="0"/>
    <s v="USD"/>
    <n v="1356724263"/>
    <n v="1354909863"/>
    <b v="1"/>
    <n v="81"/>
    <b v="1"/>
    <s v="publishing/radio &amp; podcasts"/>
    <x v="3"/>
    <x v="23"/>
  </r>
  <r>
    <n v="1471"/>
    <x v="1471"/>
    <s v="Help improve the equipment, signal, and reach of 93.5 KNCE True Taos Radio, a new experiment in grassroots community media."/>
    <n v="32000"/>
    <n v="33229"/>
    <n v="1.03840625"/>
    <x v="0"/>
    <n v="96.877551020408163"/>
    <x v="0"/>
    <s v="USD"/>
    <n v="1428620334"/>
    <n v="1426028334"/>
    <b v="1"/>
    <n v="343"/>
    <b v="1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n v="25000"/>
    <n v="34676"/>
    <n v="1.3870400000000001"/>
    <x v="0"/>
    <n v="103.20238095238095"/>
    <x v="0"/>
    <s v="USD"/>
    <n v="1381928503"/>
    <n v="1379336503"/>
    <b v="1"/>
    <n v="336"/>
    <b v="1"/>
    <s v="publishing/radio &amp; podcasts"/>
    <x v="3"/>
    <x v="23"/>
  </r>
  <r>
    <n v="1473"/>
    <x v="1473"/>
    <s v="Public Radio Project"/>
    <n v="1500"/>
    <n v="1807.74"/>
    <n v="1.20516"/>
    <x v="0"/>
    <n v="38.462553191489363"/>
    <x v="0"/>
    <s v="USD"/>
    <n v="1330644639"/>
    <n v="1328052639"/>
    <b v="1"/>
    <n v="47"/>
    <b v="1"/>
    <s v="publishing/radio &amp; podcasts"/>
    <x v="3"/>
    <x v="23"/>
  </r>
  <r>
    <n v="1474"/>
    <x v="1474"/>
    <s v="We ended the Seattle Geekly podcast back in mid 2011, We've been thinking of bringing it back but we need help monetarily."/>
    <n v="3000"/>
    <n v="3368"/>
    <n v="1.1226666666666667"/>
    <x v="0"/>
    <n v="44.315789473684212"/>
    <x v="0"/>
    <s v="USD"/>
    <n v="1379093292"/>
    <n v="1376501292"/>
    <b v="1"/>
    <n v="76"/>
    <b v="1"/>
    <s v="publishing/radio &amp; podcasts"/>
    <x v="3"/>
    <x v="23"/>
  </r>
  <r>
    <n v="1475"/>
    <x v="1475"/>
    <s v="We're raising money to create a 30-hour comedy marathon and an upcoming tour to celebrate our 10-year podcast anniversary."/>
    <n v="15000"/>
    <n v="28300.45"/>
    <n v="1.8866966666666667"/>
    <x v="0"/>
    <n v="64.173356009070289"/>
    <x v="0"/>
    <s v="USD"/>
    <n v="1419051540"/>
    <n v="1416244863"/>
    <b v="1"/>
    <n v="441"/>
    <b v="1"/>
    <s v="publishing/radio &amp; podcasts"/>
    <x v="3"/>
    <x v="23"/>
  </r>
  <r>
    <n v="1476"/>
    <x v="1476"/>
    <s v="The Comedy Button is a brand new nerd pop culture podcast with weekly video sketches."/>
    <n v="6000"/>
    <n v="39693.279999999999"/>
    <n v="6.6155466666666669"/>
    <x v="0"/>
    <n v="43.333275109170302"/>
    <x v="0"/>
    <s v="USD"/>
    <n v="1315616422"/>
    <n v="1313024422"/>
    <b v="1"/>
    <n v="916"/>
    <b v="1"/>
    <s v="publishing/radio &amp; podcasts"/>
    <x v="3"/>
    <x v="23"/>
  </r>
  <r>
    <n v="1477"/>
    <x v="1477"/>
    <s v="WMSE, a community-funded radio station in Milwaukee, WI needs to replace its in-house digital studio to keep live music on the air."/>
    <n v="30000"/>
    <n v="33393"/>
    <n v="1.1131"/>
    <x v="0"/>
    <n v="90.495934959349597"/>
    <x v="0"/>
    <s v="USD"/>
    <n v="1324609200"/>
    <n v="1319467604"/>
    <b v="1"/>
    <n v="369"/>
    <b v="1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n v="50000"/>
    <n v="590807.11"/>
    <n v="11.8161422"/>
    <x v="0"/>
    <n v="29.187190495010373"/>
    <x v="0"/>
    <s v="USD"/>
    <n v="1368564913"/>
    <n v="1367355313"/>
    <b v="1"/>
    <n v="20242"/>
    <b v="1"/>
    <s v="publishing/radio &amp; podcasts"/>
    <x v="3"/>
    <x v="23"/>
  </r>
  <r>
    <n v="1479"/>
    <x v="1479"/>
    <s v="A former intelligence analyst/government transparency advocate talks to his colleagues about the past year's NSA revelations."/>
    <n v="1600"/>
    <n v="2198"/>
    <n v="1.37375"/>
    <x v="0"/>
    <n v="30.95774647887324"/>
    <x v="0"/>
    <s v="USD"/>
    <n v="1399694340"/>
    <n v="1398448389"/>
    <b v="1"/>
    <n v="71"/>
    <b v="1"/>
    <s v="publishing/radio &amp; podcasts"/>
    <x v="3"/>
    <x v="23"/>
  </r>
  <r>
    <n v="1480"/>
    <x v="1480"/>
    <s v="The Stage at KDHX will be a beacon for artistic independence in the heart of the country, showcasing new artists and old favorites."/>
    <n v="50000"/>
    <n v="58520.2"/>
    <n v="1.170404"/>
    <x v="0"/>
    <n v="92.157795275590544"/>
    <x v="0"/>
    <s v="USD"/>
    <n v="1374858000"/>
    <n v="1373408699"/>
    <b v="1"/>
    <n v="635"/>
    <b v="1"/>
    <s v="publishing/radio &amp; podcasts"/>
    <x v="3"/>
    <x v="23"/>
  </r>
  <r>
    <n v="1481"/>
    <x v="1481"/>
    <s v="This will be my first collection of short stories, written from ideas and scraps of ideas that I've had since I was a young child."/>
    <n v="5000"/>
    <n v="105"/>
    <n v="2.1000000000000001E-2"/>
    <x v="2"/>
    <n v="17.5"/>
    <x v="5"/>
    <s v="CAD"/>
    <n v="1383430145"/>
    <n v="1380838145"/>
    <b v="0"/>
    <n v="6"/>
    <b v="0"/>
    <s v="publishing/fiction"/>
    <x v="3"/>
    <x v="10"/>
  </r>
  <r>
    <n v="1482"/>
    <x v="1482"/>
    <s v="Those who believe, call them Gods._x000a_Those who don't believe, call them aliens._x000a_Either way, you can't stop the war."/>
    <n v="5000"/>
    <n v="5"/>
    <n v="1E-3"/>
    <x v="2"/>
    <n v="5"/>
    <x v="0"/>
    <s v="USD"/>
    <n v="1347004260"/>
    <n v="1345062936"/>
    <b v="0"/>
    <n v="1"/>
    <b v="0"/>
    <s v="publishing/fiction"/>
    <x v="3"/>
    <x v="10"/>
  </r>
  <r>
    <n v="1483"/>
    <x v="1483"/>
    <s v="When three social outcasts discover that Fictional characters are invading their world, they must form a team to stop this evil force."/>
    <n v="7000"/>
    <n v="50"/>
    <n v="7.1428571428571426E-3"/>
    <x v="2"/>
    <n v="25"/>
    <x v="0"/>
    <s v="USD"/>
    <n v="1469162275"/>
    <n v="1467002275"/>
    <b v="0"/>
    <n v="2"/>
    <b v="0"/>
    <s v="publishing/fiction"/>
    <x v="3"/>
    <x v="10"/>
  </r>
  <r>
    <n v="1484"/>
    <x v="1484"/>
    <s v="The mussings of an old wizard"/>
    <n v="2000"/>
    <n v="0"/>
    <n v="0"/>
    <x v="2"/>
    <e v="#DIV/0!"/>
    <x v="0"/>
    <s v="USD"/>
    <n v="1342882260"/>
    <n v="1337834963"/>
    <b v="0"/>
    <n v="0"/>
    <b v="0"/>
    <s v="publishing/fiction"/>
    <x v="3"/>
    <x v="10"/>
  </r>
  <r>
    <n v="1485"/>
    <x v="1485"/>
    <s v="Covenant Kept is a unique story that follows an ordinary woman through an extraordinary spiritual journey. Please help fund me."/>
    <n v="6700"/>
    <n v="150"/>
    <n v="2.2388059701492536E-2"/>
    <x v="2"/>
    <n v="50"/>
    <x v="0"/>
    <s v="USD"/>
    <n v="1434827173"/>
    <n v="1430939173"/>
    <b v="0"/>
    <n v="3"/>
    <b v="0"/>
    <s v="publishing/fiction"/>
    <x v="3"/>
    <x v="10"/>
  </r>
  <r>
    <n v="1486"/>
    <x v="1486"/>
    <s v="Follow the intimate and intense journey of a young woman's last moments of her unexpected death and journey to the continuance of life."/>
    <n v="20000"/>
    <n v="48"/>
    <n v="2.3999999999999998E-3"/>
    <x v="2"/>
    <n v="16"/>
    <x v="0"/>
    <s v="USD"/>
    <n v="1425009761"/>
    <n v="1422417761"/>
    <b v="0"/>
    <n v="3"/>
    <b v="0"/>
    <s v="publishing/fiction"/>
    <x v="3"/>
    <x v="10"/>
  </r>
  <r>
    <n v="1487"/>
    <x v="1487"/>
    <s v="A lover becomes an enemy when a line has been crossed. Torn between memories and reality, his mask of sanity is slipping."/>
    <n v="10000"/>
    <n v="0"/>
    <n v="0"/>
    <x v="2"/>
    <e v="#DIV/0!"/>
    <x v="0"/>
    <s v="USD"/>
    <n v="1470175271"/>
    <n v="1467583271"/>
    <b v="0"/>
    <n v="0"/>
    <b v="0"/>
    <s v="publishing/fiction"/>
    <x v="3"/>
    <x v="10"/>
  </r>
  <r>
    <n v="1488"/>
    <x v="1488"/>
    <s v="A blockbuster sci-fi adventure. What would you do if one day your life changed to beyond the imaginable?"/>
    <n v="15000"/>
    <n v="360"/>
    <n v="2.4E-2"/>
    <x v="2"/>
    <n v="60"/>
    <x v="2"/>
    <s v="AUD"/>
    <n v="1388928660"/>
    <n v="1386336660"/>
    <b v="0"/>
    <n v="6"/>
    <b v="0"/>
    <s v="publishing/fiction"/>
    <x v="3"/>
    <x v="10"/>
  </r>
  <r>
    <n v="1489"/>
    <x v="1489"/>
    <s v="My project is a novel, QUIET ENJOYMENT. It is a funny and serious story of one friend helping another deal with AIDS."/>
    <n v="5000"/>
    <n v="0"/>
    <n v="0"/>
    <x v="2"/>
    <e v="#DIV/0!"/>
    <x v="0"/>
    <s v="USD"/>
    <n v="1352994052"/>
    <n v="1350398452"/>
    <b v="0"/>
    <n v="0"/>
    <b v="0"/>
    <s v="publishing/fiction"/>
    <x v="3"/>
    <x v="10"/>
  </r>
  <r>
    <n v="1490"/>
    <x v="1490"/>
    <s v="Book ll of The Merlin Chronicles is ready to publish- just need that great cover art like Book l has: Kickstarter Book Cover Project"/>
    <n v="2900"/>
    <n v="895"/>
    <n v="0.30862068965517242"/>
    <x v="2"/>
    <n v="47.10526315789474"/>
    <x v="0"/>
    <s v="USD"/>
    <n v="1380720474"/>
    <n v="1378214874"/>
    <b v="0"/>
    <n v="19"/>
    <b v="0"/>
    <s v="publishing/fiction"/>
    <x v="3"/>
    <x v="10"/>
  </r>
  <r>
    <n v="1491"/>
    <x v="1491"/>
    <s v="What do you get when you take outlaws, guns, gold and and old beagle in the old west? Adventure!"/>
    <n v="1200"/>
    <n v="100"/>
    <n v="8.3333333333333329E-2"/>
    <x v="2"/>
    <n v="100"/>
    <x v="0"/>
    <s v="USD"/>
    <n v="1424014680"/>
    <n v="1418922443"/>
    <b v="0"/>
    <n v="1"/>
    <b v="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n v="7.4999999999999997E-3"/>
    <x v="2"/>
    <n v="15"/>
    <x v="0"/>
    <s v="USD"/>
    <n v="1308431646"/>
    <n v="1305839646"/>
    <b v="0"/>
    <n v="2"/>
    <b v="0"/>
    <s v="publishing/fiction"/>
    <x v="3"/>
    <x v="10"/>
  </r>
  <r>
    <n v="1493"/>
    <x v="1493"/>
    <s v="Help illustrate the sequel to the bestselling _x000a_The Transylvania Flying Squad of Detectives"/>
    <n v="2400"/>
    <n v="0"/>
    <n v="0"/>
    <x v="2"/>
    <e v="#DIV/0!"/>
    <x v="0"/>
    <s v="USD"/>
    <n v="1371415675"/>
    <n v="1368823675"/>
    <b v="0"/>
    <n v="0"/>
    <b v="0"/>
    <s v="publishing/fiction"/>
    <x v="3"/>
    <x v="10"/>
  </r>
  <r>
    <n v="1494"/>
    <x v="1494"/>
    <s v="Help this story of the 1862 Confederate invasion of Maryland be published! It is to Sharpsburg as The Killer Angels is to Gettysburg."/>
    <n v="5000"/>
    <n v="445"/>
    <n v="8.8999999999999996E-2"/>
    <x v="2"/>
    <n v="40.454545454545453"/>
    <x v="0"/>
    <s v="USD"/>
    <n v="1428075480"/>
    <n v="1425489613"/>
    <b v="0"/>
    <n v="11"/>
    <b v="0"/>
    <s v="publishing/fiction"/>
    <x v="3"/>
    <x v="10"/>
  </r>
  <r>
    <n v="1495"/>
    <x v="1495"/>
    <s v="The Adventures of Penelope Hawthorne. Part One: The Spellbook of Dracone."/>
    <n v="2000"/>
    <n v="0"/>
    <n v="0"/>
    <x v="2"/>
    <e v="#DIV/0!"/>
    <x v="0"/>
    <s v="USD"/>
    <n v="1314471431"/>
    <n v="1311879431"/>
    <b v="0"/>
    <n v="0"/>
    <b v="0"/>
    <s v="publishing/fiction"/>
    <x v="3"/>
    <x v="10"/>
  </r>
  <r>
    <n v="1496"/>
    <x v="1496"/>
    <s v="Capturing the awe-inspiring magic of the likes of LoTR, Tainted Steel tells the story of one mans' struggle against Destiny."/>
    <n v="1500"/>
    <n v="0"/>
    <n v="0"/>
    <x v="2"/>
    <e v="#DIV/0!"/>
    <x v="0"/>
    <s v="USD"/>
    <n v="1410866659"/>
    <n v="1405682659"/>
    <b v="0"/>
    <n v="0"/>
    <b v="0"/>
    <s v="publishing/fiction"/>
    <x v="3"/>
    <x v="10"/>
  </r>
  <r>
    <n v="1497"/>
    <x v="1497"/>
    <s v="After 25 years apart, a father and son's reunion is less magical and more explosive as the revelations come out and the gloves come off"/>
    <n v="15000"/>
    <n v="1"/>
    <n v="6.666666666666667E-5"/>
    <x v="2"/>
    <n v="1"/>
    <x v="0"/>
    <s v="USD"/>
    <n v="1375299780"/>
    <n v="1371655522"/>
    <b v="0"/>
    <n v="1"/>
    <b v="0"/>
    <s v="publishing/fiction"/>
    <x v="3"/>
    <x v="10"/>
  </r>
  <r>
    <n v="1498"/>
    <x v="1498"/>
    <s v="Is a dead body in her bar enough to make this cop return to the force? She tried to retire . . but can she? A page-turning crime novel."/>
    <n v="3000"/>
    <n v="57"/>
    <n v="1.9E-2"/>
    <x v="2"/>
    <n v="19"/>
    <x v="0"/>
    <s v="USD"/>
    <n v="1409787378"/>
    <n v="1405899378"/>
    <b v="0"/>
    <n v="3"/>
    <b v="0"/>
    <s v="publishing/fiction"/>
    <x v="3"/>
    <x v="10"/>
  </r>
  <r>
    <n v="1499"/>
    <x v="1499"/>
    <s v="Coming soon, a new science fiction novel about human evolution and sorcery. In the near future, you are either forced to adapt or die"/>
    <n v="2000"/>
    <n v="5"/>
    <n v="2.5000000000000001E-3"/>
    <x v="2"/>
    <n v="5"/>
    <x v="0"/>
    <s v="USD"/>
    <n v="1470355833"/>
    <n v="1465171833"/>
    <b v="0"/>
    <n v="1"/>
    <b v="0"/>
    <s v="publishing/fiction"/>
    <x v="3"/>
    <x v="10"/>
  </r>
  <r>
    <n v="1500"/>
    <x v="1500"/>
    <s v="A young hero, sword play, epic tales, swamp monsters, a gang of thieves, and romance and betrayal. Forging your own destiny ain't easy."/>
    <n v="2800"/>
    <n v="701"/>
    <n v="0.25035714285714283"/>
    <x v="2"/>
    <n v="46.733333333333334"/>
    <x v="0"/>
    <s v="USD"/>
    <n v="1367444557"/>
    <n v="1364852557"/>
    <b v="0"/>
    <n v="15"/>
    <b v="0"/>
    <s v="publishing/fiction"/>
    <x v="3"/>
    <x v="10"/>
  </r>
  <r>
    <n v="1501"/>
    <x v="1501"/>
    <s v="A hardcover book of surf, outdoor and nature photos from the British Columbia coast."/>
    <n v="52000"/>
    <n v="86492"/>
    <n v="1.6633076923076924"/>
    <x v="0"/>
    <n v="97.731073446327684"/>
    <x v="5"/>
    <s v="CAD"/>
    <n v="1436364023"/>
    <n v="1433772023"/>
    <b v="1"/>
    <n v="885"/>
    <b v="1"/>
    <s v="photography/photobooks"/>
    <x v="8"/>
    <x v="20"/>
  </r>
  <r>
    <n v="1502"/>
    <x v="1502"/>
    <s v="Cosmic Surgery is a photo book, set in the not too distant future where the world of cosmetic surgery is about to be transformed"/>
    <n v="22000"/>
    <n v="22318"/>
    <n v="1.0144545454545455"/>
    <x v="0"/>
    <n v="67.835866261398181"/>
    <x v="1"/>
    <s v="GBP"/>
    <n v="1458943200"/>
    <n v="1456491680"/>
    <b v="1"/>
    <n v="329"/>
    <b v="1"/>
    <s v="photography/photobooks"/>
    <x v="8"/>
    <x v="20"/>
  </r>
  <r>
    <n v="1503"/>
    <x v="1503"/>
    <s v="A self-published photobook starring the Puffin and the Gannet and the islands they live on; Skokholm Island (Wales) and Helgoland."/>
    <n v="3750"/>
    <n v="4045.93"/>
    <n v="1.0789146666666667"/>
    <x v="0"/>
    <n v="56.98492957746479"/>
    <x v="18"/>
    <s v="EUR"/>
    <n v="1477210801"/>
    <n v="1472026801"/>
    <b v="1"/>
    <n v="71"/>
    <b v="1"/>
    <s v="photography/photobooks"/>
    <x v="8"/>
    <x v="20"/>
  </r>
  <r>
    <n v="1504"/>
    <x v="1504"/>
    <s v="A football photography book like no other about the 2014 World Cup in Brazil, by Ryu Voelkel."/>
    <n v="6500"/>
    <n v="18066"/>
    <n v="2.7793846153846156"/>
    <x v="0"/>
    <n v="67.159851301115239"/>
    <x v="1"/>
    <s v="GBP"/>
    <n v="1402389180"/>
    <n v="1399996024"/>
    <b v="1"/>
    <n v="269"/>
    <b v="1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n v="1.0358125"/>
    <x v="0"/>
    <n v="48.037681159420288"/>
    <x v="12"/>
    <s v="EUR"/>
    <n v="1458676860"/>
    <n v="1455446303"/>
    <b v="1"/>
    <n v="345"/>
    <b v="1"/>
    <s v="photography/photobooks"/>
    <x v="8"/>
    <x v="20"/>
  </r>
  <r>
    <n v="1506"/>
    <x v="1506"/>
    <s v="A photographic book consisting of 36 colour photographs that explore Holden Lane High School in its final state."/>
    <n v="1500"/>
    <n v="1671"/>
    <n v="1.1140000000000001"/>
    <x v="0"/>
    <n v="38.860465116279073"/>
    <x v="1"/>
    <s v="GBP"/>
    <n v="1406227904"/>
    <n v="1403635904"/>
    <b v="1"/>
    <n v="43"/>
    <b v="1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n v="2.15"/>
    <x v="0"/>
    <n v="78.181818181818187"/>
    <x v="0"/>
    <s v="USD"/>
    <n v="1273911000"/>
    <n v="1268822909"/>
    <b v="1"/>
    <n v="33"/>
    <b v="1"/>
    <s v="photography/photobooks"/>
    <x v="8"/>
    <x v="20"/>
  </r>
  <r>
    <n v="1508"/>
    <x v="1508"/>
    <s v="Destino tells the story of Central American migrants on the arduous trek across Mexico in pursuit of the American Dream."/>
    <n v="18500"/>
    <n v="20491"/>
    <n v="1.1076216216216217"/>
    <x v="0"/>
    <n v="97.113744075829388"/>
    <x v="0"/>
    <s v="USD"/>
    <n v="1403880281"/>
    <n v="1401201881"/>
    <b v="1"/>
    <n v="211"/>
    <b v="1"/>
    <s v="photography/photobooks"/>
    <x v="8"/>
    <x v="20"/>
  </r>
  <r>
    <n v="1509"/>
    <x v="1509"/>
    <s v="A photobook about climate change, natural catastrophes, and to what extent disaster management became part of our landscape."/>
    <n v="17500"/>
    <n v="21637.22"/>
    <n v="1.2364125714285714"/>
    <x v="0"/>
    <n v="110.39397959183674"/>
    <x v="12"/>
    <s v="EUR"/>
    <n v="1487113140"/>
    <n v="1484570885"/>
    <b v="1"/>
    <n v="196"/>
    <b v="1"/>
    <s v="photography/photobooks"/>
    <x v="8"/>
    <x v="20"/>
  </r>
  <r>
    <n v="1510"/>
    <x v="1510"/>
    <s v="A unique insider 10-year photo-diary of rave culture-people-places. 1st edition sold out; new edition available in the USA &amp; Europe."/>
    <n v="16000"/>
    <n v="16165.6"/>
    <n v="1.0103500000000001"/>
    <x v="0"/>
    <n v="39.91506172839506"/>
    <x v="1"/>
    <s v="GBP"/>
    <n v="1405761278"/>
    <n v="1403169278"/>
    <b v="1"/>
    <n v="405"/>
    <b v="1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n v="1.1179285714285714"/>
    <x v="0"/>
    <n v="75.975728155339809"/>
    <x v="0"/>
    <s v="USD"/>
    <n v="1447858804"/>
    <n v="1445263204"/>
    <b v="1"/>
    <n v="206"/>
    <b v="1"/>
    <s v="photography/photobooks"/>
    <x v="8"/>
    <x v="20"/>
  </r>
  <r>
    <n v="1512"/>
    <x v="1512"/>
    <s v="DC's top street photographers document the inauguration of Donald J. Trump -- 3 days that will rock a nation and change the world."/>
    <n v="3500"/>
    <n v="19557"/>
    <n v="5.5877142857142861"/>
    <x v="0"/>
    <n v="58.379104477611939"/>
    <x v="0"/>
    <s v="USD"/>
    <n v="1486311939"/>
    <n v="1483719939"/>
    <b v="1"/>
    <n v="335"/>
    <b v="1"/>
    <s v="photography/photobooks"/>
    <x v="8"/>
    <x v="20"/>
  </r>
  <r>
    <n v="1513"/>
    <x v="1513"/>
    <s v="An intimate portrait of Russian women in their private spaces by late photographer Andy Rocchelli published by Cesura."/>
    <n v="8000"/>
    <n v="12001.5"/>
    <n v="1.5001875"/>
    <x v="0"/>
    <n v="55.82093023255814"/>
    <x v="1"/>
    <s v="GBP"/>
    <n v="1405523866"/>
    <n v="1402931866"/>
    <b v="1"/>
    <n v="215"/>
    <b v="1"/>
    <s v="photography/photobooks"/>
    <x v="8"/>
    <x v="20"/>
  </r>
  <r>
    <n v="1514"/>
    <x v="1514"/>
    <s v="Racing Age is a documentary photography book about masters track &amp; field athletes of retirement age and older."/>
    <n v="25000"/>
    <n v="26619"/>
    <n v="1.0647599999999999"/>
    <x v="0"/>
    <n v="151.24431818181819"/>
    <x v="0"/>
    <s v="USD"/>
    <n v="1443363640"/>
    <n v="1439907640"/>
    <b v="1"/>
    <n v="176"/>
    <b v="1"/>
    <s v="photography/photobooks"/>
    <x v="8"/>
    <x v="20"/>
  </r>
  <r>
    <n v="1515"/>
    <x v="1515"/>
    <s v="Eyes as Big as Plates - The book! Featuring over 50 portraits, field notes and behind the scenes stories from seniors around the world."/>
    <n v="300000"/>
    <n v="471567"/>
    <n v="1.57189"/>
    <x v="0"/>
    <n v="849.67027027027029"/>
    <x v="10"/>
    <s v="NOK"/>
    <n v="1458104697"/>
    <n v="1455516297"/>
    <b v="1"/>
    <n v="555"/>
    <b v="1"/>
    <s v="photography/photobooks"/>
    <x v="8"/>
    <x v="20"/>
  </r>
  <r>
    <n v="1516"/>
    <x v="1516"/>
    <s v="'Everything flows' - Heraclitus   // A visual poem on lifeâ€™s transitory nature, told through the lens of a contemporary nomad."/>
    <n v="17000"/>
    <n v="18472"/>
    <n v="1.0865882352941176"/>
    <x v="0"/>
    <n v="159.24137931034483"/>
    <x v="0"/>
    <s v="USD"/>
    <n v="1475762400"/>
    <n v="1473160292"/>
    <b v="1"/>
    <n v="116"/>
    <b v="1"/>
    <s v="photography/photobooks"/>
    <x v="8"/>
    <x v="20"/>
  </r>
  <r>
    <n v="1517"/>
    <x v="1517"/>
    <s v="THE WATCHERS is the first book of photos by Haley Morris-Cafiero.  It will contain the images from Wait Watchers and new photos."/>
    <n v="15000"/>
    <n v="24297"/>
    <n v="1.6197999999999999"/>
    <x v="0"/>
    <n v="39.507317073170732"/>
    <x v="0"/>
    <s v="USD"/>
    <n v="1417845600"/>
    <n v="1415194553"/>
    <b v="1"/>
    <n v="615"/>
    <b v="1"/>
    <s v="photography/photobooks"/>
    <x v="8"/>
    <x v="20"/>
  </r>
  <r>
    <n v="1518"/>
    <x v="1518"/>
    <s v="A photobook of Robin Schwartz's ongoing series with her daughter Amelia."/>
    <n v="15000"/>
    <n v="30805"/>
    <n v="2.0536666666666665"/>
    <x v="0"/>
    <n v="130.52966101694915"/>
    <x v="0"/>
    <s v="USD"/>
    <n v="1401565252"/>
    <n v="1398973252"/>
    <b v="1"/>
    <n v="236"/>
    <b v="1"/>
    <s v="photography/photobooks"/>
    <x v="8"/>
    <x v="20"/>
  </r>
  <r>
    <n v="1519"/>
    <x v="1519"/>
    <s v="A documentary photobook that captures the late 70s in evangelical America seen thru the eyes of a closeted and religious young man."/>
    <n v="9000"/>
    <n v="9302.75"/>
    <n v="1.033638888888889"/>
    <x v="0"/>
    <n v="64.156896551724131"/>
    <x v="0"/>
    <s v="USD"/>
    <n v="1403301540"/>
    <n v="1400867283"/>
    <b v="1"/>
    <n v="145"/>
    <b v="1"/>
    <s v="photography/photobooks"/>
    <x v="8"/>
    <x v="20"/>
  </r>
  <r>
    <n v="1520"/>
    <x v="1520"/>
    <s v="A self-published photography book by Andrew Miksys from his new series about Belarus"/>
    <n v="18000"/>
    <n v="18625"/>
    <n v="1.0347222222222223"/>
    <x v="0"/>
    <n v="111.52694610778443"/>
    <x v="0"/>
    <s v="USD"/>
    <n v="1418961600"/>
    <n v="1415824513"/>
    <b v="1"/>
    <n v="167"/>
    <b v="1"/>
    <s v="photography/photobooks"/>
    <x v="8"/>
    <x v="20"/>
  </r>
  <r>
    <n v="1521"/>
    <x v="1521"/>
    <s v="STREET, a hard-bound book 9 1/2&quot;x 11&quot; 106 black and white photographs shot in New York City from 1975 through 1998."/>
    <n v="37500"/>
    <n v="40055"/>
    <n v="1.0681333333333334"/>
    <x v="0"/>
    <n v="170.44680851063831"/>
    <x v="0"/>
    <s v="USD"/>
    <n v="1465272091"/>
    <n v="1462248091"/>
    <b v="1"/>
    <n v="235"/>
    <b v="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n v="1.3896574712643677"/>
    <x v="0"/>
    <n v="133.7391592920354"/>
    <x v="0"/>
    <s v="USD"/>
    <n v="1413575739"/>
    <n v="1410983739"/>
    <b v="1"/>
    <n v="452"/>
    <b v="1"/>
    <s v="photography/photobooks"/>
    <x v="8"/>
    <x v="20"/>
  </r>
  <r>
    <n v="1523"/>
    <x v="1523"/>
    <s v="Monograph featuring PDX photographer Jake Shivery's 8x10 contact portraits; 1/2 plates and 1/2 extensive essay.  Approx. 9x12, 108 pgs."/>
    <n v="18500"/>
    <n v="23096"/>
    <n v="1.2484324324324325"/>
    <x v="0"/>
    <n v="95.834024896265561"/>
    <x v="0"/>
    <s v="USD"/>
    <n v="1419292800"/>
    <n v="1416592916"/>
    <b v="1"/>
    <n v="241"/>
    <b v="1"/>
    <s v="photography/photobooks"/>
    <x v="8"/>
    <x v="20"/>
  </r>
  <r>
    <n v="1524"/>
    <x v="1524"/>
    <s v="Limited edition split zine by photographers AdeY and Kersti K. 100 signed and hand numbered copies!"/>
    <n v="3000"/>
    <n v="6210"/>
    <n v="2.0699999999999998"/>
    <x v="0"/>
    <n v="221.78571428571428"/>
    <x v="11"/>
    <s v="SEK"/>
    <n v="1487592090"/>
    <n v="1485000090"/>
    <b v="1"/>
    <n v="28"/>
    <b v="1"/>
    <s v="photography/photobooks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n v="1.7400576923076922"/>
    <x v="0"/>
    <n v="32.315357142857138"/>
    <x v="0"/>
    <s v="USD"/>
    <n v="1471539138"/>
    <n v="1468947138"/>
    <b v="1"/>
    <n v="140"/>
    <b v="1"/>
    <s v="photography/photobooks"/>
    <x v="8"/>
    <x v="20"/>
  </r>
  <r>
    <n v="1526"/>
    <x v="1526"/>
    <s v="Landscapes &amp; human bodies; striking images from Jean-Paul Bourdier. What you see is real; no digital altering; all analog photography."/>
    <n v="23000"/>
    <n v="27675"/>
    <n v="1.2032608695652174"/>
    <x v="0"/>
    <n v="98.839285714285708"/>
    <x v="0"/>
    <s v="USD"/>
    <n v="1453185447"/>
    <n v="1448951847"/>
    <b v="1"/>
    <n v="280"/>
    <b v="1"/>
    <s v="photography/photobooks"/>
    <x v="8"/>
    <x v="20"/>
  </r>
  <r>
    <n v="1527"/>
    <x v="1527"/>
    <s v="Eight creatives visited Japan. This is a unique photo-book of their separate but collected experiences."/>
    <n v="3500"/>
    <n v="3865.55"/>
    <n v="1.1044428571428573"/>
    <x v="0"/>
    <n v="55.222142857142863"/>
    <x v="0"/>
    <s v="USD"/>
    <n v="1489497886"/>
    <n v="1487082286"/>
    <b v="1"/>
    <n v="70"/>
    <b v="1"/>
    <s v="photography/photobooks"/>
    <x v="8"/>
    <x v="20"/>
  </r>
  <r>
    <n v="1528"/>
    <x v="1528"/>
    <s v="A book of street photos from around Shibuya that I've made between 2011-2016."/>
    <n v="3000"/>
    <n v="8447"/>
    <n v="2.8156666666666665"/>
    <x v="0"/>
    <n v="52.793750000000003"/>
    <x v="0"/>
    <s v="USD"/>
    <n v="1485907200"/>
    <n v="1483292122"/>
    <b v="1"/>
    <n v="160"/>
    <b v="1"/>
    <s v="photography/photobooks"/>
    <x v="8"/>
    <x v="20"/>
  </r>
  <r>
    <n v="1529"/>
    <x v="1529"/>
    <s v="An empowering photo book that transforms hurtful experiences into strength and solidarity."/>
    <n v="19000"/>
    <n v="19129"/>
    <n v="1.0067894736842105"/>
    <x v="0"/>
    <n v="135.66666666666666"/>
    <x v="0"/>
    <s v="USD"/>
    <n v="1426773920"/>
    <n v="1424185520"/>
    <b v="1"/>
    <n v="141"/>
    <b v="1"/>
    <s v="photography/photobooks"/>
    <x v="8"/>
    <x v="20"/>
  </r>
  <r>
    <n v="1530"/>
    <x v="1530"/>
    <s v="A photobook made by 4-year-old Hawkeye Huey: National Geographic's youngest photographer and Rolling Stone's top 100 on Instagram"/>
    <n v="35000"/>
    <n v="47189"/>
    <n v="1.3482571428571428"/>
    <x v="0"/>
    <n v="53.991990846681922"/>
    <x v="0"/>
    <s v="USD"/>
    <n v="1445624695"/>
    <n v="1443464695"/>
    <b v="1"/>
    <n v="874"/>
    <b v="1"/>
    <s v="photography/photobooks"/>
    <x v="8"/>
    <x v="20"/>
  </r>
  <r>
    <n v="1531"/>
    <x v="1531"/>
    <s v="A street level, film, photographic representation of the character of the City of Roses, from a native Portlander's honest perspective."/>
    <n v="2350"/>
    <n v="4135"/>
    <n v="1.7595744680851064"/>
    <x v="0"/>
    <n v="56.643835616438359"/>
    <x v="0"/>
    <s v="USD"/>
    <n v="1417402800"/>
    <n v="1414610126"/>
    <b v="1"/>
    <n v="73"/>
    <b v="1"/>
    <s v="photography/photobooks"/>
    <x v="8"/>
    <x v="20"/>
  </r>
  <r>
    <n v="1532"/>
    <x v="1532"/>
    <s v="Award winning photography celebrating the artistry of geiko and maiko and the exquisite traditions of their Kyoto communities."/>
    <n v="5000"/>
    <n v="24201"/>
    <n v="4.8402000000000003"/>
    <x v="0"/>
    <n v="82.316326530612244"/>
    <x v="2"/>
    <s v="AUD"/>
    <n v="1455548400"/>
    <n v="1453461865"/>
    <b v="1"/>
    <n v="294"/>
    <b v="1"/>
    <s v="photography/photobooks"/>
    <x v="8"/>
    <x v="20"/>
  </r>
  <r>
    <n v="1533"/>
    <x v="1533"/>
    <s v="This is an intimate story about a family, focusing on their love and strength in the face of mortality."/>
    <n v="45000"/>
    <n v="65313"/>
    <n v="1.4514"/>
    <x v="0"/>
    <n v="88.26081081081081"/>
    <x v="0"/>
    <s v="USD"/>
    <n v="1462161540"/>
    <n v="1457913777"/>
    <b v="1"/>
    <n v="740"/>
    <b v="1"/>
    <s v="photography/photobooks"/>
    <x v="8"/>
    <x v="20"/>
  </r>
  <r>
    <n v="1534"/>
    <x v="1534"/>
    <s v="The Art of Abandonment is an award winning photographic series that explores the beauty and history of our modern ruins."/>
    <n v="7500"/>
    <n v="31330"/>
    <n v="4.1773333333333333"/>
    <x v="0"/>
    <n v="84.905149051490511"/>
    <x v="0"/>
    <s v="USD"/>
    <n v="1441383062"/>
    <n v="1438791062"/>
    <b v="1"/>
    <n v="369"/>
    <b v="1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n v="1.3242499999999999"/>
    <x v="0"/>
    <n v="48.154545454545456"/>
    <x v="0"/>
    <s v="USD"/>
    <n v="1464040800"/>
    <n v="1461527631"/>
    <b v="1"/>
    <n v="110"/>
    <b v="1"/>
    <s v="photography/photobooks"/>
    <x v="8"/>
    <x v="20"/>
  </r>
  <r>
    <n v="1536"/>
    <x v="1536"/>
    <s v="Travel around the world on a backpacking trip 3 years in the making through a book with amazing photos and stories to over 60 countries"/>
    <n v="12000"/>
    <n v="30037.01"/>
    <n v="2.5030841666666666"/>
    <x v="0"/>
    <n v="66.015406593406595"/>
    <x v="0"/>
    <s v="USD"/>
    <n v="1440702910"/>
    <n v="1438110910"/>
    <b v="1"/>
    <n v="455"/>
    <b v="1"/>
    <s v="photography/photobooks"/>
    <x v="8"/>
    <x v="20"/>
  </r>
  <r>
    <n v="1537"/>
    <x v="1537"/>
    <s v="A Photobook about one of the most fascinating places on earth -     the sacred Mount Kailash in Tibet."/>
    <n v="12000"/>
    <n v="21588"/>
    <n v="1.7989999999999999"/>
    <x v="0"/>
    <n v="96.375"/>
    <x v="12"/>
    <s v="EUR"/>
    <n v="1470506400"/>
    <n v="1467358427"/>
    <b v="1"/>
    <n v="224"/>
    <b v="1"/>
    <s v="photography/photobooks"/>
    <x v="8"/>
    <x v="20"/>
  </r>
  <r>
    <n v="1538"/>
    <x v="1538"/>
    <s v="I want to travel through the National Parks to take pictures of the little things, the &quot;missed&quot; things, that people overlook."/>
    <n v="7000"/>
    <n v="7184"/>
    <n v="1.0262857142857142"/>
    <x v="0"/>
    <n v="156.17391304347825"/>
    <x v="0"/>
    <s v="USD"/>
    <n v="1421952370"/>
    <n v="1418064370"/>
    <b v="1"/>
    <n v="46"/>
    <b v="1"/>
    <s v="photography/photobooks"/>
    <x v="8"/>
    <x v="20"/>
  </r>
  <r>
    <n v="1539"/>
    <x v="1539"/>
    <s v="Stunning hardcover coffee table book spanning over 25 years of music photography and stories in Marin County, CA by Bob Minkin"/>
    <n v="20000"/>
    <n v="27197.22"/>
    <n v="1.359861"/>
    <x v="0"/>
    <n v="95.764859154929582"/>
    <x v="0"/>
    <s v="USD"/>
    <n v="1483481019"/>
    <n v="1480629819"/>
    <b v="0"/>
    <n v="284"/>
    <b v="1"/>
    <s v="photography/photobooks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n v="1.1786666666666668"/>
    <x v="0"/>
    <n v="180.40816326530611"/>
    <x v="0"/>
    <s v="USD"/>
    <n v="1416964500"/>
    <n v="1414368616"/>
    <b v="1"/>
    <n v="98"/>
    <b v="1"/>
    <s v="photography/photobooks"/>
    <x v="8"/>
    <x v="20"/>
  </r>
  <r>
    <n v="1541"/>
    <x v="1541"/>
    <s v="My Goal is to travel across Panama with my team and capture the beauty and wildlife throughout the canal."/>
    <n v="18000"/>
    <n v="6"/>
    <n v="3.3333333333333332E-4"/>
    <x v="2"/>
    <n v="3"/>
    <x v="0"/>
    <s v="USD"/>
    <n v="1420045538"/>
    <n v="1417453538"/>
    <b v="0"/>
    <n v="2"/>
    <b v="0"/>
    <s v="photography/nature"/>
    <x v="8"/>
    <x v="24"/>
  </r>
  <r>
    <n v="1542"/>
    <x v="1542"/>
    <s v="The photography project aims to show challenges &amp; successes of a  student attempting to continue his family beekeeping heritage."/>
    <n v="500"/>
    <n v="20"/>
    <n v="0.04"/>
    <x v="2"/>
    <n v="20"/>
    <x v="5"/>
    <s v="CAD"/>
    <n v="1435708500"/>
    <n v="1434412500"/>
    <b v="0"/>
    <n v="1"/>
    <b v="0"/>
    <s v="photography/nature"/>
    <x v="8"/>
    <x v="24"/>
  </r>
  <r>
    <n v="1543"/>
    <x v="1543"/>
    <s v="I plan to take pictures of the sunrise in the MidWest every day in 2015 and compile them in a slide show for distribution."/>
    <n v="2250"/>
    <n v="10"/>
    <n v="4.4444444444444444E-3"/>
    <x v="2"/>
    <n v="10"/>
    <x v="0"/>
    <s v="USD"/>
    <n v="1416662034"/>
    <n v="1414066434"/>
    <b v="0"/>
    <n v="1"/>
    <b v="0"/>
    <s v="photography/nature"/>
    <x v="8"/>
    <x v="24"/>
  </r>
  <r>
    <n v="1544"/>
    <x v="1544"/>
    <s v="My name is Travis LaFee, I live in beautiful McCall, Idaho. I wish to display the beauty of valley county by taking pics outdoors."/>
    <n v="1000"/>
    <n v="0"/>
    <n v="0"/>
    <x v="2"/>
    <e v="#DIV/0!"/>
    <x v="0"/>
    <s v="USD"/>
    <n v="1427847480"/>
    <n v="1424222024"/>
    <b v="0"/>
    <n v="0"/>
    <b v="0"/>
    <s v="photography/nature"/>
    <x v="8"/>
    <x v="24"/>
  </r>
  <r>
    <n v="1545"/>
    <x v="1545"/>
    <s v="&quot;He will not be a wise man who does not study human hearts!&quot;_x000a_Hope in natural art, creation!"/>
    <n v="3000"/>
    <n v="1"/>
    <n v="3.3333333333333332E-4"/>
    <x v="2"/>
    <n v="1"/>
    <x v="0"/>
    <s v="USD"/>
    <n v="1425330960"/>
    <n v="1422393234"/>
    <b v="0"/>
    <n v="1"/>
    <b v="0"/>
    <s v="photography/nature"/>
    <x v="8"/>
    <x v="24"/>
  </r>
  <r>
    <n v="1546"/>
    <x v="1546"/>
    <s v="Buy and maintain 6 acres of land in West Ireland as a Wildlife Refuge for an endangered species of native Raptor called the Hen Harrier"/>
    <n v="1000"/>
    <n v="289"/>
    <n v="0.28899999999999998"/>
    <x v="2"/>
    <n v="26.272727272727273"/>
    <x v="1"/>
    <s v="GBP"/>
    <n v="1410930399"/>
    <n v="1405746399"/>
    <b v="0"/>
    <n v="11"/>
    <b v="0"/>
    <s v="photography/nature"/>
    <x v="8"/>
    <x v="24"/>
  </r>
  <r>
    <n v="1547"/>
    <x v="1547"/>
    <s v="I have produced a limited number (100) of five 8x10 prints of mixed photography I would like to share with you."/>
    <n v="20"/>
    <n v="0"/>
    <n v="0"/>
    <x v="2"/>
    <e v="#DIV/0!"/>
    <x v="0"/>
    <s v="USD"/>
    <n v="1487844882"/>
    <n v="1487240082"/>
    <b v="0"/>
    <n v="0"/>
    <b v="0"/>
    <s v="photography/nature"/>
    <x v="8"/>
    <x v="24"/>
  </r>
  <r>
    <n v="1548"/>
    <x v="1548"/>
    <s v="Beauty is in the eye of the beholder and I want to inspire conservation through color."/>
    <n v="700"/>
    <n v="60"/>
    <n v="8.5714285714285715E-2"/>
    <x v="2"/>
    <n v="60"/>
    <x v="0"/>
    <s v="USD"/>
    <n v="1447020620"/>
    <n v="1444425020"/>
    <b v="0"/>
    <n v="1"/>
    <b v="0"/>
    <s v="photography/nature"/>
    <x v="8"/>
    <x v="24"/>
  </r>
  <r>
    <n v="1549"/>
    <x v="1549"/>
    <s v="A 2016 calendar collection of landscape and wildlife photographs from award winning photographer, Steve Marler."/>
    <n v="500"/>
    <n v="170"/>
    <n v="0.34"/>
    <x v="2"/>
    <n v="28.333333333333332"/>
    <x v="0"/>
    <s v="USD"/>
    <n v="1446524159"/>
    <n v="1443928559"/>
    <b v="0"/>
    <n v="6"/>
    <b v="0"/>
    <s v="photography/nature"/>
    <x v="8"/>
    <x v="24"/>
  </r>
  <r>
    <n v="1550"/>
    <x v="1550"/>
    <s v="A photographic journal of a Costa Rican frog survey: recording the effects of habitat fragmentation on these charismatic amphibians."/>
    <n v="750"/>
    <n v="101"/>
    <n v="0.13466666666666666"/>
    <x v="2"/>
    <n v="14.428571428571429"/>
    <x v="1"/>
    <s v="GBP"/>
    <n v="1463050034"/>
    <n v="1460458034"/>
    <b v="0"/>
    <n v="7"/>
    <b v="0"/>
    <s v="photography/nature"/>
    <x v="8"/>
    <x v="24"/>
  </r>
  <r>
    <n v="1551"/>
    <x v="1551"/>
    <s v="I can do it but help can't hurt. Sweet Montana photos like never seen before. Be a part of Randy Hoffman Photography and our activities"/>
    <n v="3500"/>
    <n v="0"/>
    <n v="0"/>
    <x v="2"/>
    <e v="#DIV/0!"/>
    <x v="0"/>
    <s v="USD"/>
    <n v="1432756039"/>
    <n v="1430164039"/>
    <b v="0"/>
    <n v="0"/>
    <b v="0"/>
    <s v="photography/nature"/>
    <x v="8"/>
    <x v="24"/>
  </r>
  <r>
    <n v="1552"/>
    <x v="1552"/>
    <s v="Help me spend this fall capturing autumnâ€™s spectacular season in detail so I can create high quality images for home dÃ©cor."/>
    <n v="4300"/>
    <n v="2115"/>
    <n v="0.49186046511627907"/>
    <x v="2"/>
    <n v="132.1875"/>
    <x v="0"/>
    <s v="USD"/>
    <n v="1412135940"/>
    <n v="1410366708"/>
    <b v="0"/>
    <n v="16"/>
    <b v="0"/>
    <s v="photography/nature"/>
    <x v="8"/>
    <x v="24"/>
  </r>
  <r>
    <n v="1553"/>
    <x v="1553"/>
    <s v="This project is about exhibiting the raw beauty of the elements through highlining, surfing, fire spinning and rock climbing."/>
    <n v="6000"/>
    <n v="0"/>
    <n v="0"/>
    <x v="2"/>
    <e v="#DIV/0!"/>
    <x v="0"/>
    <s v="USD"/>
    <n v="1441176447"/>
    <n v="1438584447"/>
    <b v="0"/>
    <n v="0"/>
    <b v="0"/>
    <s v="photography/nature"/>
    <x v="8"/>
    <x v="24"/>
  </r>
  <r>
    <n v="1554"/>
    <x v="1554"/>
    <s v="I create art by photographing flowers/seeds i would love to buy my own camera/computer/Photoshop and restore my old shed into my studio"/>
    <n v="20000"/>
    <n v="0"/>
    <n v="0"/>
    <x v="2"/>
    <e v="#DIV/0!"/>
    <x v="2"/>
    <s v="AUD"/>
    <n v="1438495390"/>
    <n v="1435903390"/>
    <b v="0"/>
    <n v="0"/>
    <b v="0"/>
    <s v="photography/nature"/>
    <x v="8"/>
    <x v="24"/>
  </r>
  <r>
    <n v="1555"/>
    <x v="1555"/>
    <s v="I am traveling the coastline of Maine and will be taking pictures of all the scenery and lighthouses in the area."/>
    <n v="750"/>
    <n v="0"/>
    <n v="0"/>
    <x v="2"/>
    <e v="#DIV/0!"/>
    <x v="0"/>
    <s v="USD"/>
    <n v="1442509200"/>
    <n v="1440513832"/>
    <b v="0"/>
    <n v="0"/>
    <b v="0"/>
    <s v="photography/nature"/>
    <x v="8"/>
    <x v="24"/>
  </r>
  <r>
    <n v="1556"/>
    <x v="1556"/>
    <s v="To gather a collection of photographs for a coffee table book that displays the beauty of Canada's west."/>
    <n v="1500"/>
    <n v="677"/>
    <n v="0.45133333333333331"/>
    <x v="2"/>
    <n v="56.416666666666664"/>
    <x v="5"/>
    <s v="CAD"/>
    <n v="1467603624"/>
    <n v="1465011624"/>
    <b v="0"/>
    <n v="12"/>
    <b v="0"/>
    <s v="photography/nature"/>
    <x v="8"/>
    <x v="24"/>
  </r>
  <r>
    <n v="1557"/>
    <x v="1557"/>
    <s v="I have always been captivated by photography, Now I am trying to set up my own company and publish my pictures."/>
    <n v="2500"/>
    <n v="100"/>
    <n v="0.04"/>
    <x v="2"/>
    <n v="100"/>
    <x v="0"/>
    <s v="USD"/>
    <n v="1411227633"/>
    <n v="1408549233"/>
    <b v="0"/>
    <n v="1"/>
    <b v="0"/>
    <s v="photography/nature"/>
    <x v="8"/>
    <x v="24"/>
  </r>
  <r>
    <n v="1558"/>
    <x v="1558"/>
    <s v="A large 2016 wall-calendar (A3 when open) featuring 12 stunning photographs by Lucy Wood."/>
    <n v="750"/>
    <n v="35"/>
    <n v="4.6666666666666669E-2"/>
    <x v="2"/>
    <n v="11.666666666666666"/>
    <x v="1"/>
    <s v="GBP"/>
    <n v="1440763920"/>
    <n v="1435656759"/>
    <b v="0"/>
    <n v="3"/>
    <b v="0"/>
    <s v="photography/nature"/>
    <x v="8"/>
    <x v="24"/>
  </r>
  <r>
    <n v="1559"/>
    <x v="1559"/>
    <s v="The goal of this project is to provide scientific evidence of bigfoot in the North Cascades."/>
    <n v="15000"/>
    <n v="50"/>
    <n v="3.3333333333333335E-3"/>
    <x v="2"/>
    <n v="50"/>
    <x v="0"/>
    <s v="USD"/>
    <n v="1430270199"/>
    <n v="1428974199"/>
    <b v="0"/>
    <n v="1"/>
    <b v="0"/>
    <s v="photography/nature"/>
    <x v="8"/>
    <x v="24"/>
  </r>
  <r>
    <n v="1560"/>
    <x v="1560"/>
    <s v="I would like to share my landscape photographic travels of 2014 with more than just family an friends. 12 months of images."/>
    <n v="2500"/>
    <n v="94"/>
    <n v="3.7600000000000001E-2"/>
    <x v="2"/>
    <n v="23.5"/>
    <x v="0"/>
    <s v="USD"/>
    <n v="1415842193"/>
    <n v="1414110593"/>
    <b v="0"/>
    <n v="4"/>
    <b v="0"/>
    <s v="photography/nature"/>
    <x v="8"/>
    <x v="24"/>
  </r>
  <r>
    <n v="1561"/>
    <x v="1561"/>
    <s v="An illustrated retrospective of the journey from African to African American using a collection of fine art engravings &amp; photographs."/>
    <n v="10000"/>
    <n v="67"/>
    <n v="6.7000000000000002E-3"/>
    <x v="1"/>
    <n v="67"/>
    <x v="0"/>
    <s v="USD"/>
    <n v="1383789603"/>
    <n v="1381194003"/>
    <b v="0"/>
    <n v="1"/>
    <b v="0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n v="0"/>
    <x v="1"/>
    <e v="#DIV/0!"/>
    <x v="0"/>
    <s v="USD"/>
    <n v="1259715000"/>
    <n v="1253712916"/>
    <b v="0"/>
    <n v="0"/>
    <b v="0"/>
    <s v="publishing/art books"/>
    <x v="3"/>
    <x v="25"/>
  </r>
  <r>
    <n v="1563"/>
    <x v="1563"/>
    <s v="Unique book revealing my discoveries in the Empty Quarter of Oman. Collection of travel writing, poetry, artwork and science!"/>
    <n v="6000"/>
    <n v="85"/>
    <n v="1.4166666666666666E-2"/>
    <x v="1"/>
    <n v="42.5"/>
    <x v="1"/>
    <s v="GBP"/>
    <n v="1394815751"/>
    <n v="1389635351"/>
    <b v="0"/>
    <n v="2"/>
    <b v="0"/>
    <s v="publishing/art books"/>
    <x v="3"/>
    <x v="25"/>
  </r>
  <r>
    <n v="1564"/>
    <x v="1564"/>
    <s v="This is a book of art and poetry that highlights the highs and lows of a young 20 something coming to terms with her bipolar."/>
    <n v="10000"/>
    <n v="10"/>
    <n v="1E-3"/>
    <x v="1"/>
    <n v="10"/>
    <x v="0"/>
    <s v="USD"/>
    <n v="1432843500"/>
    <n v="1430124509"/>
    <b v="0"/>
    <n v="1"/>
    <b v="0"/>
    <s v="publishing/art books"/>
    <x v="3"/>
    <x v="25"/>
  </r>
  <r>
    <n v="1565"/>
    <x v="1565"/>
    <s v="Award-winning artists compete to have their art featured in the National Forests Passport Book depicting 9 Forest Regions of the US."/>
    <n v="4000"/>
    <n v="100"/>
    <n v="2.5000000000000001E-2"/>
    <x v="1"/>
    <n v="100"/>
    <x v="0"/>
    <s v="USD"/>
    <n v="1307554261"/>
    <n v="1304962261"/>
    <b v="0"/>
    <n v="1"/>
    <b v="0"/>
    <s v="publishing/art books"/>
    <x v="3"/>
    <x v="25"/>
  </r>
  <r>
    <n v="1566"/>
    <x v="1566"/>
    <s v="Joe DeVito's first Art Book and original King Kong novellas available in both Limited and Deluxe Editions."/>
    <n v="30000"/>
    <n v="6375"/>
    <n v="0.21249999999999999"/>
    <x v="1"/>
    <n v="108.05084745762711"/>
    <x v="0"/>
    <s v="USD"/>
    <n v="1469656800"/>
    <n v="1467151204"/>
    <b v="0"/>
    <n v="59"/>
    <b v="0"/>
    <s v="publishing/art books"/>
    <x v="3"/>
    <x v="25"/>
  </r>
  <r>
    <n v="1567"/>
    <x v="1567"/>
    <s v="Traveling to create a book of my photography! Help support my trip and buy a book! Also limited edition t-shirts and prints for sale!"/>
    <n v="8500"/>
    <n v="350"/>
    <n v="4.1176470588235294E-2"/>
    <x v="1"/>
    <n v="26.923076923076923"/>
    <x v="0"/>
    <s v="USD"/>
    <n v="1392595200"/>
    <n v="1391293745"/>
    <b v="0"/>
    <n v="13"/>
    <b v="0"/>
    <s v="publishing/art books"/>
    <x v="3"/>
    <x v="25"/>
  </r>
  <r>
    <n v="1568"/>
    <x v="1568"/>
    <s v="A world adventure to seek culture and inspiration through art. Putting a visual documentation of our journey into a book."/>
    <n v="25000"/>
    <n v="3410"/>
    <n v="0.13639999999999999"/>
    <x v="1"/>
    <n v="155"/>
    <x v="0"/>
    <s v="USD"/>
    <n v="1419384585"/>
    <n v="1416360585"/>
    <b v="0"/>
    <n v="22"/>
    <b v="0"/>
    <s v="publishing/art books"/>
    <x v="3"/>
    <x v="25"/>
  </r>
  <r>
    <n v="1569"/>
    <x v="1569"/>
    <s v="to be removed"/>
    <n v="30000"/>
    <n v="0"/>
    <n v="0"/>
    <x v="1"/>
    <e v="#DIV/0!"/>
    <x v="0"/>
    <s v="USD"/>
    <n v="1369498714"/>
    <n v="1366906714"/>
    <b v="0"/>
    <n v="0"/>
    <b v="0"/>
    <s v="publishing/art books"/>
    <x v="3"/>
    <x v="25"/>
  </r>
  <r>
    <n v="1570"/>
    <x v="1570"/>
    <s v="A Coloring Book of Breathtaking Beauties_x000a_To Calm the Heart and Soul"/>
    <n v="6000"/>
    <n v="2484"/>
    <n v="0.41399999999999998"/>
    <x v="1"/>
    <n v="47.769230769230766"/>
    <x v="0"/>
    <s v="USD"/>
    <n v="1460140282"/>
    <n v="1457551882"/>
    <b v="0"/>
    <n v="52"/>
    <b v="0"/>
    <s v="publishing/art books"/>
    <x v="3"/>
    <x v="25"/>
  </r>
  <r>
    <n v="1571"/>
    <x v="1571"/>
    <s v="An inspiring photo book about an unique Caucasus Expedition by two backpackers - Erna Gaspar (photographer) &amp; Adrian Lorincz (writer)."/>
    <n v="12100"/>
    <n v="80"/>
    <n v="6.6115702479338841E-3"/>
    <x v="1"/>
    <n v="20"/>
    <x v="1"/>
    <s v="GBP"/>
    <n v="1434738483"/>
    <n v="1432146483"/>
    <b v="0"/>
    <n v="4"/>
    <b v="0"/>
    <s v="publishing/art books"/>
    <x v="3"/>
    <x v="25"/>
  </r>
  <r>
    <n v="1572"/>
    <x v="1572"/>
    <s v="So many brides want a country wedding, but where to start? Whether you want a barn or a tipi, this guide can help you plan your day."/>
    <n v="2500"/>
    <n v="125"/>
    <n v="0.05"/>
    <x v="1"/>
    <n v="41.666666666666664"/>
    <x v="1"/>
    <s v="GBP"/>
    <n v="1456703940"/>
    <n v="1454546859"/>
    <b v="0"/>
    <n v="3"/>
    <b v="0"/>
    <s v="publishing/art books"/>
    <x v="3"/>
    <x v="25"/>
  </r>
  <r>
    <n v="1573"/>
    <x v="1573"/>
    <s v="This is a first-of-its-kind 12&quot;x12&quot; trading card coffee table book featuring over 100 cards celebrating the awesomeness of Canada"/>
    <n v="9000"/>
    <n v="223"/>
    <n v="2.4777777777777777E-2"/>
    <x v="1"/>
    <n v="74.333333333333329"/>
    <x v="5"/>
    <s v="CAD"/>
    <n v="1491019140"/>
    <n v="1487548802"/>
    <b v="0"/>
    <n v="3"/>
    <b v="0"/>
    <s v="publishing/art books"/>
    <x v="3"/>
    <x v="25"/>
  </r>
  <r>
    <n v="1574"/>
    <x v="1574"/>
    <s v="BLK/MTL's Illustrated Works 100's of Hi-Res Pics ft. Custom Artist Carmine Diaz's popular Paintings packed into 1 Coffee table Art Book"/>
    <n v="10000"/>
    <n v="506"/>
    <n v="5.0599999999999999E-2"/>
    <x v="1"/>
    <n v="84.333333333333329"/>
    <x v="0"/>
    <s v="USD"/>
    <n v="1424211329"/>
    <n v="1421187329"/>
    <b v="0"/>
    <n v="6"/>
    <b v="0"/>
    <s v="publishing/art books"/>
    <x v="3"/>
    <x v="25"/>
  </r>
  <r>
    <n v="1575"/>
    <x v="1575"/>
    <s v="A stunning, limited-edition photography book displaying the colorful and exotic marine life in the waters along the Channel Islands"/>
    <n v="10000"/>
    <n v="2291"/>
    <n v="0.2291"/>
    <x v="1"/>
    <n v="65.457142857142856"/>
    <x v="0"/>
    <s v="USD"/>
    <n v="1404909296"/>
    <n v="1402317296"/>
    <b v="0"/>
    <n v="35"/>
    <b v="0"/>
    <s v="publishing/art books"/>
    <x v="3"/>
    <x v="25"/>
  </r>
  <r>
    <n v="1576"/>
    <x v="1576"/>
    <s v="For the publication of my first 3 books: an Art book, a graphic novel, and a coloring book"/>
    <n v="5000"/>
    <n v="650"/>
    <n v="0.13"/>
    <x v="1"/>
    <n v="65"/>
    <x v="0"/>
    <s v="USD"/>
    <n v="1435698368"/>
    <n v="1431810368"/>
    <b v="0"/>
    <n v="10"/>
    <b v="0"/>
    <s v="publishing/art books"/>
    <x v="3"/>
    <x v="25"/>
  </r>
  <r>
    <n v="1577"/>
    <x v="1577"/>
    <s v="I've been putting together a portfolio of fine abstract photography of the highest quality, color, and design. A vision of beauty!"/>
    <n v="10000"/>
    <n v="55"/>
    <n v="5.4999999999999997E-3"/>
    <x v="1"/>
    <n v="27.5"/>
    <x v="0"/>
    <s v="USD"/>
    <n v="1343161248"/>
    <n v="1337977248"/>
    <b v="0"/>
    <n v="2"/>
    <b v="0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n v="0.10806536636794939"/>
    <x v="1"/>
    <n v="51.25"/>
    <x v="0"/>
    <s v="USD"/>
    <n v="1283392800"/>
    <n v="1281317691"/>
    <b v="0"/>
    <n v="4"/>
    <b v="0"/>
    <s v="publishing/art books"/>
    <x v="3"/>
    <x v="25"/>
  </r>
  <r>
    <n v="1579"/>
    <x v="1579"/>
    <s v="'Compilation of visual and literary art through fine art photography, graphic art, and poetry."/>
    <n v="3333"/>
    <n v="28"/>
    <n v="8.4008400840084006E-3"/>
    <x v="1"/>
    <n v="14"/>
    <x v="0"/>
    <s v="USD"/>
    <n v="1377734091"/>
    <n v="1374882891"/>
    <b v="0"/>
    <n v="2"/>
    <b v="0"/>
    <s v="publishing/art books"/>
    <x v="3"/>
    <x v="25"/>
  </r>
  <r>
    <n v="1580"/>
    <x v="1580"/>
    <s v="Creating my 2nd book depicting the people and places in Brevard County w/current images + traveling to obtain new ones."/>
    <n v="1750"/>
    <n v="0"/>
    <n v="0"/>
    <x v="1"/>
    <e v="#DIV/0!"/>
    <x v="0"/>
    <s v="USD"/>
    <n v="1337562726"/>
    <n v="1332378726"/>
    <b v="0"/>
    <n v="0"/>
    <b v="0"/>
    <s v="publishing/art books"/>
    <x v="3"/>
    <x v="25"/>
  </r>
  <r>
    <n v="1581"/>
    <x v="1581"/>
    <s v="Photographic canvas prints depicting different scenes from around the globe, including local images taken in Sussex England."/>
    <n v="1000"/>
    <n v="5"/>
    <n v="5.0000000000000001E-3"/>
    <x v="2"/>
    <n v="5"/>
    <x v="1"/>
    <s v="GBP"/>
    <n v="1450521990"/>
    <n v="1447757190"/>
    <b v="0"/>
    <n v="1"/>
    <b v="0"/>
    <s v="photography/places"/>
    <x v="8"/>
    <x v="26"/>
  </r>
  <r>
    <n v="1582"/>
    <x v="1582"/>
    <s v="I create canvas prints of images from in and around New Orleans"/>
    <n v="1000"/>
    <n v="93"/>
    <n v="9.2999999999999999E-2"/>
    <x v="2"/>
    <n v="31"/>
    <x v="0"/>
    <s v="USD"/>
    <n v="1445894400"/>
    <n v="1440961053"/>
    <b v="0"/>
    <n v="3"/>
    <b v="0"/>
    <s v="photography/places"/>
    <x v="8"/>
    <x v="26"/>
  </r>
  <r>
    <n v="1583"/>
    <x v="1583"/>
    <s v="I am a photographer who is inspired by the original Jules Verne story. I will make a thousands of photo and video materials for You."/>
    <n v="20000"/>
    <n v="15"/>
    <n v="7.5000000000000002E-4"/>
    <x v="2"/>
    <n v="15"/>
    <x v="1"/>
    <s v="GBP"/>
    <n v="1411681391"/>
    <n v="1409089391"/>
    <b v="0"/>
    <n v="1"/>
    <b v="0"/>
    <s v="photography/places"/>
    <x v="8"/>
    <x v="26"/>
  </r>
  <r>
    <n v="1584"/>
    <x v="1584"/>
    <s v="25 Kansas State Parks in the next year. What a great adventure to take together. Join me. Together we can photo this beautiful state."/>
    <n v="1200"/>
    <n v="0"/>
    <n v="0"/>
    <x v="2"/>
    <e v="#DIV/0!"/>
    <x v="0"/>
    <s v="USD"/>
    <n v="1401464101"/>
    <n v="1400600101"/>
    <b v="0"/>
    <n v="0"/>
    <b v="0"/>
    <s v="photography/places"/>
    <x v="8"/>
    <x v="26"/>
  </r>
  <r>
    <n v="1585"/>
    <x v="1585"/>
    <s v="We've explored some of the most amazing places in New Zealand and can't think of a better way to share our experiences than a photo :)"/>
    <n v="2000"/>
    <n v="1580"/>
    <n v="0.79"/>
    <x v="2"/>
    <n v="131.66666666666666"/>
    <x v="5"/>
    <s v="CAD"/>
    <n v="1482663600"/>
    <n v="1480800568"/>
    <b v="0"/>
    <n v="12"/>
    <b v="0"/>
    <s v="photography/places"/>
    <x v="8"/>
    <x v="26"/>
  </r>
  <r>
    <n v="1586"/>
    <x v="1586"/>
    <s v="Show the world the beauty that is in all of our back yards!"/>
    <n v="1500"/>
    <n v="0"/>
    <n v="0"/>
    <x v="2"/>
    <e v="#DIV/0!"/>
    <x v="0"/>
    <s v="USD"/>
    <n v="1428197422"/>
    <n v="1425609022"/>
    <b v="0"/>
    <n v="0"/>
    <b v="0"/>
    <s v="photography/places"/>
    <x v="8"/>
    <x v="26"/>
  </r>
  <r>
    <n v="1587"/>
    <x v="1587"/>
    <s v="Aerial Photographs of Historical Structures and Landmarks across the US. Experience the Antique structures from the most Unique Angles!"/>
    <n v="7500"/>
    <n v="1"/>
    <n v="1.3333333333333334E-4"/>
    <x v="2"/>
    <n v="1"/>
    <x v="0"/>
    <s v="USD"/>
    <n v="1418510965"/>
    <n v="1415918965"/>
    <b v="0"/>
    <n v="1"/>
    <b v="0"/>
    <s v="photography/places"/>
    <x v="8"/>
    <x v="26"/>
  </r>
  <r>
    <n v="1588"/>
    <x v="1588"/>
    <s v="Southeast Texas as seen through the lens of a cell phone camera"/>
    <n v="516"/>
    <n v="0"/>
    <n v="0"/>
    <x v="2"/>
    <e v="#DIV/0!"/>
    <x v="0"/>
    <s v="USD"/>
    <n v="1422735120"/>
    <n v="1420091999"/>
    <b v="0"/>
    <n v="0"/>
    <b v="0"/>
    <s v="photography/places"/>
    <x v="8"/>
    <x v="26"/>
  </r>
  <r>
    <n v="1589"/>
    <x v="1589"/>
    <s v="I want to be able to have my own photography inside a canvas and have it be displayed everywhere."/>
    <n v="1200"/>
    <n v="0"/>
    <n v="0"/>
    <x v="2"/>
    <e v="#DIV/0!"/>
    <x v="0"/>
    <s v="USD"/>
    <n v="1444433886"/>
    <n v="1441841886"/>
    <b v="0"/>
    <n v="0"/>
    <b v="0"/>
    <s v="photography/places"/>
    <x v="8"/>
    <x v="26"/>
  </r>
  <r>
    <n v="1590"/>
    <x v="1590"/>
    <s v="Discover Italy through photography."/>
    <n v="60000"/>
    <n v="1020"/>
    <n v="1.7000000000000001E-2"/>
    <x v="2"/>
    <n v="510"/>
    <x v="13"/>
    <s v="EUR"/>
    <n v="1443040464"/>
    <n v="1440448464"/>
    <b v="0"/>
    <n v="2"/>
    <b v="0"/>
    <s v="photography/places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n v="0.29228571428571426"/>
    <x v="2"/>
    <n v="44.478260869565219"/>
    <x v="1"/>
    <s v="GBP"/>
    <n v="1459700741"/>
    <n v="1457112341"/>
    <b v="0"/>
    <n v="92"/>
    <b v="0"/>
    <s v="photography/places"/>
    <x v="8"/>
    <x v="26"/>
  </r>
  <r>
    <n v="1592"/>
    <x v="1592"/>
    <s v="A portfolio collage of beautiful pictures of authentic Pittsburgh locations and scenery."/>
    <n v="25"/>
    <n v="0"/>
    <n v="0"/>
    <x v="2"/>
    <e v="#DIV/0!"/>
    <x v="0"/>
    <s v="USD"/>
    <n v="1427503485"/>
    <n v="1423619085"/>
    <b v="0"/>
    <n v="0"/>
    <b v="0"/>
    <s v="photography/places"/>
    <x v="8"/>
    <x v="26"/>
  </r>
  <r>
    <n v="1593"/>
    <x v="1593"/>
    <s v="A trip to fulfill a dream of capturing the wonders and history of ancient Italy in person."/>
    <n v="22000"/>
    <n v="3"/>
    <n v="1.3636363636363637E-4"/>
    <x v="2"/>
    <n v="1"/>
    <x v="0"/>
    <s v="USD"/>
    <n v="1425154655"/>
    <n v="1422562655"/>
    <b v="0"/>
    <n v="3"/>
    <b v="0"/>
    <s v="photography/places"/>
    <x v="8"/>
    <x v="26"/>
  </r>
  <r>
    <n v="1594"/>
    <x v="1594"/>
    <s v="I photograph my love of New Orleans, create canvases and share those memories with you."/>
    <n v="1000"/>
    <n v="205"/>
    <n v="0.20499999999999999"/>
    <x v="2"/>
    <n v="20.5"/>
    <x v="0"/>
    <s v="USD"/>
    <n v="1463329260"/>
    <n v="1458147982"/>
    <b v="0"/>
    <n v="10"/>
    <b v="0"/>
    <s v="photography/places"/>
    <x v="8"/>
    <x v="26"/>
  </r>
  <r>
    <n v="1595"/>
    <x v="1595"/>
    <s v="To make a coffee table book,  displaying civil war battlefields and forts,  taken at the same time of year the battles were fought."/>
    <n v="100000"/>
    <n v="280"/>
    <n v="2.8E-3"/>
    <x v="2"/>
    <n v="40"/>
    <x v="0"/>
    <s v="USD"/>
    <n v="1403122380"/>
    <n v="1400634728"/>
    <b v="0"/>
    <n v="7"/>
    <b v="0"/>
    <s v="photography/places"/>
    <x v="8"/>
    <x v="26"/>
  </r>
  <r>
    <n v="1596"/>
    <x v="1596"/>
    <s v="London is beautiful. I want to create a book of stunning images from in and around our great city"/>
    <n v="3250"/>
    <n v="75"/>
    <n v="2.3076923076923078E-2"/>
    <x v="2"/>
    <n v="25"/>
    <x v="1"/>
    <s v="GBP"/>
    <n v="1418469569"/>
    <n v="1414577969"/>
    <b v="0"/>
    <n v="3"/>
    <b v="0"/>
    <s v="photography/places"/>
    <x v="8"/>
    <x v="26"/>
  </r>
  <r>
    <n v="1597"/>
    <x v="1597"/>
    <s v="We're starting up a new an improved way to do vacation rental management, but we need some funding to kick start it!"/>
    <n v="15000"/>
    <n v="0"/>
    <n v="0"/>
    <x v="2"/>
    <e v="#DIV/0!"/>
    <x v="0"/>
    <s v="USD"/>
    <n v="1474360197"/>
    <n v="1471768197"/>
    <b v="0"/>
    <n v="0"/>
    <b v="0"/>
    <s v="photography/places"/>
    <x v="8"/>
    <x v="26"/>
  </r>
  <r>
    <n v="1598"/>
    <x v="1598"/>
    <s v="I want to get our there and expand my photography skills and take a trip to Tornado alley to get more shots of storms and hopefully to"/>
    <n v="800"/>
    <n v="1"/>
    <n v="1.25E-3"/>
    <x v="2"/>
    <n v="1"/>
    <x v="0"/>
    <s v="USD"/>
    <n v="1437926458"/>
    <n v="1432742458"/>
    <b v="0"/>
    <n v="1"/>
    <b v="0"/>
    <s v="photography/places"/>
    <x v="8"/>
    <x v="26"/>
  </r>
  <r>
    <n v="1599"/>
    <x v="1599"/>
    <s v="A London photographer trekking 5,895m up Africa's Mount Kilimanjaro to pursue and enrich a career."/>
    <n v="500"/>
    <n v="0"/>
    <n v="0"/>
    <x v="2"/>
    <e v="#DIV/0!"/>
    <x v="1"/>
    <s v="GBP"/>
    <n v="1460116576"/>
    <n v="1457528176"/>
    <b v="0"/>
    <n v="0"/>
    <b v="0"/>
    <s v="photography/places"/>
    <x v="8"/>
    <x v="26"/>
  </r>
  <r>
    <n v="1600"/>
    <x v="1600"/>
    <s v="I plan to document volunteer work on an organic farm in rural India, and photograph the people and places I encounter during the trip."/>
    <n v="5000"/>
    <n v="367"/>
    <n v="7.3400000000000007E-2"/>
    <x v="2"/>
    <n v="40.777777777777779"/>
    <x v="0"/>
    <s v="USD"/>
    <n v="1405401060"/>
    <n v="1401585752"/>
    <b v="0"/>
    <n v="9"/>
    <b v="0"/>
    <s v="photography/places"/>
    <x v="8"/>
    <x v="26"/>
  </r>
  <r>
    <n v="1601"/>
    <x v="1601"/>
    <s v="We're so close to releasing our long-awaited debut album! A little help will go a long way... let's do this!"/>
    <n v="2500"/>
    <n v="2706.23"/>
    <n v="1.082492"/>
    <x v="0"/>
    <n v="48.325535714285714"/>
    <x v="0"/>
    <s v="USD"/>
    <n v="1304561633"/>
    <n v="1301969633"/>
    <b v="0"/>
    <n v="56"/>
    <b v="1"/>
    <s v="music/rock"/>
    <x v="4"/>
    <x v="11"/>
  </r>
  <r>
    <n v="1602"/>
    <x v="1602"/>
    <s v="We need the help of fans of both music and film alike to help us create our collective vision for this song."/>
    <n v="1500"/>
    <n v="1502.5"/>
    <n v="1.0016666666666667"/>
    <x v="0"/>
    <n v="46.953125"/>
    <x v="0"/>
    <s v="USD"/>
    <n v="1318633200"/>
    <n v="1314947317"/>
    <b v="0"/>
    <n v="32"/>
    <b v="1"/>
    <s v="music/rock"/>
    <x v="4"/>
    <x v="11"/>
  </r>
  <r>
    <n v="1603"/>
    <x v="1603"/>
    <s v="An exercise in the wild and dangerous world of solo musicianship by Maxwell D Feinstein."/>
    <n v="2000"/>
    <n v="2000.66"/>
    <n v="1.0003299999999999"/>
    <x v="0"/>
    <n v="66.688666666666663"/>
    <x v="0"/>
    <s v="USD"/>
    <n v="1327723459"/>
    <n v="1322539459"/>
    <b v="0"/>
    <n v="30"/>
    <b v="1"/>
    <s v="music/rock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n v="1.2210714285714286"/>
    <x v="0"/>
    <n v="48.842857142857142"/>
    <x v="0"/>
    <s v="USD"/>
    <n v="1332011835"/>
    <n v="1328559435"/>
    <b v="0"/>
    <n v="70"/>
    <b v="1"/>
    <s v="music/rock"/>
    <x v="4"/>
    <x v="11"/>
  </r>
  <r>
    <n v="1605"/>
    <x v="1605"/>
    <s v="A Band of Orcs needs gas, tires &amp; tags to get to GenCon Indy for the debut of their 28 mm gaming miniatures and historic live concert!"/>
    <n v="6000"/>
    <n v="6041.6"/>
    <n v="1.0069333333333335"/>
    <x v="0"/>
    <n v="137.30909090909091"/>
    <x v="0"/>
    <s v="USD"/>
    <n v="1312182000"/>
    <n v="1311380313"/>
    <b v="0"/>
    <n v="44"/>
    <b v="1"/>
    <s v="music/rock"/>
    <x v="4"/>
    <x v="11"/>
  </r>
  <r>
    <n v="1606"/>
    <x v="1606"/>
    <s v="The Scurvies, an independent punk rock 'n' roll band are recording a new album to be released on vinyl and CD, on their very own label."/>
    <n v="8000"/>
    <n v="8080.33"/>
    <n v="1.01004125"/>
    <x v="0"/>
    <n v="87.829673913043479"/>
    <x v="0"/>
    <s v="USD"/>
    <n v="1300930838"/>
    <n v="1293158438"/>
    <b v="0"/>
    <n v="92"/>
    <b v="1"/>
    <s v="music/rock"/>
    <x v="4"/>
    <x v="11"/>
  </r>
  <r>
    <n v="1607"/>
    <x v="1607"/>
    <s v="The world's only all-Asian American dance rock band, The Slants, needs a bus to tour cons, shows, and festivals."/>
    <n v="10000"/>
    <n v="14511"/>
    <n v="1.4511000000000001"/>
    <x v="0"/>
    <n v="70.785365853658533"/>
    <x v="0"/>
    <s v="USD"/>
    <n v="1339701851"/>
    <n v="1337887451"/>
    <b v="0"/>
    <n v="205"/>
    <b v="1"/>
    <s v="music/rock"/>
    <x v="4"/>
    <x v="11"/>
  </r>
  <r>
    <n v="1608"/>
    <x v="1608"/>
    <s v="The Devil &amp; Me's Debut album, &quot;...It's Not A Dream&quot;, featuring 9 original, Hard Rock songs."/>
    <n v="1200"/>
    <n v="1215"/>
    <n v="1.0125"/>
    <x v="0"/>
    <n v="52.826086956521742"/>
    <x v="0"/>
    <s v="USD"/>
    <n v="1388553960"/>
    <n v="1385754986"/>
    <b v="0"/>
    <n v="23"/>
    <b v="1"/>
    <s v="music/rock"/>
    <x v="4"/>
    <x v="11"/>
  </r>
  <r>
    <n v="1609"/>
    <x v="1609"/>
    <s v="Still the Sky's Limit is finishing their first full length album and going on a full US tour, and WE NEED YOUR HELP!"/>
    <n v="1500"/>
    <n v="1775"/>
    <n v="1.1833333333333333"/>
    <x v="0"/>
    <n v="443.75"/>
    <x v="0"/>
    <s v="USD"/>
    <n v="1320220800"/>
    <n v="1315612909"/>
    <b v="0"/>
    <n v="4"/>
    <b v="1"/>
    <s v="music/rock"/>
    <x v="4"/>
    <x v="11"/>
  </r>
  <r>
    <n v="1610"/>
    <x v="1610"/>
    <s v="So The Story Goes is the upcoming album from &quot;Just Joe&quot; Altier."/>
    <n v="2000"/>
    <n v="5437"/>
    <n v="2.7185000000000001"/>
    <x v="0"/>
    <n v="48.544642857142854"/>
    <x v="0"/>
    <s v="USD"/>
    <n v="1355609510"/>
    <n v="1353017510"/>
    <b v="0"/>
    <n v="112"/>
    <b v="1"/>
    <s v="music/rock"/>
    <x v="4"/>
    <x v="11"/>
  </r>
  <r>
    <n v="1611"/>
    <x v="1611"/>
    <s v="Skelton-Luns CD/7&quot; No Big Deal."/>
    <n v="800"/>
    <n v="1001"/>
    <n v="1.25125"/>
    <x v="0"/>
    <n v="37.074074074074076"/>
    <x v="0"/>
    <s v="USD"/>
    <n v="1370390432"/>
    <n v="1368576032"/>
    <b v="0"/>
    <n v="27"/>
    <b v="1"/>
    <s v="music/rock"/>
    <x v="4"/>
    <x v="11"/>
  </r>
  <r>
    <n v="1612"/>
    <x v="1612"/>
    <s v="Help us achieve our goal to get our van repaired, gassed up, and road-ready for our winter tour!"/>
    <n v="500"/>
    <n v="550"/>
    <n v="1.1000000000000001"/>
    <x v="0"/>
    <n v="50"/>
    <x v="0"/>
    <s v="USD"/>
    <n v="1357160384"/>
    <n v="1354568384"/>
    <b v="0"/>
    <n v="11"/>
    <b v="1"/>
    <s v="music/rock"/>
    <x v="4"/>
    <x v="11"/>
  </r>
  <r>
    <n v="1613"/>
    <x v="1613"/>
    <s v="Ghosts and Paper Hearts are getting ready to release their new EP and we want it to be sent everywhere. Help us out PLEASE!!!!!"/>
    <n v="1000"/>
    <n v="1015"/>
    <n v="1.0149999999999999"/>
    <x v="0"/>
    <n v="39.03846153846154"/>
    <x v="0"/>
    <s v="USD"/>
    <n v="1342921202"/>
    <n v="1340329202"/>
    <b v="0"/>
    <n v="26"/>
    <b v="1"/>
    <s v="music/rock"/>
    <x v="4"/>
    <x v="11"/>
  </r>
  <r>
    <n v="1614"/>
    <x v="1614"/>
    <s v="We are going into the studio this June/July to begin our New Album. Pre-order the CD &amp; join us as we present The Greatest Show Alive."/>
    <n v="5000"/>
    <n v="5135"/>
    <n v="1.0269999999999999"/>
    <x v="0"/>
    <n v="66.688311688311686"/>
    <x v="0"/>
    <s v="USD"/>
    <n v="1407085200"/>
    <n v="1401924769"/>
    <b v="0"/>
    <n v="77"/>
    <b v="1"/>
    <s v="music/rock"/>
    <x v="4"/>
    <x v="11"/>
  </r>
  <r>
    <n v="1615"/>
    <x v="1615"/>
    <s v="We are Reno Divorce!! Here is a taste of our upcoming release and we invite you to be a part of it."/>
    <n v="8000"/>
    <n v="9130"/>
    <n v="1.1412500000000001"/>
    <x v="0"/>
    <n v="67.132352941176464"/>
    <x v="0"/>
    <s v="USD"/>
    <n v="1323742396"/>
    <n v="1319850796"/>
    <b v="0"/>
    <n v="136"/>
    <b v="1"/>
    <s v="music/rock"/>
    <x v="4"/>
    <x v="11"/>
  </r>
  <r>
    <n v="1616"/>
    <x v="1616"/>
    <s v="HELP! We don't have much time.....Join Aly Jados in making her new EP a reality before the world ends!!!!"/>
    <n v="10000"/>
    <n v="10420"/>
    <n v="1.042"/>
    <x v="0"/>
    <n v="66.369426751592357"/>
    <x v="0"/>
    <s v="USD"/>
    <n v="1353621600"/>
    <n v="1350061821"/>
    <b v="0"/>
    <n v="157"/>
    <b v="1"/>
    <s v="music/rock"/>
    <x v="4"/>
    <x v="11"/>
  </r>
  <r>
    <n v="1617"/>
    <x v="1617"/>
    <s v="The Coffis Brothers &amp;The Mountain Men are recording a brand new full length record."/>
    <n v="7000"/>
    <n v="10210"/>
    <n v="1.4585714285714286"/>
    <x v="0"/>
    <n v="64.620253164556956"/>
    <x v="0"/>
    <s v="USD"/>
    <n v="1383332400"/>
    <n v="1380470188"/>
    <b v="0"/>
    <n v="158"/>
    <b v="1"/>
    <s v="music/rock"/>
    <x v="4"/>
    <x v="11"/>
  </r>
  <r>
    <n v="1618"/>
    <x v="1618"/>
    <s v="Janus Word combines hard rock with melodic acoustic music for a unique and awesome sound."/>
    <n v="1500"/>
    <n v="1576"/>
    <n v="1.0506666666666666"/>
    <x v="0"/>
    <n v="58.370370370370374"/>
    <x v="0"/>
    <s v="USD"/>
    <n v="1362757335"/>
    <n v="1359301335"/>
    <b v="0"/>
    <n v="27"/>
    <b v="1"/>
    <s v="music/rock"/>
    <x v="4"/>
    <x v="11"/>
  </r>
  <r>
    <n v="1619"/>
    <x v="1619"/>
    <s v="Creating a live show experience that does justice to the musicianship and time spent rehearsing.  Help us weave this sonic tapestry!"/>
    <n v="1500"/>
    <n v="2000"/>
    <n v="1.3333333333333333"/>
    <x v="0"/>
    <n v="86.956521739130437"/>
    <x v="0"/>
    <s v="USD"/>
    <n v="1410755286"/>
    <n v="1408940886"/>
    <b v="0"/>
    <n v="23"/>
    <b v="1"/>
    <s v="music/rock"/>
    <x v="4"/>
    <x v="11"/>
  </r>
  <r>
    <n v="1620"/>
    <x v="1620"/>
    <s v="Kickstarting my music career with 300 hard copy CDs of my first release."/>
    <n v="1000"/>
    <n v="1130"/>
    <n v="1.1299999999999999"/>
    <x v="0"/>
    <n v="66.470588235294116"/>
    <x v="0"/>
    <s v="USD"/>
    <n v="1361606940"/>
    <n v="1361002140"/>
    <b v="0"/>
    <n v="17"/>
    <b v="1"/>
    <s v="music/rock"/>
    <x v="4"/>
    <x v="11"/>
  </r>
  <r>
    <n v="1621"/>
    <x v="1621"/>
    <s v="Its long over due! Help us fund our debut album! We need all our friends and fans support on this! Lets make it happen!"/>
    <n v="5000"/>
    <n v="6060"/>
    <n v="1.212"/>
    <x v="0"/>
    <n v="163.78378378378378"/>
    <x v="0"/>
    <s v="USD"/>
    <n v="1338177540"/>
    <n v="1333550015"/>
    <b v="0"/>
    <n v="37"/>
    <b v="1"/>
    <s v="music/rock"/>
    <x v="4"/>
    <x v="11"/>
  </r>
  <r>
    <n v="1622"/>
    <x v="1622"/>
    <s v="Join in PrincessFrank's conquest of the Rock&amp;Roll kingdom! Pledge your support and help him claim the throne of Rock!"/>
    <n v="6900"/>
    <n v="7019"/>
    <n v="1.0172463768115942"/>
    <x v="0"/>
    <n v="107.98461538461538"/>
    <x v="0"/>
    <s v="USD"/>
    <n v="1418803140"/>
    <n v="1415343874"/>
    <b v="0"/>
    <n v="65"/>
    <b v="1"/>
    <s v="music/rock"/>
    <x v="4"/>
    <x v="11"/>
  </r>
  <r>
    <n v="1623"/>
    <x v="1623"/>
    <s v="We play covers of mod and ska classics to enthusiastic crowds. Now we want to leave our own original mark on mod musical history."/>
    <n v="750"/>
    <n v="758"/>
    <n v="1.0106666666666666"/>
    <x v="0"/>
    <n v="42.111111111111114"/>
    <x v="1"/>
    <s v="GBP"/>
    <n v="1377621089"/>
    <n v="1372437089"/>
    <b v="0"/>
    <n v="18"/>
    <b v="1"/>
    <s v="music/rock"/>
    <x v="4"/>
    <x v="11"/>
  </r>
  <r>
    <n v="1624"/>
    <x v="1624"/>
    <s v="Joey De Noble is raising money to help record his latest music, and he wants YOU to be a part of it!"/>
    <n v="1000"/>
    <n v="1180"/>
    <n v="1.18"/>
    <x v="0"/>
    <n v="47.2"/>
    <x v="0"/>
    <s v="USD"/>
    <n v="1357721335"/>
    <n v="1354265335"/>
    <b v="0"/>
    <n v="25"/>
    <b v="1"/>
    <s v="music/rock"/>
    <x v="4"/>
    <x v="11"/>
  </r>
  <r>
    <n v="1625"/>
    <x v="1625"/>
    <s v="Progressive metal band Redemption is preparing to film its second live DVD at the Progpower festival in Atlanta, GA in September, 2012."/>
    <n v="7500"/>
    <n v="11650"/>
    <n v="1.5533333333333332"/>
    <x v="0"/>
    <n v="112.01923076923077"/>
    <x v="0"/>
    <s v="USD"/>
    <n v="1347382053"/>
    <n v="1344962853"/>
    <b v="0"/>
    <n v="104"/>
    <b v="1"/>
    <s v="music/rock"/>
    <x v="4"/>
    <x v="11"/>
  </r>
  <r>
    <n v="1626"/>
    <x v="1626"/>
    <s v="Help Christian Rock Band &quot;The Protest&quot; fund their new album and further their mission of positively impacting lives."/>
    <n v="8000"/>
    <n v="8095"/>
    <n v="1.0118750000000001"/>
    <x v="0"/>
    <n v="74.953703703703709"/>
    <x v="0"/>
    <s v="USD"/>
    <n v="1385932867"/>
    <n v="1383337267"/>
    <b v="0"/>
    <n v="108"/>
    <b v="1"/>
    <s v="music/rock"/>
    <x v="4"/>
    <x v="11"/>
  </r>
  <r>
    <n v="1627"/>
    <x v="1627"/>
    <s v="River of Thorns is a recording duo based in southeast Michigan.  We're releasing a great sounding cd recorded in a tiny home studio!"/>
    <n v="2000"/>
    <n v="2340"/>
    <n v="1.17"/>
    <x v="0"/>
    <n v="61.578947368421055"/>
    <x v="0"/>
    <s v="USD"/>
    <n v="1353905940"/>
    <n v="1351011489"/>
    <b v="0"/>
    <n v="38"/>
    <b v="1"/>
    <s v="music/rock"/>
    <x v="4"/>
    <x v="11"/>
  </r>
  <r>
    <n v="1628"/>
    <x v="1628"/>
    <s v="Original Jewish rock music on human relationships and identity"/>
    <n v="4000"/>
    <n v="4037"/>
    <n v="1.00925"/>
    <x v="0"/>
    <n v="45.875"/>
    <x v="0"/>
    <s v="USD"/>
    <n v="1403026882"/>
    <n v="1400175682"/>
    <b v="0"/>
    <n v="88"/>
    <b v="1"/>
    <s v="music/rock"/>
    <x v="4"/>
    <x v="11"/>
  </r>
  <r>
    <n v="1629"/>
    <x v="1629"/>
    <s v="Help Off The Turnpike release new music, and set fire to everything!"/>
    <n v="6000"/>
    <n v="6220"/>
    <n v="1.0366666666666666"/>
    <x v="0"/>
    <n v="75.853658536585371"/>
    <x v="0"/>
    <s v="USD"/>
    <n v="1392929333"/>
    <n v="1389041333"/>
    <b v="0"/>
    <n v="82"/>
    <b v="1"/>
    <s v="music/rock"/>
    <x v="4"/>
    <x v="11"/>
  </r>
  <r>
    <n v="1630"/>
    <x v="1630"/>
    <s v="Inspired by the legacy of Tex Tucker, Golden Grenade is setting out to record their first CD with heavy hearts and intense purpose."/>
    <n v="4000"/>
    <n v="10610"/>
    <n v="2.6524999999999999"/>
    <x v="0"/>
    <n v="84.206349206349202"/>
    <x v="0"/>
    <s v="USD"/>
    <n v="1330671540"/>
    <n v="1328040375"/>
    <b v="0"/>
    <n v="126"/>
    <b v="1"/>
    <s v="music/rock"/>
    <x v="4"/>
    <x v="11"/>
  </r>
  <r>
    <n v="1631"/>
    <x v="1631"/>
    <s v="We're putting together our next studio album, and we want you to be a part of it. Check out the video for some clips from the studio."/>
    <n v="10000"/>
    <n v="15591"/>
    <n v="1.5590999999999999"/>
    <x v="0"/>
    <n v="117.22556390977444"/>
    <x v="0"/>
    <s v="USD"/>
    <n v="1350074261"/>
    <n v="1347482261"/>
    <b v="0"/>
    <n v="133"/>
    <b v="1"/>
    <s v="music/rock"/>
    <x v="4"/>
    <x v="11"/>
  </r>
  <r>
    <n v="1632"/>
    <x v="1632"/>
    <s v="Hey everyone! If you don't already know, we're Culprit, a 4-piece rock band from Los Angeles &amp; we are in dire need of a new tour van!"/>
    <n v="4000"/>
    <n v="4065"/>
    <n v="1.0162500000000001"/>
    <x v="0"/>
    <n v="86.489361702127653"/>
    <x v="0"/>
    <s v="USD"/>
    <n v="1316851854"/>
    <n v="1311667854"/>
    <b v="0"/>
    <n v="47"/>
    <b v="1"/>
    <s v="music/rock"/>
    <x v="4"/>
    <x v="11"/>
  </r>
  <r>
    <n v="1633"/>
    <x v="1633"/>
    <s v="We are a four piece rock band that has played shows in and around NYC including Mercury Lounge.  Two of our members are now in LA."/>
    <n v="10000"/>
    <n v="10000"/>
    <n v="1"/>
    <x v="0"/>
    <n v="172.41379310344828"/>
    <x v="0"/>
    <s v="USD"/>
    <n v="1326690000"/>
    <n v="1324329156"/>
    <b v="0"/>
    <n v="58"/>
    <b v="1"/>
    <s v="music/rock"/>
    <x v="4"/>
    <x v="11"/>
  </r>
  <r>
    <n v="1634"/>
    <x v="1634"/>
    <s v="Recording Debut  Album w/ Producer Ikey Owens from Free Moral Agents/ The Mars Volta"/>
    <n v="2000"/>
    <n v="2010"/>
    <n v="1.0049999999999999"/>
    <x v="0"/>
    <n v="62.8125"/>
    <x v="0"/>
    <s v="USD"/>
    <n v="1306994340"/>
    <n v="1303706001"/>
    <b v="0"/>
    <n v="32"/>
    <b v="1"/>
    <s v="music/rock"/>
    <x v="4"/>
    <x v="11"/>
  </r>
  <r>
    <n v="1635"/>
    <x v="1635"/>
    <s v="TWO will be recording their next album, MOUNTAINS, in July and need your help to make their vision a reality. Many perks are available!"/>
    <n v="2000"/>
    <n v="2506"/>
    <n v="1.2529999999999999"/>
    <x v="0"/>
    <n v="67.729729729729726"/>
    <x v="0"/>
    <s v="USD"/>
    <n v="1468270261"/>
    <n v="1463086261"/>
    <b v="0"/>
    <n v="37"/>
    <b v="1"/>
    <s v="music/rock"/>
    <x v="4"/>
    <x v="11"/>
  </r>
  <r>
    <n v="1636"/>
    <x v="1636"/>
    <s v="Butch County is a hard rockin bunch of girls and boy-girls from Austin.  Help us show San Francisco  Pride how we do it in Texas!"/>
    <n v="4500"/>
    <n v="4660"/>
    <n v="1.0355555555555556"/>
    <x v="0"/>
    <n v="53.5632183908046"/>
    <x v="0"/>
    <s v="USD"/>
    <n v="1307851200"/>
    <n v="1304129088"/>
    <b v="0"/>
    <n v="87"/>
    <b v="1"/>
    <s v="music/rock"/>
    <x v="4"/>
    <x v="11"/>
  </r>
  <r>
    <n v="1637"/>
    <x v="1637"/>
    <s v="We (the band Sunset) has been invited to play in Philadelphia.   Help us get there and you will receive special prizes."/>
    <n v="500"/>
    <n v="519"/>
    <n v="1.038"/>
    <x v="0"/>
    <n v="34.6"/>
    <x v="0"/>
    <s v="USD"/>
    <n v="1262302740"/>
    <n v="1257444140"/>
    <b v="0"/>
    <n v="15"/>
    <b v="1"/>
    <s v="music/rock"/>
    <x v="4"/>
    <x v="11"/>
  </r>
  <r>
    <n v="1638"/>
    <x v="1638"/>
    <s v="Avenues will be going in to the studio to record a new EP with Matt Allison!"/>
    <n v="1000"/>
    <n v="1050"/>
    <n v="1.05"/>
    <x v="0"/>
    <n v="38.888888888888886"/>
    <x v="0"/>
    <s v="USD"/>
    <n v="1362086700"/>
    <n v="1358180968"/>
    <b v="0"/>
    <n v="27"/>
    <b v="1"/>
    <s v="music/rock"/>
    <x v="4"/>
    <x v="11"/>
  </r>
  <r>
    <n v="1639"/>
    <x v="1639"/>
    <s v="We've written the music and now it's time to record. We're excited to work with Nic at Different Fur studios but we need your help!"/>
    <n v="1800"/>
    <n v="1800"/>
    <n v="1"/>
    <x v="0"/>
    <n v="94.736842105263165"/>
    <x v="0"/>
    <s v="USD"/>
    <n v="1330789165"/>
    <n v="1328197165"/>
    <b v="0"/>
    <n v="19"/>
    <b v="1"/>
    <s v="music/rock"/>
    <x v="4"/>
    <x v="11"/>
  </r>
  <r>
    <n v="1640"/>
    <x v="1640"/>
    <s v="We are a friendly neighborhood electronic pop duo from Los Angeles. We want to shoot a music video for a song from our debut album."/>
    <n v="400"/>
    <n v="679.44"/>
    <n v="1.6986000000000001"/>
    <x v="0"/>
    <n v="39.967058823529413"/>
    <x v="0"/>
    <s v="USD"/>
    <n v="1280800740"/>
    <n v="1279603955"/>
    <b v="0"/>
    <n v="17"/>
    <b v="1"/>
    <s v="music/rock"/>
    <x v="4"/>
    <x v="11"/>
  </r>
  <r>
    <n v="1641"/>
    <x v="1641"/>
    <s v="Music Video For Upbeat and Inspiring Song - Run For Your Life"/>
    <n v="2500"/>
    <n v="2535"/>
    <n v="1.014"/>
    <x v="0"/>
    <n v="97.5"/>
    <x v="0"/>
    <s v="USD"/>
    <n v="1418998744"/>
    <n v="1416406744"/>
    <b v="0"/>
    <n v="26"/>
    <b v="1"/>
    <s v="music/pop"/>
    <x v="4"/>
    <x v="27"/>
  </r>
  <r>
    <n v="1642"/>
    <x v="1642"/>
    <s v="Pop Garden Radio Presents: The Rock on the Road Tour Season 2 CD. 23 great Pop tracks from independent Pop artists."/>
    <n v="1200"/>
    <n v="1200"/>
    <n v="1"/>
    <x v="0"/>
    <n v="42.857142857142854"/>
    <x v="0"/>
    <s v="USD"/>
    <n v="1308011727"/>
    <n v="1306283727"/>
    <b v="0"/>
    <n v="28"/>
    <b v="1"/>
    <s v="music/pop"/>
    <x v="4"/>
    <x v="27"/>
  </r>
  <r>
    <n v="1643"/>
    <x v="1643"/>
    <s v="This Is All Now is putting out a brand new record, and we need YOUR help to do it!"/>
    <n v="5000"/>
    <n v="6235"/>
    <n v="1.2470000000000001"/>
    <x v="0"/>
    <n v="168.51351351351352"/>
    <x v="0"/>
    <s v="USD"/>
    <n v="1348516012"/>
    <n v="1345924012"/>
    <b v="0"/>
    <n v="37"/>
    <b v="1"/>
    <s v="music/pop"/>
    <x v="4"/>
    <x v="27"/>
  </r>
  <r>
    <n v="1644"/>
    <x v="1644"/>
    <s v="Be a part of helping Singer/Songwriter Kevin Wood bring his 3rd Album &quot;Out Among The Wolves&quot; from the studio to you!"/>
    <n v="10000"/>
    <n v="10950"/>
    <n v="1.095"/>
    <x v="0"/>
    <n v="85.546875"/>
    <x v="0"/>
    <s v="USD"/>
    <n v="1353551160"/>
    <n v="1348363560"/>
    <b v="0"/>
    <n v="128"/>
    <b v="1"/>
    <s v="music/pop"/>
    <x v="4"/>
    <x v="27"/>
  </r>
  <r>
    <n v="1645"/>
    <x v="1645"/>
    <s v="&quot;All I Have is filled with soaring pianos and bright guitars; heartfelt songs coupled with intuitive melodic compositions&quot;"/>
    <n v="5000"/>
    <n v="5540"/>
    <n v="1.1080000000000001"/>
    <x v="0"/>
    <n v="554"/>
    <x v="0"/>
    <s v="USD"/>
    <n v="1379515740"/>
    <n v="1378306140"/>
    <b v="0"/>
    <n v="10"/>
    <b v="1"/>
    <s v="music/pop"/>
    <x v="4"/>
    <x v="27"/>
  </r>
  <r>
    <n v="1646"/>
    <x v="1646"/>
    <s v="Album 3 funds.We have 13 amazing songs ready to go . a fantastic engineer to mix them, James Aparicio(Depeche Mode/Liars.We need you xx"/>
    <n v="2000"/>
    <n v="2204"/>
    <n v="1.1020000000000001"/>
    <x v="0"/>
    <n v="26.554216867469879"/>
    <x v="1"/>
    <s v="GBP"/>
    <n v="1408039860"/>
    <n v="1405248503"/>
    <b v="0"/>
    <n v="83"/>
    <b v="1"/>
    <s v="music/pop"/>
    <x v="4"/>
    <x v="27"/>
  </r>
  <r>
    <n v="1647"/>
    <x v="1647"/>
    <s v="Grammy Pop Soul Artist Jaysin is raising funds to make the most EPIC Music Video ever and he wants to PUT YOU IN IT!"/>
    <n v="5000"/>
    <n v="5236"/>
    <n v="1.0471999999999999"/>
    <x v="0"/>
    <n v="113.82608695652173"/>
    <x v="0"/>
    <s v="USD"/>
    <n v="1339235377"/>
    <n v="1336643377"/>
    <b v="0"/>
    <n v="46"/>
    <b v="1"/>
    <s v="music/pop"/>
    <x v="4"/>
    <x v="27"/>
  </r>
  <r>
    <n v="1648"/>
    <x v="1648"/>
    <s v="We've finished recording our debut LP &quot;Wide Awake&quot; and would love to have it pressed on vinyl, but we need your help"/>
    <n v="2300"/>
    <n v="2881"/>
    <n v="1.2526086956521738"/>
    <x v="0"/>
    <n v="32.011111111111113"/>
    <x v="0"/>
    <s v="USD"/>
    <n v="1300636482"/>
    <n v="1298048082"/>
    <b v="0"/>
    <n v="90"/>
    <b v="1"/>
    <s v="music/pop"/>
    <x v="4"/>
    <x v="27"/>
  </r>
  <r>
    <n v="1649"/>
    <x v="1649"/>
    <s v="This is it! The new Sam Lyons album #3. Help me make it happen by pledging today - pre-order the CD and other cool stuff right here."/>
    <n v="3800"/>
    <n v="3822.33"/>
    <n v="1.0058763157894737"/>
    <x v="0"/>
    <n v="47.189259259259259"/>
    <x v="0"/>
    <s v="USD"/>
    <n v="1400862355"/>
    <n v="1396974355"/>
    <b v="0"/>
    <n v="81"/>
    <b v="1"/>
    <s v="music/pop"/>
    <x v="4"/>
    <x v="27"/>
  </r>
  <r>
    <n v="1650"/>
    <x v="1650"/>
    <s v="Help me record a CD that uses pop styling to give a fresh sound to ancient wisdom from scripture!"/>
    <n v="2000"/>
    <n v="2831"/>
    <n v="1.4155"/>
    <x v="0"/>
    <n v="88.46875"/>
    <x v="0"/>
    <s v="USD"/>
    <n v="1381314437"/>
    <n v="1378722437"/>
    <b v="0"/>
    <n v="32"/>
    <b v="1"/>
    <s v="music/pop"/>
    <x v="4"/>
    <x v="27"/>
  </r>
  <r>
    <n v="1651"/>
    <x v="1651"/>
    <s v="Pop/Alternative/Classical/Electronic artist Dakota Lillie is making a music video for the opening track on his album &quot;The Dream&quot;"/>
    <n v="2000"/>
    <n v="2015"/>
    <n v="1.0075000000000001"/>
    <x v="0"/>
    <n v="100.75"/>
    <x v="0"/>
    <s v="USD"/>
    <n v="1303801140"/>
    <n v="1300916220"/>
    <b v="0"/>
    <n v="20"/>
    <b v="1"/>
    <s v="music/pop"/>
    <x v="4"/>
    <x v="27"/>
  </r>
  <r>
    <n v="1652"/>
    <x v="1652"/>
    <s v="A stunning musical story, telling of the triumphs and struggles we experience through our relationships with life, friends and lovers."/>
    <n v="4500"/>
    <n v="4530"/>
    <n v="1.0066666666666666"/>
    <x v="0"/>
    <n v="64.714285714285708"/>
    <x v="0"/>
    <s v="USD"/>
    <n v="1385297393"/>
    <n v="1382701793"/>
    <b v="0"/>
    <n v="70"/>
    <b v="1"/>
    <s v="music/pop"/>
    <x v="4"/>
    <x v="27"/>
  </r>
  <r>
    <n v="1653"/>
    <x v="1653"/>
    <s v="On 4/26, The Narrative will head out on their 1st full US tour with Eisley and aim to raise $7,500 to cover tour expenses. "/>
    <n v="5000"/>
    <n v="8711.52"/>
    <n v="1.7423040000000001"/>
    <x v="0"/>
    <n v="51.854285714285716"/>
    <x v="0"/>
    <s v="USD"/>
    <n v="1303675296"/>
    <n v="1300996896"/>
    <b v="0"/>
    <n v="168"/>
    <b v="1"/>
    <s v="music/pop"/>
    <x v="4"/>
    <x v="27"/>
  </r>
  <r>
    <n v="1654"/>
    <x v="1654"/>
    <s v="i have 3 new, killer songs that i must record immediately. i can certify the lethal-ness of the songs. these may be my best songs yet!"/>
    <n v="1100"/>
    <n v="1319"/>
    <n v="1.199090909090909"/>
    <x v="0"/>
    <n v="38.794117647058826"/>
    <x v="0"/>
    <s v="USD"/>
    <n v="1334784160"/>
    <n v="1332192160"/>
    <b v="0"/>
    <n v="34"/>
    <b v="1"/>
    <s v="music/pop"/>
    <x v="4"/>
    <x v="27"/>
  </r>
  <r>
    <n v="1655"/>
    <x v="1655"/>
    <s v="Berklee College of Music student, Meg Porter needs YOUR help to fund her very first EP!"/>
    <n v="1500"/>
    <n v="2143"/>
    <n v="1.4286666666666668"/>
    <x v="0"/>
    <n v="44.645833333333336"/>
    <x v="0"/>
    <s v="USD"/>
    <n v="1333648820"/>
    <n v="1331060420"/>
    <b v="0"/>
    <n v="48"/>
    <b v="1"/>
    <s v="music/pop"/>
    <x v="4"/>
    <x v="27"/>
  </r>
  <r>
    <n v="1656"/>
    <x v="1656"/>
    <s v="The making of a quality, full length album journeying through a pop/folk/rock/americana sound_x000a_noisetrade.com/jaredmitchellmusic"/>
    <n v="7500"/>
    <n v="7525.12"/>
    <n v="1.0033493333333334"/>
    <x v="0"/>
    <n v="156.77333333333334"/>
    <x v="0"/>
    <s v="USD"/>
    <n v="1355437052"/>
    <n v="1352845052"/>
    <b v="0"/>
    <n v="48"/>
    <b v="1"/>
    <s v="music/pop"/>
    <x v="4"/>
    <x v="27"/>
  </r>
  <r>
    <n v="1657"/>
    <x v="1657"/>
    <s v="The long anticipated debut album from singer/songwriter Lynette will be recorded this June in Nashville! You can help make it happen!"/>
    <n v="25000"/>
    <n v="26233.45"/>
    <n v="1.0493380000000001"/>
    <x v="0"/>
    <n v="118.70339366515837"/>
    <x v="0"/>
    <s v="USD"/>
    <n v="1337885168"/>
    <n v="1335293168"/>
    <b v="0"/>
    <n v="221"/>
    <b v="1"/>
    <s v="music/pop"/>
    <x v="4"/>
    <x v="27"/>
  </r>
  <r>
    <n v="1658"/>
    <x v="1658"/>
    <s v="I've had numerous song ideas spinning around in my head for years now, please help me get them out- into a studio and into your homes!"/>
    <n v="6000"/>
    <n v="7934"/>
    <n v="1.3223333333333334"/>
    <x v="0"/>
    <n v="74.149532710280369"/>
    <x v="0"/>
    <s v="USD"/>
    <n v="1355840400"/>
    <n v="1352524767"/>
    <b v="0"/>
    <n v="107"/>
    <b v="1"/>
    <s v="music/pop"/>
    <x v="4"/>
    <x v="27"/>
  </r>
  <r>
    <n v="1659"/>
    <x v="1659"/>
    <s v="The long awaited Christmas EP is in session! We need your help to get it professionally mixed, produced and manufactured."/>
    <n v="500"/>
    <n v="564"/>
    <n v="1.1279999999999999"/>
    <x v="0"/>
    <n v="12.533333333333333"/>
    <x v="1"/>
    <s v="GBP"/>
    <n v="1387281600"/>
    <n v="1384811721"/>
    <b v="0"/>
    <n v="45"/>
    <b v="1"/>
    <s v="music/pop"/>
    <x v="4"/>
    <x v="27"/>
  </r>
  <r>
    <n v="1660"/>
    <x v="1660"/>
    <s v="Vogliamo realizzare un risotto fragole e champagne e condividerlo con i nostri fan. Faremo il risotto durante un concerto casalingo."/>
    <n v="80"/>
    <n v="1003"/>
    <n v="12.5375"/>
    <x v="0"/>
    <n v="27.861111111111111"/>
    <x v="13"/>
    <s v="EUR"/>
    <n v="1462053540"/>
    <n v="1459355950"/>
    <b v="0"/>
    <n v="36"/>
    <b v="1"/>
    <s v="music/pop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n v="1.0250632911392406"/>
    <x v="0"/>
    <n v="80.178217821782184"/>
    <x v="15"/>
    <s v="EUR"/>
    <n v="1453064400"/>
    <n v="1449359831"/>
    <b v="0"/>
    <n v="101"/>
    <b v="1"/>
    <s v="music/pop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n v="1.026375"/>
    <x v="0"/>
    <n v="132.43548387096774"/>
    <x v="0"/>
    <s v="USD"/>
    <n v="1325310336"/>
    <n v="1320122736"/>
    <b v="0"/>
    <n v="62"/>
    <b v="1"/>
    <s v="music/pop"/>
    <x v="4"/>
    <x v="27"/>
  </r>
  <r>
    <n v="1663"/>
    <x v="1663"/>
    <s v="music is as important to the eyes as it is to the ears. help bring ghost to life in front of your eyes."/>
    <n v="1000"/>
    <n v="1080"/>
    <n v="1.08"/>
    <x v="0"/>
    <n v="33.75"/>
    <x v="0"/>
    <s v="USD"/>
    <n v="1422750707"/>
    <n v="1420158707"/>
    <b v="0"/>
    <n v="32"/>
    <b v="1"/>
    <s v="music/pop"/>
    <x v="4"/>
    <x v="27"/>
  </r>
  <r>
    <n v="1664"/>
    <x v="1664"/>
    <s v="Korean-American Soprano Grace's Debut Album - coming up in June 2012. Come and be part of this exciting project!"/>
    <n v="2500"/>
    <n v="3060.22"/>
    <n v="1.2240879999999998"/>
    <x v="0"/>
    <n v="34.384494382022467"/>
    <x v="0"/>
    <s v="USD"/>
    <n v="1331870340"/>
    <n v="1328033818"/>
    <b v="0"/>
    <n v="89"/>
    <b v="1"/>
    <s v="music/pop"/>
    <x v="4"/>
    <x v="27"/>
  </r>
  <r>
    <n v="1665"/>
    <x v="1665"/>
    <s v="Simply Put is recording our debut album and needs to raise funds for studio time, printing and possibly the start of a sound system.  "/>
    <n v="3500"/>
    <n v="4181"/>
    <n v="1.1945714285714286"/>
    <x v="0"/>
    <n v="44.956989247311824"/>
    <x v="0"/>
    <s v="USD"/>
    <n v="1298343600"/>
    <n v="1295624113"/>
    <b v="0"/>
    <n v="93"/>
    <b v="1"/>
    <s v="music/pop"/>
    <x v="4"/>
    <x v="27"/>
  </r>
  <r>
    <n v="1666"/>
    <x v="1666"/>
    <s v="Play a KEY role in Venus On Fire's success - Working with a World Class Producer to make a memorable EP."/>
    <n v="2500"/>
    <n v="4022"/>
    <n v="1.6088"/>
    <x v="0"/>
    <n v="41.04081632653061"/>
    <x v="0"/>
    <s v="USD"/>
    <n v="1364447073"/>
    <n v="1361858673"/>
    <b v="0"/>
    <n v="98"/>
    <b v="1"/>
    <s v="music/pop"/>
    <x v="4"/>
    <x v="27"/>
  </r>
  <r>
    <n v="1667"/>
    <x v="1667"/>
    <s v="I am so excited to be recording my debut EP called &quot;A Sign of Weakness&quot; as well as shooting a music video for the title track!"/>
    <n v="3400"/>
    <n v="4313"/>
    <n v="1.2685294117647059"/>
    <x v="0"/>
    <n v="52.597560975609753"/>
    <x v="0"/>
    <s v="USD"/>
    <n v="1394521140"/>
    <n v="1392169298"/>
    <b v="0"/>
    <n v="82"/>
    <b v="1"/>
    <s v="music/pop"/>
    <x v="4"/>
    <x v="27"/>
  </r>
  <r>
    <n v="1668"/>
    <x v="1668"/>
    <s v="Making my debut EP &quot;Words Left In My Mind&quot; with the help of Kickstarter and all you awesome people! Thanks for the support!!"/>
    <n v="8000"/>
    <n v="8211"/>
    <n v="1.026375"/>
    <x v="0"/>
    <n v="70.784482758620683"/>
    <x v="0"/>
    <s v="USD"/>
    <n v="1322454939"/>
    <n v="1319859339"/>
    <b v="0"/>
    <n v="116"/>
    <b v="1"/>
    <s v="music/pop"/>
    <x v="4"/>
    <x v="27"/>
  </r>
  <r>
    <n v="1669"/>
    <x v="1669"/>
    <s v="Hi guys! I'll be recording a 6-7 song EP this summer and I need your help to make it happen! _x000a_Any support is appreciated!"/>
    <n v="2000"/>
    <n v="2795"/>
    <n v="1.3975"/>
    <x v="0"/>
    <n v="53.75"/>
    <x v="0"/>
    <s v="USD"/>
    <n v="1464729276"/>
    <n v="1459545276"/>
    <b v="0"/>
    <n v="52"/>
    <b v="1"/>
    <s v="music/pop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n v="1.026"/>
    <x v="0"/>
    <n v="44.608695652173914"/>
    <x v="0"/>
    <s v="USD"/>
    <n v="1278302400"/>
    <n v="1273961999"/>
    <b v="0"/>
    <n v="23"/>
    <b v="1"/>
    <s v="music/pop"/>
    <x v="4"/>
    <x v="27"/>
  </r>
  <r>
    <n v="1671"/>
    <x v="1671"/>
    <s v="I am seeking funding in order to help take my music from a hobby to a career."/>
    <n v="2000"/>
    <n v="2013.47"/>
    <n v="1.0067349999999999"/>
    <x v="0"/>
    <n v="26.148961038961041"/>
    <x v="0"/>
    <s v="USD"/>
    <n v="1470056614"/>
    <n v="1467464614"/>
    <b v="0"/>
    <n v="77"/>
    <b v="1"/>
    <s v="music/pop"/>
    <x v="4"/>
    <x v="27"/>
  </r>
  <r>
    <n v="1672"/>
    <x v="1672"/>
    <s v="Sweet, sweet harmonies from Portland Oregon's premiere high school women's a cappella group."/>
    <n v="1700"/>
    <n v="1920"/>
    <n v="1.1294117647058823"/>
    <x v="0"/>
    <n v="39.183673469387756"/>
    <x v="0"/>
    <s v="USD"/>
    <n v="1338824730"/>
    <n v="1336232730"/>
    <b v="0"/>
    <n v="49"/>
    <b v="1"/>
    <s v="music/pop"/>
    <x v="4"/>
    <x v="27"/>
  </r>
  <r>
    <n v="1673"/>
    <x v="1673"/>
    <s v="After our exciting mixing session at the Wilco loft, we're ready to master and press vinyl for The Astronomer's newest record!"/>
    <n v="2100"/>
    <n v="2690"/>
    <n v="1.2809523809523808"/>
    <x v="0"/>
    <n v="45.593220338983052"/>
    <x v="0"/>
    <s v="USD"/>
    <n v="1425675892"/>
    <n v="1423083892"/>
    <b v="0"/>
    <n v="59"/>
    <b v="1"/>
    <s v="music/pop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n v="2.0169999999999999"/>
    <x v="0"/>
    <n v="89.247787610619469"/>
    <x v="0"/>
    <s v="USD"/>
    <n v="1471503540"/>
    <n v="1468852306"/>
    <b v="0"/>
    <n v="113"/>
    <b v="1"/>
    <s v="music/pop"/>
    <x v="4"/>
    <x v="27"/>
  </r>
  <r>
    <n v="1675"/>
    <x v="1675"/>
    <s v="The Great Party is releasing their debut album. Here's your chance to be a part of it!"/>
    <n v="1000"/>
    <n v="1374.16"/>
    <n v="1.37416"/>
    <x v="0"/>
    <n v="40.416470588235299"/>
    <x v="0"/>
    <s v="USD"/>
    <n v="1318802580"/>
    <n v="1316194540"/>
    <b v="0"/>
    <n v="34"/>
    <b v="1"/>
    <s v="music/pop"/>
    <x v="4"/>
    <x v="27"/>
  </r>
  <r>
    <n v="1676"/>
    <x v="1676"/>
    <s v="Help fund Bridge 19's tour in support of their first duo record, to be released in May 2012."/>
    <n v="3000"/>
    <n v="3460"/>
    <n v="1.1533333333333333"/>
    <x v="0"/>
    <n v="82.38095238095238"/>
    <x v="0"/>
    <s v="USD"/>
    <n v="1334980740"/>
    <n v="1330968347"/>
    <b v="0"/>
    <n v="42"/>
    <b v="1"/>
    <s v="music/pop"/>
    <x v="4"/>
    <x v="27"/>
  </r>
  <r>
    <n v="1677"/>
    <x v="1677"/>
    <s v="It's time to record my new album. Studio, musicians and arranger are ready, are you coming on this journey with me?"/>
    <n v="6000"/>
    <n v="6700"/>
    <n v="1.1166666666666667"/>
    <x v="0"/>
    <n v="159.52380952380952"/>
    <x v="3"/>
    <s v="EUR"/>
    <n v="1460786340"/>
    <n v="1455615976"/>
    <b v="0"/>
    <n v="42"/>
    <b v="1"/>
    <s v="music/pop"/>
    <x v="4"/>
    <x v="27"/>
  </r>
  <r>
    <n v="1678"/>
    <x v="1678"/>
    <s v="Help me make an amazing music video so that I can take my music to the next level and get a manager!"/>
    <n v="1500"/>
    <n v="1776"/>
    <n v="1.1839999999999999"/>
    <x v="0"/>
    <n v="36.244897959183675"/>
    <x v="0"/>
    <s v="USD"/>
    <n v="1391718671"/>
    <n v="1390509071"/>
    <b v="0"/>
    <n v="49"/>
    <b v="1"/>
    <s v="music/pop"/>
    <x v="4"/>
    <x v="27"/>
  </r>
  <r>
    <n v="1679"/>
    <x v="1679"/>
    <s v="Your ticket for an adventure in STEREOPHONIC, INTERSTELLAR  HI-FIDELITY_x000a_w/ your crooning Star-Captain, Jody Mulgrew. Pre-Order Today."/>
    <n v="2000"/>
    <n v="3500"/>
    <n v="1.75"/>
    <x v="0"/>
    <n v="62.5"/>
    <x v="0"/>
    <s v="USD"/>
    <n v="1311298745"/>
    <n v="1309311545"/>
    <b v="0"/>
    <n v="56"/>
    <b v="1"/>
    <s v="music/pop"/>
    <x v="4"/>
    <x v="27"/>
  </r>
  <r>
    <n v="1680"/>
    <x v="1680"/>
    <s v="Working Musician dilemma #164: how the taxman put Kick the Record 2.0 on hold"/>
    <n v="1000"/>
    <n v="1175"/>
    <n v="1.175"/>
    <x v="0"/>
    <n v="47"/>
    <x v="0"/>
    <s v="USD"/>
    <n v="1405188667"/>
    <n v="1402596667"/>
    <b v="0"/>
    <n v="25"/>
    <b v="1"/>
    <s v="music/pop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n v="1.0142212307692309"/>
    <x v="3"/>
    <n v="74.575090497737563"/>
    <x v="0"/>
    <s v="USD"/>
    <n v="1490752800"/>
    <n v="1486522484"/>
    <b v="0"/>
    <n v="884"/>
    <b v="0"/>
    <s v="music/faith"/>
    <x v="4"/>
    <x v="28"/>
  </r>
  <r>
    <n v="1682"/>
    <x v="1682"/>
    <s v="Christian singer-wongerwriter searching for funding to record CD of original Christian music."/>
    <n v="6000"/>
    <n v="0"/>
    <n v="0"/>
    <x v="3"/>
    <e v="#DIV/0!"/>
    <x v="0"/>
    <s v="USD"/>
    <n v="1492142860"/>
    <n v="1486962460"/>
    <b v="0"/>
    <n v="0"/>
    <b v="0"/>
    <s v="music/faith"/>
    <x v="4"/>
    <x v="28"/>
  </r>
  <r>
    <n v="1683"/>
    <x v="1683"/>
    <s v="Rendre tÃ©moignage de ce que Dieu fait chaque jour pour moi et venir en  aide  aux autres, c'est  mon but."/>
    <n v="3500"/>
    <n v="760"/>
    <n v="0.21714285714285714"/>
    <x v="3"/>
    <n v="76"/>
    <x v="6"/>
    <s v="EUR"/>
    <n v="1491590738"/>
    <n v="1489517138"/>
    <b v="0"/>
    <n v="10"/>
    <b v="0"/>
    <s v="music/faith"/>
    <x v="4"/>
    <x v="28"/>
  </r>
  <r>
    <n v="1684"/>
    <x v="1684"/>
    <s v="New Music from Marty Mikles!  A new EP all about God's Goodness &amp; Mercy."/>
    <n v="8000"/>
    <n v="8730"/>
    <n v="1.0912500000000001"/>
    <x v="3"/>
    <n v="86.43564356435644"/>
    <x v="0"/>
    <s v="USD"/>
    <n v="1489775641"/>
    <n v="1487360041"/>
    <b v="0"/>
    <n v="101"/>
    <b v="0"/>
    <s v="music/faith"/>
    <x v="4"/>
    <x v="28"/>
  </r>
  <r>
    <n v="1685"/>
    <x v="1685"/>
    <s v="My name is Brad Dassey.  I've been composing and making music for 18 years now.  I want to get my music out there even further."/>
    <n v="350"/>
    <n v="360"/>
    <n v="1.0285714285714285"/>
    <x v="3"/>
    <n v="24"/>
    <x v="0"/>
    <s v="USD"/>
    <n v="1490331623"/>
    <n v="1487743223"/>
    <b v="0"/>
    <n v="15"/>
    <b v="0"/>
    <s v="music/faith"/>
    <x v="4"/>
    <x v="28"/>
  </r>
  <r>
    <n v="1686"/>
    <x v="1686"/>
    <s v="I will transcribe, into Western musical notation and Romanized transliteration, the complete Torah as sung in the Ashkenazic tradition."/>
    <n v="5000"/>
    <n v="18"/>
    <n v="3.5999999999999999E-3"/>
    <x v="3"/>
    <n v="18"/>
    <x v="5"/>
    <s v="CAD"/>
    <n v="1493320519"/>
    <n v="1488140119"/>
    <b v="0"/>
    <n v="1"/>
    <b v="0"/>
    <s v="music/faith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n v="0.3125"/>
    <x v="3"/>
    <n v="80.128205128205124"/>
    <x v="0"/>
    <s v="USD"/>
    <n v="1491855300"/>
    <n v="1488935245"/>
    <b v="0"/>
    <n v="39"/>
    <b v="0"/>
    <s v="music/faith"/>
    <x v="4"/>
    <x v="28"/>
  </r>
  <r>
    <n v="1688"/>
    <x v="1688"/>
    <s v="Professionally recording a worship and contemporary Christian music album that connects to people and connects their heart to God."/>
    <n v="4000"/>
    <n v="1772"/>
    <n v="0.443"/>
    <x v="3"/>
    <n v="253.14285714285714"/>
    <x v="0"/>
    <s v="USD"/>
    <n v="1491738594"/>
    <n v="1489150194"/>
    <b v="0"/>
    <n v="7"/>
    <b v="0"/>
    <s v="music/faith"/>
    <x v="4"/>
    <x v="28"/>
  </r>
  <r>
    <n v="1689"/>
    <x v="1689"/>
    <s v="Praising the Living God in the second half of life."/>
    <n v="2400"/>
    <n v="2400"/>
    <n v="1"/>
    <x v="3"/>
    <n v="171.42857142857142"/>
    <x v="0"/>
    <s v="USD"/>
    <n v="1489700230"/>
    <n v="1487111830"/>
    <b v="0"/>
    <n v="14"/>
    <b v="0"/>
    <s v="music/faith"/>
    <x v="4"/>
    <x v="28"/>
  </r>
  <r>
    <n v="1690"/>
    <x v="1690"/>
    <s v="Our newest project! We are hard at it trying to bring music that uplifts the spirit, and tells a story of life-changing love."/>
    <n v="2500"/>
    <n v="635"/>
    <n v="0.254"/>
    <x v="3"/>
    <n v="57.727272727272727"/>
    <x v="0"/>
    <s v="USD"/>
    <n v="1491470442"/>
    <n v="1488882042"/>
    <b v="0"/>
    <n v="11"/>
    <b v="0"/>
    <s v="music/faith"/>
    <x v="4"/>
    <x v="28"/>
  </r>
  <r>
    <n v="1691"/>
    <x v="1691"/>
    <s v="TUV Online is making highly effective vocal training available &amp; affordable to churches, worship leaders and singers around the world!"/>
    <n v="30000"/>
    <n v="10042"/>
    <n v="0.33473333333333333"/>
    <x v="3"/>
    <n v="264.26315789473682"/>
    <x v="0"/>
    <s v="USD"/>
    <n v="1491181200"/>
    <n v="1488387008"/>
    <b v="0"/>
    <n v="38"/>
    <b v="0"/>
    <s v="music/faith"/>
    <x v="4"/>
    <x v="28"/>
  </r>
  <r>
    <n v="1692"/>
    <x v="1692"/>
    <s v="After 3 years.....It's time for some new music! Album #2 is in motion and I can't wait to share it with all of you!"/>
    <n v="5000"/>
    <n v="2390"/>
    <n v="0.47799999999999998"/>
    <x v="3"/>
    <n v="159.33333333333334"/>
    <x v="0"/>
    <s v="USD"/>
    <n v="1490572740"/>
    <n v="1487734667"/>
    <b v="0"/>
    <n v="15"/>
    <b v="0"/>
    <s v="music/faith"/>
    <x v="4"/>
    <x v="28"/>
  </r>
  <r>
    <n v="1693"/>
    <x v="1693"/>
    <s v="Creating and playing music is what i love. I long to produce &amp; release fresh, raw and relevant songs that come straight from the heart."/>
    <n v="3000"/>
    <n v="280"/>
    <n v="9.3333333333333338E-2"/>
    <x v="3"/>
    <n v="35"/>
    <x v="1"/>
    <s v="GBP"/>
    <n v="1491768000"/>
    <n v="1489097112"/>
    <b v="0"/>
    <n v="8"/>
    <b v="0"/>
    <s v="music/faith"/>
    <x v="4"/>
    <x v="28"/>
  </r>
  <r>
    <n v="1694"/>
    <x v="1694"/>
    <s v="Hey all I'm building out my Christian Recording studio in a new building. I have the building but lack the funds to build it out!!!"/>
    <n v="10000"/>
    <n v="5"/>
    <n v="5.0000000000000001E-4"/>
    <x v="3"/>
    <n v="5"/>
    <x v="0"/>
    <s v="USD"/>
    <n v="1490589360"/>
    <n v="1488038674"/>
    <b v="0"/>
    <n v="1"/>
    <b v="0"/>
    <s v="music/faith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n v="0.11708333333333333"/>
    <x v="3"/>
    <n v="61.086956521739133"/>
    <x v="0"/>
    <s v="USD"/>
    <n v="1491786000"/>
    <n v="1488847514"/>
    <b v="0"/>
    <n v="23"/>
    <b v="0"/>
    <s v="music/faith"/>
    <x v="4"/>
    <x v="28"/>
  </r>
  <r>
    <n v="1696"/>
    <x v="1696"/>
    <s v="I was dying. No will to live. Angel spoke to me. Changed my life. Help me to Share the message with the world. My life changing story."/>
    <n v="300000"/>
    <n v="0"/>
    <n v="0"/>
    <x v="3"/>
    <e v="#DIV/0!"/>
    <x v="0"/>
    <s v="USD"/>
    <n v="1491007211"/>
    <n v="1488418811"/>
    <b v="0"/>
    <n v="0"/>
    <b v="0"/>
    <s v="music/faith"/>
    <x v="4"/>
    <x v="28"/>
  </r>
  <r>
    <n v="1697"/>
    <x v="1697"/>
    <s v="You can help create an awesome new worship album and in return get exclusive rewards ONLY for backers of this project."/>
    <n v="12500"/>
    <n v="2526"/>
    <n v="0.20208000000000001"/>
    <x v="3"/>
    <n v="114.81818181818181"/>
    <x v="0"/>
    <s v="USD"/>
    <n v="1491781648"/>
    <n v="1489193248"/>
    <b v="0"/>
    <n v="22"/>
    <b v="0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n v="0"/>
    <x v="3"/>
    <e v="#DIV/0!"/>
    <x v="0"/>
    <s v="USD"/>
    <n v="1490499180"/>
    <n v="1488430760"/>
    <b v="0"/>
    <n v="0"/>
    <b v="0"/>
    <s v="music/faith"/>
    <x v="4"/>
    <x v="28"/>
  </r>
  <r>
    <n v="1699"/>
    <x v="1699"/>
    <s v="Friends! Will you help me create a new worship album??! I want this album to give God the worship he deserves and draw people to Him."/>
    <n v="5105"/>
    <n v="216"/>
    <n v="4.2311459353574929E-2"/>
    <x v="3"/>
    <n v="54"/>
    <x v="0"/>
    <s v="USD"/>
    <n v="1491943445"/>
    <n v="1489351445"/>
    <b v="0"/>
    <n v="4"/>
    <b v="0"/>
    <s v="music/faith"/>
    <x v="4"/>
    <x v="28"/>
  </r>
  <r>
    <n v="1700"/>
    <x v="1700"/>
    <s v="My debut full-length album. This album will be a new direction as we hope to capture the worship that happens when you're at camp."/>
    <n v="20000"/>
    <n v="5212"/>
    <n v="0.2606"/>
    <x v="3"/>
    <n v="65.974683544303801"/>
    <x v="0"/>
    <s v="USD"/>
    <n v="1491019200"/>
    <n v="1488418990"/>
    <b v="0"/>
    <n v="79"/>
    <b v="0"/>
    <s v="music/faith"/>
    <x v="4"/>
    <x v="28"/>
  </r>
  <r>
    <n v="1701"/>
    <x v="1701"/>
    <s v="The passion I have for music is intense, super natural and uniquely divine.The encompassing vibe of a great song dressed in great beat"/>
    <n v="5050"/>
    <n v="10"/>
    <n v="1.9801980198019802E-3"/>
    <x v="2"/>
    <n v="5"/>
    <x v="0"/>
    <s v="USD"/>
    <n v="1421337405"/>
    <n v="1418745405"/>
    <b v="0"/>
    <n v="2"/>
    <b v="0"/>
    <s v="music/faith"/>
    <x v="4"/>
    <x v="28"/>
  </r>
  <r>
    <n v="1702"/>
    <x v="1702"/>
    <s v="I can do all things through christ jesus"/>
    <n v="16500"/>
    <n v="1"/>
    <n v="6.0606060606060605E-5"/>
    <x v="2"/>
    <n v="1"/>
    <x v="0"/>
    <s v="USD"/>
    <n v="1427745150"/>
    <n v="1425156750"/>
    <b v="0"/>
    <n v="1"/>
    <b v="0"/>
    <s v="music/faith"/>
    <x v="4"/>
    <x v="28"/>
  </r>
  <r>
    <n v="1703"/>
    <x v="1703"/>
    <s v="I would love for you to be a part of helping me raise money for music and video production to launch my first Worship album!"/>
    <n v="5000"/>
    <n v="51"/>
    <n v="1.0200000000000001E-2"/>
    <x v="2"/>
    <n v="25.5"/>
    <x v="0"/>
    <s v="USD"/>
    <n v="1441003537"/>
    <n v="1435819537"/>
    <b v="0"/>
    <n v="2"/>
    <b v="0"/>
    <s v="music/faith"/>
    <x v="4"/>
    <x v="28"/>
  </r>
  <r>
    <n v="1704"/>
    <x v="1704"/>
    <s v="We want to record an album of popular praise &amp; worship songs with our own influence and style."/>
    <n v="2000"/>
    <n v="1302"/>
    <n v="0.65100000000000002"/>
    <x v="2"/>
    <n v="118.36363636363636"/>
    <x v="0"/>
    <s v="USD"/>
    <n v="1424056873"/>
    <n v="1421464873"/>
    <b v="0"/>
    <n v="11"/>
    <b v="0"/>
    <s v="music/faith"/>
    <x v="4"/>
    <x v="28"/>
  </r>
  <r>
    <n v="1705"/>
    <x v="1705"/>
    <s v="An instrumental album that ranges from hymns to contemporary music. All the music is recorded by myself."/>
    <n v="2000"/>
    <n v="0"/>
    <n v="0"/>
    <x v="2"/>
    <e v="#DIV/0!"/>
    <x v="0"/>
    <s v="USD"/>
    <n v="1441814400"/>
    <n v="1440807846"/>
    <b v="0"/>
    <n v="0"/>
    <b v="0"/>
    <s v="music/faith"/>
    <x v="4"/>
    <x v="28"/>
  </r>
  <r>
    <n v="1706"/>
    <x v="1706"/>
    <s v="Unsere &quot;Aufgabe&quot; ist es, fÃ¼r Christen da zu sein die keiner Gemeinde angehÃ¶ren. Zudem spielt Lobpreis eine Zentrale Rolle."/>
    <n v="5500"/>
    <n v="0"/>
    <n v="0"/>
    <x v="2"/>
    <e v="#DIV/0!"/>
    <x v="12"/>
    <s v="EUR"/>
    <n v="1440314472"/>
    <n v="1435130472"/>
    <b v="0"/>
    <n v="0"/>
    <b v="0"/>
    <s v="music/faith"/>
    <x v="4"/>
    <x v="28"/>
  </r>
  <r>
    <n v="1707"/>
    <x v="1707"/>
    <s v="We exist to proclaim the love of Christ through music! Partner with our ministry and help us spread God's love with a new studio album!"/>
    <n v="5000"/>
    <n v="487"/>
    <n v="9.74E-2"/>
    <x v="2"/>
    <n v="54.111111111111114"/>
    <x v="0"/>
    <s v="USD"/>
    <n v="1459181895"/>
    <n v="1456593495"/>
    <b v="0"/>
    <n v="9"/>
    <b v="0"/>
    <s v="music/faith"/>
    <x v="4"/>
    <x v="28"/>
  </r>
  <r>
    <n v="1708"/>
    <x v="1708"/>
    <s v="A debut album for the New Gate Church's praise team; making a cd filled with original songs from a team of misfits with 1 goal in mind"/>
    <n v="7000"/>
    <n v="0"/>
    <n v="0"/>
    <x v="2"/>
    <e v="#DIV/0!"/>
    <x v="0"/>
    <s v="USD"/>
    <n v="1462135706"/>
    <n v="1458679706"/>
    <b v="0"/>
    <n v="0"/>
    <b v="0"/>
    <s v="music/faith"/>
    <x v="4"/>
    <x v="28"/>
  </r>
  <r>
    <n v="1709"/>
    <x v="1709"/>
    <s v="A project to set psalms to music. The psalms are taken from the English Standard Version (ESV) of the Bible."/>
    <n v="1750"/>
    <n v="85"/>
    <n v="4.8571428571428571E-2"/>
    <x v="2"/>
    <n v="21.25"/>
    <x v="0"/>
    <s v="USD"/>
    <n v="1409513940"/>
    <n v="1405949514"/>
    <b v="0"/>
    <n v="4"/>
    <b v="0"/>
    <s v="music/faith"/>
    <x v="4"/>
    <x v="28"/>
  </r>
  <r>
    <n v="1710"/>
    <x v="1710"/>
    <s v="We want to create a gospel live album which has never been produced before."/>
    <n v="5000"/>
    <n v="34"/>
    <n v="6.7999999999999996E-3"/>
    <x v="2"/>
    <n v="34"/>
    <x v="12"/>
    <s v="EUR"/>
    <n v="1453122000"/>
    <n v="1449151888"/>
    <b v="0"/>
    <n v="1"/>
    <b v="0"/>
    <s v="music/faith"/>
    <x v="4"/>
    <x v="28"/>
  </r>
  <r>
    <n v="1711"/>
    <x v="1711"/>
    <s v="&quot;Redemption&quot; is a multi-cultural worship album aimed at giving you an 'around-the-world' experience of Jesus-focused worship."/>
    <n v="10000"/>
    <n v="1050"/>
    <n v="0.105"/>
    <x v="2"/>
    <n v="525"/>
    <x v="0"/>
    <s v="USD"/>
    <n v="1409585434"/>
    <n v="1406907034"/>
    <b v="0"/>
    <n v="2"/>
    <b v="0"/>
    <s v="music/faith"/>
    <x v="4"/>
    <x v="28"/>
  </r>
  <r>
    <n v="1712"/>
    <x v="1712"/>
    <s v="Recording/equipment for MCM - a team of musicians who will help your local musicians to hold your own Cowboy Church with Gospel Music"/>
    <n v="5000"/>
    <n v="0"/>
    <n v="0"/>
    <x v="2"/>
    <e v="#DIV/0!"/>
    <x v="0"/>
    <s v="USD"/>
    <n v="1435701353"/>
    <n v="1430517353"/>
    <b v="0"/>
    <n v="0"/>
    <b v="0"/>
    <s v="music/faith"/>
    <x v="4"/>
    <x v="28"/>
  </r>
  <r>
    <n v="1713"/>
    <x v="1713"/>
    <s v="This music project is a compilation to my up-coming book UNCOVERED ME, I need your support to help me go to New York and complete it."/>
    <n v="3000"/>
    <n v="50"/>
    <n v="1.6666666666666666E-2"/>
    <x v="2"/>
    <n v="50"/>
    <x v="0"/>
    <s v="USD"/>
    <n v="1412536412"/>
    <n v="1409944412"/>
    <b v="0"/>
    <n v="1"/>
    <b v="0"/>
    <s v="music/faith"/>
    <x v="4"/>
    <x v="28"/>
  </r>
  <r>
    <n v="1714"/>
    <x v="1714"/>
    <s v="Change the world. Music should be more fun, positive, and compassionate. What goes into your ears is important- same for your kids."/>
    <n v="25000"/>
    <n v="1967"/>
    <n v="7.868E-2"/>
    <x v="2"/>
    <n v="115.70588235294117"/>
    <x v="0"/>
    <s v="USD"/>
    <n v="1430517761"/>
    <n v="1427925761"/>
    <b v="0"/>
    <n v="17"/>
    <b v="0"/>
    <s v="music/faith"/>
    <x v="4"/>
    <x v="28"/>
  </r>
  <r>
    <n v="1715"/>
    <x v="1715"/>
    <s v="Kimberly Stokes the daughter of Elder Baby Stokes Jr, of Bibleway C.O.G.I.C, is currently working on a EP. She is sharing her heart"/>
    <n v="5000"/>
    <n v="11"/>
    <n v="2.2000000000000001E-3"/>
    <x v="2"/>
    <n v="5.5"/>
    <x v="0"/>
    <s v="USD"/>
    <n v="1427772120"/>
    <n v="1425186785"/>
    <b v="0"/>
    <n v="2"/>
    <b v="0"/>
    <s v="music/faith"/>
    <x v="4"/>
    <x v="28"/>
  </r>
  <r>
    <n v="1716"/>
    <x v="1716"/>
    <s v="New Twin Cities based Gospel Chorus and music ministry. Join us as we grow and support this exciting mission with our launch Feb 11th!!"/>
    <n v="2000"/>
    <n v="150"/>
    <n v="7.4999999999999997E-2"/>
    <x v="2"/>
    <n v="50"/>
    <x v="0"/>
    <s v="USD"/>
    <n v="1481295099"/>
    <n v="1477835499"/>
    <b v="0"/>
    <n v="3"/>
    <b v="0"/>
    <s v="music/faith"/>
    <x v="4"/>
    <x v="28"/>
  </r>
  <r>
    <n v="1717"/>
    <x v="1717"/>
    <s v="Our first record created to reach, inspire, and ultimately express the love of Jesus to our generation."/>
    <n v="3265"/>
    <n v="1395"/>
    <n v="0.42725880551301687"/>
    <x v="2"/>
    <n v="34.024390243902438"/>
    <x v="0"/>
    <s v="USD"/>
    <n v="1461211200"/>
    <n v="1459467238"/>
    <b v="0"/>
    <n v="41"/>
    <b v="0"/>
    <s v="music/faith"/>
    <x v="4"/>
    <x v="28"/>
  </r>
  <r>
    <n v="1718"/>
    <x v="1718"/>
    <s v="A melody for the galaxy."/>
    <n v="35000"/>
    <n v="75"/>
    <n v="2.142857142857143E-3"/>
    <x v="2"/>
    <n v="37.5"/>
    <x v="0"/>
    <s v="USD"/>
    <n v="1463201940"/>
    <n v="1459435149"/>
    <b v="0"/>
    <n v="2"/>
    <b v="0"/>
    <s v="music/faith"/>
    <x v="4"/>
    <x v="28"/>
  </r>
  <r>
    <n v="1719"/>
    <x v="1719"/>
    <s v="Building the foundation for a great work! Join us on our journey to bring a fresh approach to ministry through song and testimony!"/>
    <n v="4000"/>
    <n v="35"/>
    <n v="8.7500000000000008E-3"/>
    <x v="2"/>
    <n v="11.666666666666666"/>
    <x v="0"/>
    <s v="USD"/>
    <n v="1410958191"/>
    <n v="1408366191"/>
    <b v="0"/>
    <n v="3"/>
    <b v="0"/>
    <s v="music/faith"/>
    <x v="4"/>
    <x v="28"/>
  </r>
  <r>
    <n v="1720"/>
    <x v="1720"/>
    <s v="Justin and Elly Heckel just finished recording their Debut Album and need your help to release it to the rest of the World!"/>
    <n v="4000"/>
    <n v="225"/>
    <n v="5.6250000000000001E-2"/>
    <x v="2"/>
    <n v="28.125"/>
    <x v="0"/>
    <s v="USD"/>
    <n v="1415562471"/>
    <n v="1412966871"/>
    <b v="0"/>
    <n v="8"/>
    <b v="0"/>
    <s v="music/faith"/>
    <x v="4"/>
    <x v="28"/>
  </r>
  <r>
    <n v="1721"/>
    <x v="1721"/>
    <s v="Heavens calling is an album for people all over the world in need of a healing for the soul, positive mindset and total prosperity"/>
    <n v="5000"/>
    <n v="0"/>
    <n v="0"/>
    <x v="2"/>
    <e v="#DIV/0!"/>
    <x v="0"/>
    <s v="USD"/>
    <n v="1449831863"/>
    <n v="1447239863"/>
    <b v="0"/>
    <n v="0"/>
    <b v="0"/>
    <s v="music/faith"/>
    <x v="4"/>
    <x v="28"/>
  </r>
  <r>
    <n v="1722"/>
    <x v="1722"/>
    <s v="I am raising money to leave a legacy for the DC Gospel Stars and preserve this art form for music lovers of this style."/>
    <n v="2880"/>
    <n v="1"/>
    <n v="3.4722222222222224E-4"/>
    <x v="2"/>
    <n v="1"/>
    <x v="0"/>
    <s v="USD"/>
    <n v="1459642200"/>
    <n v="1456441429"/>
    <b v="0"/>
    <n v="1"/>
    <b v="0"/>
    <s v="music/faith"/>
    <x v="4"/>
    <x v="28"/>
  </r>
  <r>
    <n v="1723"/>
    <x v="1723"/>
    <s v="We are a vocal group from the Northwest looking to create a gospel, jazz, a cappella ablum and would love the support of music lovers."/>
    <n v="10000"/>
    <n v="650"/>
    <n v="6.5000000000000002E-2"/>
    <x v="2"/>
    <n v="216.66666666666666"/>
    <x v="0"/>
    <s v="USD"/>
    <n v="1435730400"/>
    <n v="1430855315"/>
    <b v="0"/>
    <n v="3"/>
    <b v="0"/>
    <s v="music/faith"/>
    <x v="4"/>
    <x v="28"/>
  </r>
  <r>
    <n v="1724"/>
    <x v="1724"/>
    <s v="We are just some guys who Love the Lord and want to share our personal experiences of what GOD has done for us through our music."/>
    <n v="6000"/>
    <n v="35"/>
    <n v="5.8333333333333336E-3"/>
    <x v="2"/>
    <n v="8.75"/>
    <x v="0"/>
    <s v="USD"/>
    <n v="1414707762"/>
    <n v="1412115762"/>
    <b v="0"/>
    <n v="4"/>
    <b v="0"/>
    <s v="music/faith"/>
    <x v="4"/>
    <x v="28"/>
  </r>
  <r>
    <n v="1725"/>
    <x v="1725"/>
    <s v="Christian band signed to VECA Records to release their debut album in Spring 2015.  This ministry is relying on faith-based donations."/>
    <n v="5500"/>
    <n v="560"/>
    <n v="0.10181818181818182"/>
    <x v="2"/>
    <n v="62.222222222222221"/>
    <x v="0"/>
    <s v="USD"/>
    <n v="1408922049"/>
    <n v="1406330049"/>
    <b v="0"/>
    <n v="9"/>
    <b v="0"/>
    <s v="music/faith"/>
    <x v="4"/>
    <x v="28"/>
  </r>
  <r>
    <n v="1726"/>
    <x v="1726"/>
    <s v="Amanda Joy Hall's sophomore album, &quot;Every Day&quot;. Release expected July 2014"/>
    <n v="6500"/>
    <n v="2196"/>
    <n v="0.33784615384615385"/>
    <x v="2"/>
    <n v="137.25"/>
    <x v="0"/>
    <s v="USD"/>
    <n v="1403906664"/>
    <n v="1401401064"/>
    <b v="0"/>
    <n v="16"/>
    <b v="0"/>
    <s v="music/faith"/>
    <x v="4"/>
    <x v="28"/>
  </r>
  <r>
    <n v="1727"/>
    <x v="1727"/>
    <s v="Please help fund my second Prophetic Guitar album. Be a part of a pioneering and groundbreaking sound released from Heaven."/>
    <n v="3000"/>
    <n v="1"/>
    <n v="3.3333333333333332E-4"/>
    <x v="2"/>
    <n v="1"/>
    <x v="1"/>
    <s v="GBP"/>
    <n v="1428231600"/>
    <n v="1423520177"/>
    <b v="0"/>
    <n v="1"/>
    <b v="0"/>
    <s v="music/faith"/>
    <x v="4"/>
    <x v="28"/>
  </r>
  <r>
    <n v="1728"/>
    <x v="1728"/>
    <s v="Be in God's presence through instrumental covers of hymns. Help me build a home studio to freely distribute this album."/>
    <n v="1250"/>
    <n v="855"/>
    <n v="0.68400000000000005"/>
    <x v="2"/>
    <n v="122.14285714285714"/>
    <x v="0"/>
    <s v="USD"/>
    <n v="1445439674"/>
    <n v="1442847674"/>
    <b v="0"/>
    <n v="7"/>
    <b v="0"/>
    <s v="music/faith"/>
    <x v="4"/>
    <x v="28"/>
  </r>
  <r>
    <n v="1729"/>
    <x v="1729"/>
    <s v="A few years back, I was inspired to write some songs, turned out the messages are real but a little scary, I need help to produce."/>
    <n v="10000"/>
    <n v="0"/>
    <n v="0"/>
    <x v="2"/>
    <e v="#DIV/0!"/>
    <x v="0"/>
    <s v="USD"/>
    <n v="1465521306"/>
    <n v="1460337306"/>
    <b v="0"/>
    <n v="0"/>
    <b v="0"/>
    <s v="music/faith"/>
    <x v="4"/>
    <x v="28"/>
  </r>
  <r>
    <n v="1730"/>
    <x v="1730"/>
    <s v="Hello, I am raising money to fund my first solo Album.  This project is my testimony that God is truly our shelter in the storm."/>
    <n v="3000"/>
    <n v="0"/>
    <n v="0"/>
    <x v="2"/>
    <e v="#DIV/0!"/>
    <x v="0"/>
    <s v="USD"/>
    <n v="1445738783"/>
    <n v="1443146783"/>
    <b v="0"/>
    <n v="0"/>
    <b v="0"/>
    <s v="music/faith"/>
    <x v="4"/>
    <x v="28"/>
  </r>
  <r>
    <n v="1731"/>
    <x v="1731"/>
    <s v="We are a Christin Worship band looking to midwest tour. God Bless!"/>
    <n v="1000"/>
    <n v="0"/>
    <n v="0"/>
    <x v="2"/>
    <e v="#DIV/0!"/>
    <x v="0"/>
    <s v="USD"/>
    <n v="1434034800"/>
    <n v="1432849552"/>
    <b v="0"/>
    <n v="0"/>
    <b v="0"/>
    <s v="music/faith"/>
    <x v="4"/>
    <x v="28"/>
  </r>
  <r>
    <n v="1732"/>
    <x v="1732"/>
    <s v="This event will be free to the public with approximately 20 Christian vocalist and choirs from several genres. Rock,Blue Grass,Hip Hop."/>
    <n v="4000"/>
    <n v="0"/>
    <n v="0"/>
    <x v="2"/>
    <e v="#DIV/0!"/>
    <x v="0"/>
    <s v="USD"/>
    <n v="1452920400"/>
    <n v="1447777481"/>
    <b v="0"/>
    <n v="0"/>
    <b v="0"/>
    <s v="music/faith"/>
    <x v="4"/>
    <x v="28"/>
  </r>
  <r>
    <n v="1733"/>
    <x v="1733"/>
    <s v="I am trying to share the music I am blessed to have written. https://www.johncox4.com or https://reverbnation.com/johncox4"/>
    <n v="10000"/>
    <n v="0"/>
    <n v="0"/>
    <x v="2"/>
    <e v="#DIV/0!"/>
    <x v="0"/>
    <s v="USD"/>
    <n v="1473802200"/>
    <n v="1472746374"/>
    <b v="0"/>
    <n v="0"/>
    <b v="0"/>
    <s v="music/faith"/>
    <x v="4"/>
    <x v="28"/>
  </r>
  <r>
    <n v="1734"/>
    <x v="1734"/>
    <s v="This is a double venture project. I have finished a new manuscript and currently working on creating a Christian rap CD."/>
    <n v="4500"/>
    <n v="1"/>
    <n v="2.2222222222222223E-4"/>
    <x v="2"/>
    <n v="1"/>
    <x v="0"/>
    <s v="USD"/>
    <n v="1431046356"/>
    <n v="1428454356"/>
    <b v="0"/>
    <n v="1"/>
    <b v="0"/>
    <s v="music/faith"/>
    <x v="4"/>
    <x v="28"/>
  </r>
  <r>
    <n v="1735"/>
    <x v="1735"/>
    <s v="RainSong is letting my buy a discounted guitar. I will use this to offer my talents to the ministry programs I'm a part of."/>
    <n v="1000"/>
    <n v="110"/>
    <n v="0.11"/>
    <x v="2"/>
    <n v="55"/>
    <x v="0"/>
    <s v="USD"/>
    <n v="1470598345"/>
    <n v="1468006345"/>
    <b v="0"/>
    <n v="2"/>
    <b v="0"/>
    <s v="music/faith"/>
    <x v="4"/>
    <x v="28"/>
  </r>
  <r>
    <n v="1736"/>
    <x v="1736"/>
    <s v="A unique meditative album reflecting on the life of Christ, inviting Him into your presence"/>
    <n v="3000"/>
    <n v="22"/>
    <n v="7.3333333333333332E-3"/>
    <x v="2"/>
    <n v="22"/>
    <x v="0"/>
    <s v="USD"/>
    <n v="1447018833"/>
    <n v="1444423233"/>
    <b v="0"/>
    <n v="1"/>
    <b v="0"/>
    <s v="music/faith"/>
    <x v="4"/>
    <x v="28"/>
  </r>
  <r>
    <n v="1737"/>
    <x v="1737"/>
    <s v="An instrumental project in which all songs are incorporated around the healing power of our God. Used for times of prayer &amp; devotion"/>
    <n v="4000"/>
    <n v="850"/>
    <n v="0.21249999999999999"/>
    <x v="2"/>
    <n v="56.666666666666664"/>
    <x v="0"/>
    <s v="USD"/>
    <n v="1437432392"/>
    <n v="1434840392"/>
    <b v="0"/>
    <n v="15"/>
    <b v="0"/>
    <s v="music/faith"/>
    <x v="4"/>
    <x v="28"/>
  </r>
  <r>
    <n v="1738"/>
    <x v="1738"/>
    <s v="Music that inspires and gives hope for overcoming and change. And it is good music."/>
    <n v="5000"/>
    <n v="20"/>
    <n v="4.0000000000000001E-3"/>
    <x v="2"/>
    <n v="20"/>
    <x v="0"/>
    <s v="USD"/>
    <n v="1412283542"/>
    <n v="1409691542"/>
    <b v="0"/>
    <n v="1"/>
    <b v="0"/>
    <s v="music/faith"/>
    <x v="4"/>
    <x v="28"/>
  </r>
  <r>
    <n v="1739"/>
    <x v="1739"/>
    <s v="HELP US RECORD -- SWEET LOVE -- Listen to this sped up ROUGH version and be sure and check out the unique REWARDS ---"/>
    <n v="1000"/>
    <n v="1"/>
    <n v="1E-3"/>
    <x v="2"/>
    <n v="1"/>
    <x v="0"/>
    <s v="USD"/>
    <n v="1462391932"/>
    <n v="1457297932"/>
    <b v="0"/>
    <n v="1"/>
    <b v="0"/>
    <s v="music/faith"/>
    <x v="4"/>
    <x v="28"/>
  </r>
  <r>
    <n v="1740"/>
    <x v="1740"/>
    <s v="I recently recorded a new single. With your help I can return to the studio. Would you like to be part of my next worship project?"/>
    <n v="3000"/>
    <n v="0"/>
    <n v="0"/>
    <x v="2"/>
    <e v="#DIV/0!"/>
    <x v="0"/>
    <s v="USD"/>
    <n v="1437075422"/>
    <n v="1434483422"/>
    <b v="0"/>
    <n v="0"/>
    <b v="0"/>
    <s v="music/faith"/>
    <x v="4"/>
    <x v="28"/>
  </r>
  <r>
    <n v="1741"/>
    <x v="1741"/>
    <s v="A photo journal documenting my experiences and travels across New Zealand"/>
    <n v="1200"/>
    <n v="1330"/>
    <n v="1.1083333333333334"/>
    <x v="0"/>
    <n v="25.576923076923077"/>
    <x v="1"/>
    <s v="GBP"/>
    <n v="1433948671"/>
    <n v="1430060671"/>
    <b v="0"/>
    <n v="52"/>
    <b v="1"/>
    <s v="photography/photobooks"/>
    <x v="8"/>
    <x v="20"/>
  </r>
  <r>
    <n v="1742"/>
    <x v="1742"/>
    <s v="Clark &amp; Addison: A Wrigley Field Photography Book that would be the perfect addition to your sports collection, office or coffee table!"/>
    <n v="2000"/>
    <n v="2175"/>
    <n v="1.0874999999999999"/>
    <x v="0"/>
    <n v="63.970588235294116"/>
    <x v="0"/>
    <s v="USD"/>
    <n v="1483822800"/>
    <n v="1481058170"/>
    <b v="0"/>
    <n v="34"/>
    <b v="1"/>
    <s v="photography/photobooks"/>
    <x v="8"/>
    <x v="20"/>
  </r>
  <r>
    <n v="1743"/>
    <x v="1743"/>
    <s v="Visual documentation of the endangered IÃ±upiat language, captured in the form of a printed photography book."/>
    <n v="6000"/>
    <n v="6025"/>
    <n v="1.0041666666666667"/>
    <x v="0"/>
    <n v="89.925373134328353"/>
    <x v="0"/>
    <s v="USD"/>
    <n v="1472270340"/>
    <n v="1470348775"/>
    <b v="0"/>
    <n v="67"/>
    <b v="1"/>
    <s v="photography/photobooks"/>
    <x v="8"/>
    <x v="20"/>
  </r>
  <r>
    <n v="1744"/>
    <x v="1744"/>
    <s v="This book is the embodiment of my passion for water &amp; photography, which I hope will inspire you to pick up your camera and explore."/>
    <n v="5500"/>
    <n v="6515"/>
    <n v="1.1845454545454546"/>
    <x v="0"/>
    <n v="93.071428571428569"/>
    <x v="1"/>
    <s v="GBP"/>
    <n v="1425821477"/>
    <n v="1421937077"/>
    <b v="0"/>
    <n v="70"/>
    <b v="1"/>
    <s v="photography/photobooks"/>
    <x v="8"/>
    <x v="20"/>
  </r>
  <r>
    <n v="1745"/>
    <x v="1745"/>
    <s v="A Guidebook to the Coolest Places and Things About Detroit by The Nain Rouge, or Red Gnome, Detroit's oldest and coolest resident."/>
    <n v="7000"/>
    <n v="7981"/>
    <n v="1.1401428571428571"/>
    <x v="0"/>
    <n v="89.674157303370791"/>
    <x v="0"/>
    <s v="USD"/>
    <n v="1482372000"/>
    <n v="1479276838"/>
    <b v="0"/>
    <n v="89"/>
    <b v="1"/>
    <s v="photography/photobooks"/>
    <x v="8"/>
    <x v="20"/>
  </r>
  <r>
    <n v="1746"/>
    <x v="1746"/>
    <s v="Photo-documenting the refugees of France. Witnessing their humanity. Exploring the common threads of what it means to live at the Edge."/>
    <n v="15000"/>
    <n v="22215"/>
    <n v="1.4810000000000001"/>
    <x v="0"/>
    <n v="207.61682242990653"/>
    <x v="0"/>
    <s v="USD"/>
    <n v="1479952800"/>
    <n v="1477368867"/>
    <b v="0"/>
    <n v="107"/>
    <b v="1"/>
    <s v="photography/photobooks"/>
    <x v="8"/>
    <x v="20"/>
  </r>
  <r>
    <n v="1747"/>
    <x v="1747"/>
    <s v="A beautiful, limited edition, photobook about the story of the last year of my mother's life, to be published by Dewi Lewis."/>
    <n v="9000"/>
    <n v="9446"/>
    <n v="1.0495555555555556"/>
    <x v="0"/>
    <n v="59.408805031446541"/>
    <x v="1"/>
    <s v="GBP"/>
    <n v="1447426800"/>
    <n v="1444904830"/>
    <b v="0"/>
    <n v="159"/>
    <b v="1"/>
    <s v="photography/photobooks"/>
    <x v="8"/>
    <x v="20"/>
  </r>
  <r>
    <n v="1748"/>
    <x v="1748"/>
    <s v="Telling the story of the city through remarkable people who live in Vancouver today."/>
    <n v="50000"/>
    <n v="64974"/>
    <n v="1.29948"/>
    <x v="0"/>
    <n v="358.97237569060775"/>
    <x v="5"/>
    <s v="CAD"/>
    <n v="1441234143"/>
    <n v="1438642143"/>
    <b v="0"/>
    <n v="181"/>
    <b v="1"/>
    <s v="photography/photobooks"/>
    <x v="8"/>
    <x v="20"/>
  </r>
  <r>
    <n v="1749"/>
    <x v="1749"/>
    <s v="Help me fund the production run of my first book by local Photographer Sandro Ortolani."/>
    <n v="10050"/>
    <n v="12410.5"/>
    <n v="1.2348756218905472"/>
    <x v="0"/>
    <n v="94.736641221374043"/>
    <x v="19"/>
    <s v="EUR"/>
    <n v="1488394800"/>
    <n v="1485213921"/>
    <b v="0"/>
    <n v="131"/>
    <b v="1"/>
    <s v="photography/photobooks"/>
    <x v="8"/>
    <x v="20"/>
  </r>
  <r>
    <n v="1750"/>
    <x v="1750"/>
    <s v="A book of portraits and histories making LGBT (Lesbian, Gay, Transgender, Bisexual) loving relationships visible, normal, and accepted."/>
    <n v="5000"/>
    <n v="10081"/>
    <n v="2.0162"/>
    <x v="0"/>
    <n v="80.647999999999996"/>
    <x v="0"/>
    <s v="USD"/>
    <n v="1461096304"/>
    <n v="1458936304"/>
    <b v="0"/>
    <n v="125"/>
    <b v="1"/>
    <s v="photography/photobooks"/>
    <x v="8"/>
    <x v="20"/>
  </r>
  <r>
    <n v="1751"/>
    <x v="1751"/>
    <s v="Photographs and stories culled from 10 years of road trips through rural Greece"/>
    <n v="10000"/>
    <n v="10290"/>
    <n v="1.0289999999999999"/>
    <x v="0"/>
    <n v="168.68852459016392"/>
    <x v="0"/>
    <s v="USD"/>
    <n v="1426787123"/>
    <n v="1424198723"/>
    <b v="0"/>
    <n v="61"/>
    <b v="1"/>
    <s v="photography/photobooks"/>
    <x v="8"/>
    <x v="20"/>
  </r>
  <r>
    <n v="1752"/>
    <x v="1752"/>
    <s v="A little book of calm, in picture form, that will soothe the soul and un-furrow the brow."/>
    <n v="1200"/>
    <n v="3122"/>
    <n v="2.6016666666666666"/>
    <x v="0"/>
    <n v="34.68888888888889"/>
    <x v="1"/>
    <s v="GBP"/>
    <n v="1476425082"/>
    <n v="1473833082"/>
    <b v="0"/>
    <n v="90"/>
    <b v="1"/>
    <s v="photography/photobooks"/>
    <x v="8"/>
    <x v="20"/>
  </r>
  <r>
    <n v="1753"/>
    <x v="1753"/>
    <s v="A friend or fiend? To me he is both, this is his story - in his words, out of his mind, in my photos and straight in to your hearts!"/>
    <n v="15000"/>
    <n v="16200"/>
    <n v="1.08"/>
    <x v="0"/>
    <n v="462.85714285714283"/>
    <x v="8"/>
    <s v="DKK"/>
    <n v="1458579568"/>
    <n v="1455991168"/>
    <b v="0"/>
    <n v="35"/>
    <b v="1"/>
    <s v="photography/photobooks"/>
    <x v="8"/>
    <x v="20"/>
  </r>
  <r>
    <n v="1754"/>
    <x v="1754"/>
    <s v="A photography publication that looks behind the myths, clichÃ©s and fairytales that surround Ottawa, the capital of Canada."/>
    <n v="8500"/>
    <n v="9395"/>
    <n v="1.1052941176470588"/>
    <x v="0"/>
    <n v="104.38888888888889"/>
    <x v="5"/>
    <s v="CAD"/>
    <n v="1428091353"/>
    <n v="1425502953"/>
    <b v="0"/>
    <n v="90"/>
    <b v="1"/>
    <s v="photography/photobooks"/>
    <x v="8"/>
    <x v="20"/>
  </r>
  <r>
    <n v="1755"/>
    <x v="1755"/>
    <s v="For about a year I've been taking pictures while walking around the block with my dog. Want to publish a ebook of what I captured."/>
    <n v="25"/>
    <n v="30"/>
    <n v="1.2"/>
    <x v="0"/>
    <n v="7.5"/>
    <x v="0"/>
    <s v="USD"/>
    <n v="1444071361"/>
    <n v="1441479361"/>
    <b v="0"/>
    <n v="4"/>
    <b v="1"/>
    <s v="photography/photobooks"/>
    <x v="8"/>
    <x v="20"/>
  </r>
  <r>
    <n v="1756"/>
    <x v="1756"/>
    <s v="214 is a photobook about the local hip hop culture in Dallas, Texas between 2012 and 2014 by photographer, Mariah Tyler."/>
    <n v="5500"/>
    <n v="5655.6"/>
    <n v="1.0282909090909091"/>
    <x v="0"/>
    <n v="47.13"/>
    <x v="0"/>
    <s v="USD"/>
    <n v="1472443269"/>
    <n v="1468987269"/>
    <b v="0"/>
    <n v="120"/>
    <b v="1"/>
    <s v="photography/photobooks"/>
    <x v="8"/>
    <x v="20"/>
  </r>
  <r>
    <n v="1757"/>
    <x v="1757"/>
    <s v="I want to create a self published photo art book on the topic of the resurgence of femininity."/>
    <n v="5000"/>
    <n v="5800"/>
    <n v="1.1599999999999999"/>
    <x v="0"/>
    <n v="414.28571428571428"/>
    <x v="0"/>
    <s v="USD"/>
    <n v="1485631740"/>
    <n v="1483041083"/>
    <b v="0"/>
    <n v="14"/>
    <b v="1"/>
    <s v="photography/photobooks"/>
    <x v="8"/>
    <x v="20"/>
  </r>
  <r>
    <n v="1758"/>
    <x v="1758"/>
    <s v="Yashica TLRs (Twin Lens Reflex) history cards are a cool way to present Yashica TLR collections in a fun way: by playing cards. Enjoy!"/>
    <n v="1000"/>
    <n v="1147"/>
    <n v="1.147"/>
    <x v="0"/>
    <n v="42.481481481481481"/>
    <x v="0"/>
    <s v="USD"/>
    <n v="1468536992"/>
    <n v="1463352992"/>
    <b v="0"/>
    <n v="27"/>
    <b v="1"/>
    <s v="photography/photobooks"/>
    <x v="8"/>
    <x v="20"/>
  </r>
  <r>
    <n v="1759"/>
    <x v="1759"/>
    <s v="Death Valley will be the first photo book of Andi State"/>
    <n v="5000"/>
    <n v="5330"/>
    <n v="1.0660000000000001"/>
    <x v="0"/>
    <n v="108.77551020408163"/>
    <x v="0"/>
    <s v="USD"/>
    <n v="1427309629"/>
    <n v="1425585229"/>
    <b v="0"/>
    <n v="49"/>
    <b v="1"/>
    <s v="photography/photobooks"/>
    <x v="8"/>
    <x v="20"/>
  </r>
  <r>
    <n v="1760"/>
    <x v="1760"/>
    <s v="Thank you all so much for your pledges! We reached the goal! To continue supporting or for any questions email arisjerome@gmail.com"/>
    <n v="5000"/>
    <n v="8272"/>
    <n v="1.6544000000000001"/>
    <x v="0"/>
    <n v="81.098039215686271"/>
    <x v="0"/>
    <s v="USD"/>
    <n v="1456416513"/>
    <n v="1454688513"/>
    <b v="0"/>
    <n v="102"/>
    <b v="1"/>
    <s v="photography/photobooks"/>
    <x v="8"/>
    <x v="20"/>
  </r>
  <r>
    <n v="1761"/>
    <x v="1761"/>
    <s v="A hardcover photobook telling the naked truth of a young photographers journey."/>
    <n v="100"/>
    <n v="155"/>
    <n v="1.55"/>
    <x v="0"/>
    <n v="51.666666666666664"/>
    <x v="1"/>
    <s v="GBP"/>
    <n v="1442065060"/>
    <n v="1437745060"/>
    <b v="0"/>
    <n v="3"/>
    <b v="1"/>
    <s v="photography/photobooks"/>
    <x v="8"/>
    <x v="20"/>
  </r>
  <r>
    <n v="1762"/>
    <x v="1762"/>
    <s v="Project rewards $25 gets you 190+ digital images"/>
    <n v="100"/>
    <n v="885"/>
    <n v="8.85"/>
    <x v="0"/>
    <n v="35.4"/>
    <x v="0"/>
    <s v="USD"/>
    <n v="1457739245"/>
    <n v="1455147245"/>
    <b v="0"/>
    <n v="25"/>
    <b v="1"/>
    <s v="photography/photobooks"/>
    <x v="8"/>
    <x v="20"/>
  </r>
  <r>
    <n v="1763"/>
    <x v="1763"/>
    <s v="Hardcover photo book featuring bold, beautiful, confident models and coffee tables in outrageous juxtaposition with the backgrounds."/>
    <n v="12000"/>
    <n v="12229"/>
    <n v="1.0190833333333333"/>
    <x v="0"/>
    <n v="103.63559322033899"/>
    <x v="0"/>
    <s v="USD"/>
    <n v="1477255840"/>
    <n v="1474663840"/>
    <b v="0"/>
    <n v="118"/>
    <b v="1"/>
    <s v="photography/photobooks"/>
    <x v="8"/>
    <x v="20"/>
  </r>
  <r>
    <n v="1764"/>
    <x v="1764"/>
    <s v="Individual sportspeople are masters of their own destiny. This book is a gritty behind the scenes look at boxers striving for success"/>
    <n v="11000"/>
    <n v="2156"/>
    <n v="0.19600000000000001"/>
    <x v="2"/>
    <n v="55.282051282051285"/>
    <x v="1"/>
    <s v="GBP"/>
    <n v="1407065979"/>
    <n v="1404560379"/>
    <b v="1"/>
    <n v="39"/>
    <b v="0"/>
    <s v="photography/photobooks"/>
    <x v="8"/>
    <x v="20"/>
  </r>
  <r>
    <n v="1765"/>
    <x v="1765"/>
    <s v="Everyday I meet new people and everyday I learn a new story. These are the most popular of those stories from the first year of OTWISI."/>
    <n v="12500"/>
    <n v="7433.48"/>
    <n v="0.59467839999999994"/>
    <x v="2"/>
    <n v="72.16970873786407"/>
    <x v="0"/>
    <s v="USD"/>
    <n v="1407972712"/>
    <n v="1405380712"/>
    <b v="1"/>
    <n v="103"/>
    <b v="0"/>
    <s v="photography/photobooks"/>
    <x v="8"/>
    <x v="20"/>
  </r>
  <r>
    <n v="1766"/>
    <x v="1766"/>
    <s v="I want to create a beautiful book which documents the Melbourne music scene."/>
    <n v="1500"/>
    <n v="0"/>
    <n v="0"/>
    <x v="2"/>
    <e v="#DIV/0!"/>
    <x v="2"/>
    <s v="AUD"/>
    <n v="1408999088"/>
    <n v="1407184688"/>
    <b v="1"/>
    <n v="0"/>
    <b v="0"/>
    <s v="photography/photobooks"/>
    <x v="8"/>
    <x v="20"/>
  </r>
  <r>
    <n v="1767"/>
    <x v="1767"/>
    <s v="A photographic search for the true meaning of pride for ones country during the World Cup"/>
    <n v="5000"/>
    <n v="2286"/>
    <n v="0.4572"/>
    <x v="2"/>
    <n v="58.615384615384613"/>
    <x v="0"/>
    <s v="USD"/>
    <n v="1407080884"/>
    <n v="1404488884"/>
    <b v="1"/>
    <n v="39"/>
    <b v="0"/>
    <s v="photography/photobooks"/>
    <x v="8"/>
    <x v="20"/>
  </r>
  <r>
    <n v="1768"/>
    <x v="1768"/>
    <s v="My goal is to create a catalog of farm-to-table recipes with stunning images from restaurants and farms in the southwest."/>
    <n v="5000"/>
    <n v="187"/>
    <n v="3.7400000000000003E-2"/>
    <x v="2"/>
    <n v="12.466666666666667"/>
    <x v="0"/>
    <s v="USD"/>
    <n v="1411824444"/>
    <n v="1406640444"/>
    <b v="1"/>
    <n v="15"/>
    <b v="0"/>
    <s v="photography/photobooks"/>
    <x v="8"/>
    <x v="20"/>
  </r>
  <r>
    <n v="1769"/>
    <x v="1769"/>
    <s v="To create a publication, and exhibition documenting the collection of Jamie Ross, longtime collector of Navajo Textiles"/>
    <n v="40000"/>
    <n v="1081"/>
    <n v="2.7025E-2"/>
    <x v="2"/>
    <n v="49.136363636363633"/>
    <x v="0"/>
    <s v="USD"/>
    <n v="1421177959"/>
    <n v="1418585959"/>
    <b v="1"/>
    <n v="22"/>
    <b v="0"/>
    <s v="photography/photobooks"/>
    <x v="8"/>
    <x v="20"/>
  </r>
  <r>
    <n v="1770"/>
    <x v="1770"/>
    <s v="Auto-Archives non-profit library will publish a book of previously unseen 60s and 70s motor racing images by photographer Peter Darley."/>
    <n v="24500"/>
    <n v="13846"/>
    <n v="0.56514285714285717"/>
    <x v="2"/>
    <n v="150.5"/>
    <x v="0"/>
    <s v="USD"/>
    <n v="1413312194"/>
    <n v="1410288194"/>
    <b v="1"/>
    <n v="92"/>
    <b v="0"/>
    <s v="photography/photobooks"/>
    <x v="8"/>
    <x v="20"/>
  </r>
  <r>
    <n v="1771"/>
    <x v="1771"/>
    <s v="Photographic book on the historic oil region of Pennsylvania where Edwin Drake drilled the well that started the modern oil industry."/>
    <n v="4200"/>
    <n v="895"/>
    <n v="0.21309523809523809"/>
    <x v="2"/>
    <n v="35.799999999999997"/>
    <x v="1"/>
    <s v="GBP"/>
    <n v="1414107040"/>
    <n v="1411515040"/>
    <b v="1"/>
    <n v="25"/>
    <b v="0"/>
    <s v="photography/photobooks"/>
    <x v="8"/>
    <x v="20"/>
  </r>
  <r>
    <n v="1772"/>
    <x v="1772"/>
    <s v="A photobook and a short documentary film telling the story of Holocaust in Northwestern Lithuania"/>
    <n v="5500"/>
    <n v="858"/>
    <n v="0.156"/>
    <x v="2"/>
    <n v="45.157894736842103"/>
    <x v="1"/>
    <s v="GBP"/>
    <n v="1404666836"/>
    <n v="1399482836"/>
    <b v="1"/>
    <n v="19"/>
    <b v="0"/>
    <s v="photography/photobooks"/>
    <x v="8"/>
    <x v="20"/>
  </r>
  <r>
    <n v="1773"/>
    <x v="1773"/>
    <s v="True Faith is a book about the true story of Ed Stilley and his promise to God to make instruments and give them to children for free."/>
    <n v="30000"/>
    <n v="1877"/>
    <n v="6.2566666666666673E-2"/>
    <x v="2"/>
    <n v="98.78947368421052"/>
    <x v="0"/>
    <s v="USD"/>
    <n v="1421691298"/>
    <n v="1417803298"/>
    <b v="1"/>
    <n v="19"/>
    <b v="0"/>
    <s v="photography/photobooks"/>
    <x v="8"/>
    <x v="20"/>
  </r>
  <r>
    <n v="1774"/>
    <x v="1774"/>
    <s v="A photo book of the artist's present and future portraits from 2013 to 2015, including actor and human rights activist George Takei."/>
    <n v="2500"/>
    <n v="1148"/>
    <n v="0.4592"/>
    <x v="2"/>
    <n v="88.307692307692307"/>
    <x v="0"/>
    <s v="USD"/>
    <n v="1417273140"/>
    <n v="1413609292"/>
    <b v="1"/>
    <n v="13"/>
    <b v="0"/>
    <s v="photography/photobooks"/>
    <x v="8"/>
    <x v="20"/>
  </r>
  <r>
    <n v="1775"/>
    <x v="1775"/>
    <s v="Rarely seen images of Muhammad Ali in his prime as he trained in Miami Beach at the famous 5th Street Gym in the early 70s"/>
    <n v="32500"/>
    <n v="21158"/>
    <n v="0.65101538461538466"/>
    <x v="2"/>
    <n v="170.62903225806451"/>
    <x v="0"/>
    <s v="USD"/>
    <n v="1414193160"/>
    <n v="1410305160"/>
    <b v="1"/>
    <n v="124"/>
    <b v="0"/>
    <s v="photography/photobooks"/>
    <x v="8"/>
    <x v="20"/>
  </r>
  <r>
    <n v="1776"/>
    <x v="1776"/>
    <s v="A documentation of the implications of hedonistic architectural ventures in Dubai, the fastest growing city on the planet."/>
    <n v="5000"/>
    <n v="335"/>
    <n v="6.7000000000000004E-2"/>
    <x v="2"/>
    <n v="83.75"/>
    <x v="1"/>
    <s v="GBP"/>
    <n v="1414623471"/>
    <n v="1411513071"/>
    <b v="1"/>
    <n v="4"/>
    <b v="0"/>
    <s v="photography/photobooks"/>
    <x v="8"/>
    <x v="20"/>
  </r>
  <r>
    <n v="1777"/>
    <x v="1777"/>
    <s v="Photobook â€˜All along the Control Towerâ€™ by Theo and Frans Barten. Photos of more than 50 disused WW2 Control Towers in the UK."/>
    <n v="4800"/>
    <n v="651"/>
    <n v="0.135625"/>
    <x v="2"/>
    <n v="65.099999999999994"/>
    <x v="9"/>
    <s v="EUR"/>
    <n v="1424421253"/>
    <n v="1421829253"/>
    <b v="1"/>
    <n v="10"/>
    <b v="0"/>
    <s v="photography/photobooks"/>
    <x v="8"/>
    <x v="20"/>
  </r>
  <r>
    <n v="1778"/>
    <x v="1778"/>
    <s v="This book combines portraits of Cuban life and and society with quotes from a diverse group of Cubans that live in Cuba now."/>
    <n v="50000"/>
    <n v="995"/>
    <n v="1.9900000000000001E-2"/>
    <x v="2"/>
    <n v="66.333333333333329"/>
    <x v="0"/>
    <s v="USD"/>
    <n v="1427485395"/>
    <n v="1423600995"/>
    <b v="1"/>
    <n v="15"/>
    <b v="0"/>
    <s v="photography/photobooks"/>
    <x v="8"/>
    <x v="20"/>
  </r>
  <r>
    <n v="1779"/>
    <x v="1779"/>
    <s v="Publication of an award-winning photographic series that explores the endless and beautiful dance between creation and destruction."/>
    <n v="11000"/>
    <n v="3986"/>
    <n v="0.36236363636363639"/>
    <x v="2"/>
    <n v="104.89473684210526"/>
    <x v="0"/>
    <s v="USD"/>
    <n v="1472834180"/>
    <n v="1470242180"/>
    <b v="1"/>
    <n v="38"/>
    <b v="0"/>
    <s v="photography/photobooks"/>
    <x v="8"/>
    <x v="20"/>
  </r>
  <r>
    <n v="1780"/>
    <x v="1780"/>
    <s v="It is time to recognize and give to the indigenus groups the credit they deserve. It is time to understand where we come from."/>
    <n v="30000"/>
    <n v="11923"/>
    <n v="0.39743333333333336"/>
    <x v="2"/>
    <n v="78.440789473684205"/>
    <x v="0"/>
    <s v="USD"/>
    <n v="1467469510"/>
    <n v="1462285510"/>
    <b v="1"/>
    <n v="152"/>
    <b v="0"/>
    <s v="photography/photobooks"/>
    <x v="8"/>
    <x v="20"/>
  </r>
  <r>
    <n v="1781"/>
    <x v="1781"/>
    <s v="A photobook of the US presidential election from a citizen's point of view, showing the major conventions, rallies, and election day."/>
    <n v="5500"/>
    <n v="1417"/>
    <n v="0.25763636363636366"/>
    <x v="2"/>
    <n v="59.041666666666664"/>
    <x v="0"/>
    <s v="USD"/>
    <n v="1473950945"/>
    <n v="1471272545"/>
    <b v="1"/>
    <n v="24"/>
    <b v="0"/>
    <s v="photography/photobooks"/>
    <x v="8"/>
    <x v="20"/>
  </r>
  <r>
    <n v="1782"/>
    <x v="1782"/>
    <s v="I am traveling across the entire USA documenting cocktail culture to publish a stunning hard cover photo book of the resulting work."/>
    <n v="35000"/>
    <n v="5422"/>
    <n v="0.15491428571428573"/>
    <x v="2"/>
    <n v="71.34210526315789"/>
    <x v="0"/>
    <s v="USD"/>
    <n v="1456062489"/>
    <n v="1453211289"/>
    <b v="1"/>
    <n v="76"/>
    <b v="0"/>
    <s v="photography/photobooks"/>
    <x v="8"/>
    <x v="20"/>
  </r>
  <r>
    <n v="1783"/>
    <x v="1783"/>
    <s v="My Buddy Spirit and I, Ara, camping full time camera on hand for a bit over nine years. &quot;Hue of my Vision&quot; is our Photo Book."/>
    <n v="40000"/>
    <n v="9477"/>
    <n v="0.236925"/>
    <x v="2"/>
    <n v="51.227027027027027"/>
    <x v="0"/>
    <s v="USD"/>
    <n v="1432248478"/>
    <n v="1429656478"/>
    <b v="1"/>
    <n v="185"/>
    <b v="0"/>
    <s v="photography/photobooks"/>
    <x v="8"/>
    <x v="20"/>
  </r>
  <r>
    <n v="1784"/>
    <x v="1784"/>
    <s v="I want to publish my first photo book and make prints based on a series of rooftop cityscapes I took in 2014 of the city that I love."/>
    <n v="5000"/>
    <n v="1988"/>
    <n v="0.39760000000000001"/>
    <x v="2"/>
    <n v="60.242424242424242"/>
    <x v="0"/>
    <s v="USD"/>
    <n v="1422674700"/>
    <n v="1419954240"/>
    <b v="1"/>
    <n v="33"/>
    <b v="0"/>
    <s v="photography/photobooks"/>
    <x v="8"/>
    <x v="20"/>
  </r>
  <r>
    <n v="1785"/>
    <x v="1785"/>
    <s v="A book about a school bus converted into a living space, and the adventure shared by friends on its maiden voyage."/>
    <n v="24000"/>
    <n v="4853"/>
    <n v="0.20220833333333332"/>
    <x v="2"/>
    <n v="44.935185185185183"/>
    <x v="0"/>
    <s v="USD"/>
    <n v="1413417600"/>
    <n v="1410750855"/>
    <b v="1"/>
    <n v="108"/>
    <b v="0"/>
    <s v="photography/photobooks"/>
    <x v="8"/>
    <x v="20"/>
  </r>
  <r>
    <n v="1786"/>
    <x v="1786"/>
    <s v="A photo book that shows a timeless trip from Portugal to Sri Lanka in a subjective point of view through an old Hasselblad objective."/>
    <n v="1900"/>
    <n v="905"/>
    <n v="0.47631578947368419"/>
    <x v="2"/>
    <n v="31.206896551724139"/>
    <x v="9"/>
    <s v="EUR"/>
    <n v="1418649177"/>
    <n v="1416057177"/>
    <b v="1"/>
    <n v="29"/>
    <b v="0"/>
    <s v="photography/photobooks"/>
    <x v="8"/>
    <x v="20"/>
  </r>
  <r>
    <n v="1787"/>
    <x v="1787"/>
    <s v="Raising awareness to the effects of global warming through photographs of the high mountains of Peru."/>
    <n v="10000"/>
    <n v="1533"/>
    <n v="0.15329999999999999"/>
    <x v="2"/>
    <n v="63.875"/>
    <x v="0"/>
    <s v="USD"/>
    <n v="1428158637"/>
    <n v="1425570237"/>
    <b v="1"/>
    <n v="24"/>
    <b v="0"/>
    <s v="photography/photobooks"/>
    <x v="8"/>
    <x v="20"/>
  </r>
  <r>
    <n v="1788"/>
    <x v="1788"/>
    <s v="A photo book celebrating Goths, exploring their lives and giving an insight into what Goth is for them."/>
    <n v="5500"/>
    <n v="76"/>
    <n v="1.3818181818181818E-2"/>
    <x v="2"/>
    <n v="19"/>
    <x v="1"/>
    <s v="GBP"/>
    <n v="1414795542"/>
    <n v="1412203542"/>
    <b v="1"/>
    <n v="4"/>
    <b v="0"/>
    <s v="photography/photobooks"/>
    <x v="8"/>
    <x v="20"/>
  </r>
  <r>
    <n v="1789"/>
    <x v="1789"/>
    <s v="I want to create a portfolio to show all the aspects of the adrenaline filled game of paintball. Focusing on tournament players"/>
    <n v="8000"/>
    <n v="40"/>
    <n v="5.0000000000000001E-3"/>
    <x v="2"/>
    <n v="10"/>
    <x v="0"/>
    <s v="USD"/>
    <n v="1421042403"/>
    <n v="1415858403"/>
    <b v="1"/>
    <n v="4"/>
    <b v="0"/>
    <s v="photography/photobooks"/>
    <x v="8"/>
    <x v="20"/>
  </r>
  <r>
    <n v="1790"/>
    <x v="1790"/>
    <s v="70 years of incredible photography sits patiently in old film sheet boxes, waiting for a return to relevance."/>
    <n v="33000"/>
    <n v="1636"/>
    <n v="4.9575757575757579E-2"/>
    <x v="2"/>
    <n v="109.06666666666666"/>
    <x v="0"/>
    <s v="USD"/>
    <n v="1423152678"/>
    <n v="1420560678"/>
    <b v="1"/>
    <n v="15"/>
    <b v="0"/>
    <s v="photography/photobooks"/>
    <x v="8"/>
    <x v="20"/>
  </r>
  <r>
    <n v="1791"/>
    <x v="1791"/>
    <s v="For the love of street photography and the beauty of traditional cultures in southern Italy."/>
    <n v="3000"/>
    <n v="107"/>
    <n v="3.5666666666666666E-2"/>
    <x v="2"/>
    <n v="26.75"/>
    <x v="1"/>
    <s v="GBP"/>
    <n v="1422553565"/>
    <n v="1417369565"/>
    <b v="1"/>
    <n v="4"/>
    <b v="0"/>
    <s v="photography/photobooks"/>
    <x v="8"/>
    <x v="20"/>
  </r>
  <r>
    <n v="1792"/>
    <x v="1792"/>
    <s v="In 1970 Helaine Garren shot a series of images at Bensingerâ€™s Pool Hall in Chicago, Illinois."/>
    <n v="25000"/>
    <n v="15281"/>
    <n v="0.61124000000000001"/>
    <x v="2"/>
    <n v="109.93525179856115"/>
    <x v="0"/>
    <s v="USD"/>
    <n v="1439189940"/>
    <n v="1435970682"/>
    <b v="1"/>
    <n v="139"/>
    <b v="0"/>
    <s v="photography/photobooks"/>
    <x v="8"/>
    <x v="20"/>
  </r>
  <r>
    <n v="1793"/>
    <x v="1793"/>
    <s v="The beginning of a long term project to document life of the Karen ethnic group on the border of Thailand and Burma."/>
    <n v="3000"/>
    <n v="40"/>
    <n v="1.3333333333333334E-2"/>
    <x v="2"/>
    <n v="20"/>
    <x v="2"/>
    <s v="AUD"/>
    <n v="1417127040"/>
    <n v="1414531440"/>
    <b v="1"/>
    <n v="2"/>
    <b v="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n v="0.11077777777777778"/>
    <x v="2"/>
    <n v="55.388888888888886"/>
    <x v="0"/>
    <s v="USD"/>
    <n v="1423660422"/>
    <n v="1420636422"/>
    <b v="1"/>
    <n v="18"/>
    <b v="0"/>
    <s v="photography/photobooks"/>
    <x v="8"/>
    <x v="20"/>
  </r>
  <r>
    <n v="1795"/>
    <x v="1795"/>
    <s v="A photography book documenting the impact of the ISAF mission on the Afghan people of Mazar-e Sharif."/>
    <n v="28000"/>
    <n v="10846"/>
    <n v="0.38735714285714284"/>
    <x v="2"/>
    <n v="133.90123456790124"/>
    <x v="12"/>
    <s v="EUR"/>
    <n v="1476460800"/>
    <n v="1473922541"/>
    <b v="1"/>
    <n v="81"/>
    <b v="0"/>
    <s v="photography/photobooks"/>
    <x v="8"/>
    <x v="20"/>
  </r>
  <r>
    <n v="1796"/>
    <x v="1796"/>
    <s v="Kenema is a stunning portrait photography book by British Photographer, Peter Dibdin, capturing community life in Kenema, Sierra Leone."/>
    <n v="19000"/>
    <n v="4190"/>
    <n v="0.22052631578947368"/>
    <x v="2"/>
    <n v="48.720930232558139"/>
    <x v="1"/>
    <s v="GBP"/>
    <n v="1469356366"/>
    <n v="1464172366"/>
    <b v="1"/>
    <n v="86"/>
    <b v="0"/>
    <s v="photography/photobooks"/>
    <x v="8"/>
    <x v="20"/>
  </r>
  <r>
    <n v="1797"/>
    <x v="1797"/>
    <s v="A photography book that serves as a call to action for Congress to stand up for survivors of domestic and sexual assault."/>
    <n v="10000"/>
    <n v="6755"/>
    <n v="0.67549999999999999"/>
    <x v="2"/>
    <n v="48.25"/>
    <x v="0"/>
    <s v="USD"/>
    <n v="1481809189"/>
    <n v="1479217189"/>
    <b v="1"/>
    <n v="140"/>
    <b v="0"/>
    <s v="photography/photobooks"/>
    <x v="8"/>
    <x v="20"/>
  </r>
  <r>
    <n v="1798"/>
    <x v="1798"/>
    <s v="A photographic series on Mexican cowboys that I want to have published as a fine art book that will also include cowboy poetry."/>
    <n v="16000"/>
    <n v="2182"/>
    <n v="0.136375"/>
    <x v="2"/>
    <n v="58.972972972972975"/>
    <x v="0"/>
    <s v="USD"/>
    <n v="1454572233"/>
    <n v="1449388233"/>
    <b v="1"/>
    <n v="37"/>
    <b v="0"/>
    <s v="photography/photobooks"/>
    <x v="8"/>
    <x v="20"/>
  </r>
  <r>
    <n v="1799"/>
    <x v="1799"/>
    <s v="The UnDiscovered Image, a monthly publication dedicated to photographers."/>
    <n v="4000"/>
    <n v="69.83"/>
    <n v="1.7457500000000001E-2"/>
    <x v="2"/>
    <n v="11.638333333333334"/>
    <x v="1"/>
    <s v="GBP"/>
    <n v="1415740408"/>
    <n v="1414008808"/>
    <b v="1"/>
    <n v="6"/>
    <b v="0"/>
    <s v="photography/photobooks"/>
    <x v="8"/>
    <x v="20"/>
  </r>
  <r>
    <n v="1800"/>
    <x v="1800"/>
    <s v="Shot over 3 years in the U.K &amp; U.S, and featured in press worldwide, we need your help to back the highly anticipated Sikh Project book"/>
    <n v="46260"/>
    <n v="9460"/>
    <n v="0.20449632511889321"/>
    <x v="2"/>
    <n v="83.716814159292042"/>
    <x v="1"/>
    <s v="GBP"/>
    <n v="1476109970"/>
    <n v="1473517970"/>
    <b v="1"/>
    <n v="113"/>
    <b v="0"/>
    <s v="photography/photobooks"/>
    <x v="8"/>
    <x v="20"/>
  </r>
  <r>
    <n v="1801"/>
    <x v="1801"/>
    <s v="Get involved in Come, Bring, Punish, a new photo book by Ewen Spencer, documenting the European Ballroom scene and the life around it"/>
    <n v="17000"/>
    <n v="2355"/>
    <n v="0.13852941176470587"/>
    <x v="2"/>
    <n v="63.648648648648646"/>
    <x v="1"/>
    <s v="GBP"/>
    <n v="1450181400"/>
    <n v="1447429868"/>
    <b v="1"/>
    <n v="37"/>
    <b v="0"/>
    <s v="photography/photobooks"/>
    <x v="8"/>
    <x v="20"/>
  </r>
  <r>
    <n v="1802"/>
    <x v="1802"/>
    <s v="Inner Darkness turned into a photobook. Personal work i shot during my recovery...in Berlin."/>
    <n v="3500"/>
    <n v="1697"/>
    <n v="0.48485714285714288"/>
    <x v="2"/>
    <n v="94.277777777777771"/>
    <x v="12"/>
    <s v="EUR"/>
    <n v="1435442340"/>
    <n v="1433416830"/>
    <b v="1"/>
    <n v="18"/>
    <b v="0"/>
    <s v="photography/photobooks"/>
    <x v="8"/>
    <x v="20"/>
  </r>
  <r>
    <n v="1803"/>
    <x v="1803"/>
    <s v="Photographs capture fleeting experiences, where childhood is our past and adulthood is our future. In between. On the verge."/>
    <n v="17500"/>
    <n v="5390"/>
    <n v="0.308"/>
    <x v="2"/>
    <n v="71.86666666666666"/>
    <x v="0"/>
    <s v="USD"/>
    <n v="1423878182"/>
    <n v="1421199782"/>
    <b v="1"/>
    <n v="75"/>
    <b v="0"/>
    <s v="photography/photobooks"/>
    <x v="8"/>
    <x v="20"/>
  </r>
  <r>
    <n v="1804"/>
    <x v="1804"/>
    <s v="A beautiful book of Polaroid photographs which celebrates the beauty, diversity, and distinctive character of Colombia"/>
    <n v="15500"/>
    <n v="5452"/>
    <n v="0.35174193548387095"/>
    <x v="2"/>
    <n v="104.84615384615384"/>
    <x v="0"/>
    <s v="USD"/>
    <n v="1447521404"/>
    <n v="1444061804"/>
    <b v="1"/>
    <n v="52"/>
    <b v="0"/>
    <s v="photography/photobooks"/>
    <x v="8"/>
    <x v="20"/>
  </r>
  <r>
    <n v="1805"/>
    <x v="1805"/>
    <s v="The production of the book about my long term project &quot;The Travellers&quot;, Ireland`s biggest minority group with a nomadic origin."/>
    <n v="22500"/>
    <n v="8191"/>
    <n v="0.36404444444444445"/>
    <x v="2"/>
    <n v="67.139344262295083"/>
    <x v="12"/>
    <s v="EUR"/>
    <n v="1443808800"/>
    <n v="1441048658"/>
    <b v="1"/>
    <n v="122"/>
    <b v="0"/>
    <s v="photography/photobooks"/>
    <x v="8"/>
    <x v="20"/>
  </r>
  <r>
    <n v="1806"/>
    <x v="1806"/>
    <s v="Join me in publishing an amazing and unprecedented book with full frontal photopraphs of 8 American Presidents Naked"/>
    <n v="20000"/>
    <n v="591"/>
    <n v="2.955E-2"/>
    <x v="2"/>
    <n v="73.875"/>
    <x v="1"/>
    <s v="GBP"/>
    <n v="1412090349"/>
    <n v="1409066349"/>
    <b v="1"/>
    <n v="8"/>
    <b v="0"/>
    <s v="photography/photobooks"/>
    <x v="8"/>
    <x v="20"/>
  </r>
  <r>
    <n v="1807"/>
    <x v="1807"/>
    <s v="I want to explore alternative cultures and lifestyles in America."/>
    <n v="5000"/>
    <n v="553"/>
    <n v="0.1106"/>
    <x v="2"/>
    <n v="69.125"/>
    <x v="0"/>
    <s v="USD"/>
    <n v="1411868313"/>
    <n v="1409276313"/>
    <b v="1"/>
    <n v="8"/>
    <b v="0"/>
    <s v="photography/photobooks"/>
    <x v="8"/>
    <x v="20"/>
  </r>
  <r>
    <n v="1808"/>
    <x v="1808"/>
    <s v="An Iranian Journey exposes the duality of life in modern Iran where youth navigate a thicket of Islamic laws and customs to live freely"/>
    <n v="28000"/>
    <n v="11594"/>
    <n v="0.41407142857142859"/>
    <x v="2"/>
    <n v="120.77083333333333"/>
    <x v="0"/>
    <s v="USD"/>
    <n v="1486830030"/>
    <n v="1483806030"/>
    <b v="1"/>
    <n v="96"/>
    <b v="0"/>
    <s v="photography/photobooks"/>
    <x v="8"/>
    <x v="20"/>
  </r>
  <r>
    <n v="1809"/>
    <x v="1809"/>
    <s v="A stunning photo book highlighting the visual diversity of the City of Hamilton and showcasing it in a new light."/>
    <n v="3500"/>
    <n v="380"/>
    <n v="0.10857142857142857"/>
    <x v="2"/>
    <n v="42.222222222222221"/>
    <x v="5"/>
    <s v="CAD"/>
    <n v="1425246439"/>
    <n v="1422222439"/>
    <b v="1"/>
    <n v="9"/>
    <b v="0"/>
    <s v="photography/photobooks"/>
    <x v="8"/>
    <x v="20"/>
  </r>
  <r>
    <n v="1810"/>
    <x v="1810"/>
    <s v="Film Speed is a series of Zines focusing on architecture shot completely on 35 and 120mm film."/>
    <n v="450"/>
    <n v="15"/>
    <n v="3.3333333333333333E-2"/>
    <x v="2"/>
    <n v="7.5"/>
    <x v="0"/>
    <s v="USD"/>
    <n v="1408657826"/>
    <n v="1407621026"/>
    <b v="0"/>
    <n v="2"/>
    <b v="0"/>
    <s v="photography/photobooks"/>
    <x v="8"/>
    <x v="20"/>
  </r>
  <r>
    <n v="1811"/>
    <x v="1811"/>
    <s v="A collection of 365 color photographs of sunsets in 2014, beautifully presented in a hardcover book."/>
    <n v="54000"/>
    <n v="40"/>
    <n v="7.407407407407407E-4"/>
    <x v="2"/>
    <n v="1.5384615384615385"/>
    <x v="0"/>
    <s v="USD"/>
    <n v="1414123200"/>
    <n v="1408962270"/>
    <b v="0"/>
    <n v="26"/>
    <b v="0"/>
    <s v="photography/photobooks"/>
    <x v="8"/>
    <x v="20"/>
  </r>
  <r>
    <n v="1812"/>
    <x v="1812"/>
    <s v="Run Rwanda - 211 miles, 100 photos:  An intimate visual documentation  of the inspiring and innovative reality of modern day Rwanda"/>
    <n v="6500"/>
    <n v="865"/>
    <n v="0.13307692307692306"/>
    <x v="2"/>
    <n v="37.608695652173914"/>
    <x v="1"/>
    <s v="GBP"/>
    <n v="1467531536"/>
    <n v="1464939536"/>
    <b v="0"/>
    <n v="23"/>
    <b v="0"/>
    <s v="photography/photobooks"/>
    <x v="8"/>
    <x v="20"/>
  </r>
  <r>
    <n v="1813"/>
    <x v="1813"/>
    <s v="This project aims to document, Libyan photographic history; through both print and artisan mediums ."/>
    <n v="8750"/>
    <n v="0"/>
    <n v="0"/>
    <x v="2"/>
    <e v="#DIV/0!"/>
    <x v="1"/>
    <s v="GBP"/>
    <n v="1407532812"/>
    <n v="1404940812"/>
    <b v="0"/>
    <n v="0"/>
    <b v="0"/>
    <s v="photography/photobooks"/>
    <x v="8"/>
    <x v="20"/>
  </r>
  <r>
    <n v="1814"/>
    <x v="1814"/>
    <s v="A self published photo book documenting the overwhelming presence of the colour pink, in young girls lives here in the UK."/>
    <n v="12000"/>
    <n v="5902"/>
    <n v="0.49183333333333334"/>
    <x v="2"/>
    <n v="42.157142857142858"/>
    <x v="1"/>
    <s v="GBP"/>
    <n v="1425108736"/>
    <n v="1422516736"/>
    <b v="0"/>
    <n v="140"/>
    <b v="0"/>
    <s v="photography/photobooks"/>
    <x v="8"/>
    <x v="20"/>
  </r>
  <r>
    <n v="1815"/>
    <x v="1815"/>
    <s v="Photographic roadtrip from Dallas/Ft Worth, Texas to Florida's beaches. A summer photography roadtrip project to include 5 states."/>
    <n v="3000"/>
    <n v="0"/>
    <n v="0"/>
    <x v="2"/>
    <e v="#DIV/0!"/>
    <x v="0"/>
    <s v="USD"/>
    <n v="1435787137"/>
    <n v="1434577537"/>
    <b v="0"/>
    <n v="0"/>
    <b v="0"/>
    <s v="photography/photobooks"/>
    <x v="8"/>
    <x v="20"/>
  </r>
  <r>
    <n v="1816"/>
    <x v="1816"/>
    <s v="A unique Photographic Book Project about the Passionate Moments and Strong Emotions that lie within Karate"/>
    <n v="25000"/>
    <n v="509"/>
    <n v="2.036E-2"/>
    <x v="2"/>
    <n v="84.833333333333329"/>
    <x v="16"/>
    <s v="CHF"/>
    <n v="1469473200"/>
    <n v="1467061303"/>
    <b v="0"/>
    <n v="6"/>
    <b v="0"/>
    <s v="photography/photobooks"/>
    <x v="8"/>
    <x v="20"/>
  </r>
  <r>
    <n v="1817"/>
    <x v="1817"/>
    <s v="Hundreds of breathtaking rodeo photographs collected in a beautiful coffee table book."/>
    <n v="18000"/>
    <n v="9419"/>
    <n v="0.52327777777777773"/>
    <x v="2"/>
    <n v="94.19"/>
    <x v="0"/>
    <s v="USD"/>
    <n v="1485759540"/>
    <n v="1480607607"/>
    <b v="0"/>
    <n v="100"/>
    <b v="0"/>
    <s v="photography/photobooks"/>
    <x v="8"/>
    <x v="20"/>
  </r>
  <r>
    <n v="1818"/>
    <x v="1818"/>
    <s v="We are all different, this is a way to honor and celebrate the authenticity in being different."/>
    <n v="15000"/>
    <n v="0"/>
    <n v="0"/>
    <x v="2"/>
    <e v="#DIV/0!"/>
    <x v="0"/>
    <s v="USD"/>
    <n v="1428035850"/>
    <n v="1425447450"/>
    <b v="0"/>
    <n v="0"/>
    <b v="0"/>
    <s v="photography/photobooks"/>
    <x v="8"/>
    <x v="20"/>
  </r>
  <r>
    <n v="1819"/>
    <x v="1819"/>
    <s v="Reach the ends of the earth! Claim a piece of alaskan wilderness- your name in a glacier and receive photo book our Denali Expedition"/>
    <n v="1200"/>
    <n v="25"/>
    <n v="2.0833333333333332E-2"/>
    <x v="2"/>
    <n v="6.25"/>
    <x v="0"/>
    <s v="USD"/>
    <n v="1406743396"/>
    <n v="1404151396"/>
    <b v="0"/>
    <n v="4"/>
    <b v="0"/>
    <s v="photography/photobooks"/>
    <x v="8"/>
    <x v="20"/>
  </r>
  <r>
    <n v="1820"/>
    <x v="1820"/>
    <s v="An Iconic look at one of California's oldest beach communities, photographed in Monochrome, on a c1947 medium format 6x6cm Box Camera."/>
    <n v="26000"/>
    <n v="1707"/>
    <n v="6.565384615384616E-2"/>
    <x v="2"/>
    <n v="213.375"/>
    <x v="0"/>
    <s v="USD"/>
    <n v="1427850090"/>
    <n v="1425261690"/>
    <b v="0"/>
    <n v="8"/>
    <b v="0"/>
    <s v="photography/photobooks"/>
    <x v="8"/>
    <x v="20"/>
  </r>
  <r>
    <n v="1821"/>
    <x v="1821"/>
    <s v="Glass Cloud tour dates are already beginning to pile up. They are turning to YOU to help get them from town to town."/>
    <n v="2500"/>
    <n v="3372.25"/>
    <n v="1.3489"/>
    <x v="0"/>
    <n v="59.162280701754383"/>
    <x v="0"/>
    <s v="USD"/>
    <n v="1330760367"/>
    <n v="1326872367"/>
    <b v="0"/>
    <n v="57"/>
    <b v="1"/>
    <s v="music/rock"/>
    <x v="4"/>
    <x v="11"/>
  </r>
  <r>
    <n v="1822"/>
    <x v="1822"/>
    <s v="Wood Butcher needs your help to make this happen. Buy a CD, support local music!"/>
    <n v="300"/>
    <n v="300"/>
    <n v="1"/>
    <x v="0"/>
    <n v="27.272727272727273"/>
    <x v="5"/>
    <s v="CAD"/>
    <n v="1391194860"/>
    <n v="1388084862"/>
    <b v="0"/>
    <n v="11"/>
    <b v="1"/>
    <s v="music/rock"/>
    <x v="4"/>
    <x v="11"/>
  </r>
  <r>
    <n v="1823"/>
    <x v="1823"/>
    <s v="Just as we are getting prepared to tour we find out our van has serious damage and can't run. We unfortunately don't have enough."/>
    <n v="700"/>
    <n v="811"/>
    <n v="1.1585714285714286"/>
    <x v="0"/>
    <n v="24.575757575757574"/>
    <x v="0"/>
    <s v="USD"/>
    <n v="1351095976"/>
    <n v="1348503976"/>
    <b v="0"/>
    <n v="33"/>
    <b v="1"/>
    <s v="music/rock"/>
    <x v="4"/>
    <x v="11"/>
  </r>
  <r>
    <n v="1824"/>
    <x v="1824"/>
    <s v="cd fund raiser"/>
    <n v="3000"/>
    <n v="3002"/>
    <n v="1.0006666666666666"/>
    <x v="0"/>
    <n v="75.05"/>
    <x v="0"/>
    <s v="USD"/>
    <n v="1389146880"/>
    <n v="1387403967"/>
    <b v="0"/>
    <n v="40"/>
    <b v="1"/>
    <s v="music/rock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n v="1.0505"/>
    <x v="0"/>
    <n v="42.02"/>
    <x v="0"/>
    <s v="USD"/>
    <n v="1373572903"/>
    <n v="1371585703"/>
    <b v="0"/>
    <n v="50"/>
    <b v="1"/>
    <s v="music/rock"/>
    <x v="4"/>
    <x v="11"/>
  </r>
  <r>
    <n v="1826"/>
    <x v="1826"/>
    <s v="Hear your favorite Bear Ghost in eargasmic quality!"/>
    <n v="2000"/>
    <n v="2020"/>
    <n v="1.01"/>
    <x v="0"/>
    <n v="53.157894736842103"/>
    <x v="0"/>
    <s v="USD"/>
    <n v="1392675017"/>
    <n v="1390083017"/>
    <b v="0"/>
    <n v="38"/>
    <b v="1"/>
    <s v="music/rock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n v="1.0066250000000001"/>
    <x v="0"/>
    <n v="83.885416666666671"/>
    <x v="0"/>
    <s v="USD"/>
    <n v="1299138561"/>
    <n v="1294818561"/>
    <b v="0"/>
    <n v="96"/>
    <b v="1"/>
    <s v="music/rock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n v="1.0016"/>
    <x v="0"/>
    <n v="417.33333333333331"/>
    <x v="0"/>
    <s v="USD"/>
    <n v="1399672800"/>
    <n v="1396906530"/>
    <b v="0"/>
    <n v="48"/>
    <b v="1"/>
    <s v="music/rock"/>
    <x v="4"/>
    <x v="11"/>
  </r>
  <r>
    <n v="1829"/>
    <x v="1829"/>
    <s v="Everything is set to record are EP except for our finances. Please donate if you can! Any amount is appreciated. "/>
    <n v="1500"/>
    <n v="2500.25"/>
    <n v="1.6668333333333334"/>
    <x v="0"/>
    <n v="75.765151515151516"/>
    <x v="0"/>
    <s v="USD"/>
    <n v="1295647200"/>
    <n v="1291428371"/>
    <b v="0"/>
    <n v="33"/>
    <b v="1"/>
    <s v="music/rock"/>
    <x v="4"/>
    <x v="11"/>
  </r>
  <r>
    <n v="1830"/>
    <x v="1830"/>
    <s v="We have come a long way on our new record, but now we need your help.  Help us, and together we can make magic!"/>
    <n v="15000"/>
    <n v="15230"/>
    <n v="1.0153333333333334"/>
    <x v="0"/>
    <n v="67.389380530973455"/>
    <x v="0"/>
    <s v="USD"/>
    <n v="1393259107"/>
    <n v="1390667107"/>
    <b v="0"/>
    <n v="226"/>
    <b v="1"/>
    <s v="music/rock"/>
    <x v="4"/>
    <x v="11"/>
  </r>
  <r>
    <n v="1831"/>
    <x v="1831"/>
    <s v="After a 2 year Odyssey, Darling Waste's trailer is still not home! We need $3,500 to get it through U.S. Customs!"/>
    <n v="1000"/>
    <n v="1030"/>
    <n v="1.03"/>
    <x v="0"/>
    <n v="73.571428571428569"/>
    <x v="0"/>
    <s v="USD"/>
    <n v="1336866863"/>
    <n v="1335570863"/>
    <b v="0"/>
    <n v="14"/>
    <b v="1"/>
    <s v="music/rock"/>
    <x v="4"/>
    <x v="11"/>
  </r>
  <r>
    <n v="1832"/>
    <x v="1832"/>
    <s v="Hi! We're the music duo Black Swan Theories and our project is to manufacture our debut CD of 10 already-completed songs.  "/>
    <n v="350"/>
    <n v="500"/>
    <n v="1.4285714285714286"/>
    <x v="0"/>
    <n v="25"/>
    <x v="0"/>
    <s v="USD"/>
    <n v="1299243427"/>
    <n v="1296651427"/>
    <b v="0"/>
    <n v="20"/>
    <b v="1"/>
    <s v="music/rock"/>
    <x v="4"/>
    <x v="11"/>
  </r>
  <r>
    <n v="1833"/>
    <x v="1833"/>
    <s v="I am writing the second volume in a series of hair band encyclopedias, however I lack the means to afford the costs of the photos."/>
    <n v="400"/>
    <n v="1050"/>
    <n v="2.625"/>
    <x v="0"/>
    <n v="42"/>
    <x v="0"/>
    <s v="USD"/>
    <n v="1362211140"/>
    <n v="1359421403"/>
    <b v="0"/>
    <n v="25"/>
    <b v="1"/>
    <s v="music/rock"/>
    <x v="4"/>
    <x v="11"/>
  </r>
  <r>
    <n v="1834"/>
    <x v="1834"/>
    <s v="Help us fund our first tour and promote our new EP!"/>
    <n v="10000"/>
    <n v="11805"/>
    <n v="1.1805000000000001"/>
    <x v="0"/>
    <n v="131.16666666666666"/>
    <x v="0"/>
    <s v="USD"/>
    <n v="1422140895"/>
    <n v="1418684895"/>
    <b v="0"/>
    <n v="90"/>
    <b v="1"/>
    <s v="music/rock"/>
    <x v="4"/>
    <x v="11"/>
  </r>
  <r>
    <n v="1835"/>
    <x v="1835"/>
    <s v="WE ARE A HARD ROCK/PUNK BAND SEEKING FUNDS TO RECORD A NEW EP. _x000a__x000a_https://www.reverbnation.com/dirtylittlerebel"/>
    <n v="500"/>
    <n v="520"/>
    <n v="1.04"/>
    <x v="0"/>
    <n v="47.272727272727273"/>
    <x v="1"/>
    <s v="GBP"/>
    <n v="1459439471"/>
    <n v="1456851071"/>
    <b v="0"/>
    <n v="11"/>
    <b v="1"/>
    <s v="music/rock"/>
    <x v="4"/>
    <x v="11"/>
  </r>
  <r>
    <n v="1836"/>
    <x v="1836"/>
    <s v="Help fund our 2013 Sound &amp; Lighting Touring rig!"/>
    <n v="5000"/>
    <n v="10017"/>
    <n v="2.0034000000000001"/>
    <x v="0"/>
    <n v="182.12727272727273"/>
    <x v="0"/>
    <s v="USD"/>
    <n v="1361129129"/>
    <n v="1359660329"/>
    <b v="0"/>
    <n v="55"/>
    <b v="1"/>
    <s v="music/rock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n v="3.0683333333333334"/>
    <x v="0"/>
    <n v="61.366666666666667"/>
    <x v="0"/>
    <s v="USD"/>
    <n v="1332029335"/>
    <n v="1326848935"/>
    <b v="0"/>
    <n v="30"/>
    <b v="1"/>
    <s v="music/rock"/>
    <x v="4"/>
    <x v="11"/>
  </r>
  <r>
    <n v="1838"/>
    <x v="1838"/>
    <s v="Paul Haasch is producing his first music video! With awesome people involved and a great vision, it is sure to be an amazing piece."/>
    <n v="1000"/>
    <n v="1001.49"/>
    <n v="1.00149"/>
    <x v="0"/>
    <n v="35.767499999999998"/>
    <x v="0"/>
    <s v="USD"/>
    <n v="1317438000"/>
    <n v="1314989557"/>
    <b v="0"/>
    <n v="28"/>
    <b v="1"/>
    <s v="music/rock"/>
    <x v="4"/>
    <x v="11"/>
  </r>
  <r>
    <n v="1839"/>
    <x v="1839"/>
    <s v="The King of Mars, a Chicago rock band, needs your help funding their first EP! Visit us at thekingofmars.com for more."/>
    <n v="1000"/>
    <n v="2053"/>
    <n v="2.0529999999999999"/>
    <x v="0"/>
    <n v="45.62222222222222"/>
    <x v="0"/>
    <s v="USD"/>
    <n v="1475342382"/>
    <n v="1472750382"/>
    <b v="0"/>
    <n v="45"/>
    <b v="1"/>
    <s v="music/rock"/>
    <x v="4"/>
    <x v="11"/>
  </r>
  <r>
    <n v="1840"/>
    <x v="1840"/>
    <s v="St. Paul five-piece band City of the Weak hits the road May 9th, heading for Ft. Lauderdale to attend the Driven Music Conference!"/>
    <n v="900"/>
    <n v="980"/>
    <n v="1.0888888888888888"/>
    <x v="0"/>
    <n v="75.384615384615387"/>
    <x v="0"/>
    <s v="USD"/>
    <n v="1367902740"/>
    <n v="1366251510"/>
    <b v="0"/>
    <n v="13"/>
    <b v="1"/>
    <s v="music/rock"/>
    <x v="4"/>
    <x v="11"/>
  </r>
  <r>
    <n v="1841"/>
    <x v="1841"/>
    <s v="Hard Rock with a Positive Message. Help us fund, release and promote our debut EP!"/>
    <n v="2000"/>
    <n v="2035"/>
    <n v="1.0175000000000001"/>
    <x v="0"/>
    <n v="50.875"/>
    <x v="0"/>
    <s v="USD"/>
    <n v="1400561940"/>
    <n v="1397679445"/>
    <b v="0"/>
    <n v="40"/>
    <b v="1"/>
    <s v="music/rock"/>
    <x v="4"/>
    <x v="11"/>
  </r>
  <r>
    <n v="1842"/>
    <x v="1842"/>
    <s v="Every time we sit down to rehearse, thoughts of recording a CD excite us! We are ready to do this!  It's time, so read on..."/>
    <n v="2000"/>
    <n v="2505"/>
    <n v="1.2524999999999999"/>
    <x v="0"/>
    <n v="119.28571428571429"/>
    <x v="0"/>
    <s v="USD"/>
    <n v="1425275940"/>
    <n v="1422371381"/>
    <b v="0"/>
    <n v="21"/>
    <b v="1"/>
    <s v="music/rock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n v="1.2400610000000001"/>
    <x v="0"/>
    <n v="92.541865671641801"/>
    <x v="0"/>
    <s v="USD"/>
    <n v="1298245954"/>
    <n v="1295653954"/>
    <b v="0"/>
    <n v="134"/>
    <b v="1"/>
    <s v="music/rock"/>
    <x v="4"/>
    <x v="11"/>
  </r>
  <r>
    <n v="1844"/>
    <x v="1844"/>
    <s v="We are working hard to get into the recording studio and finally release a full-length album...but we need your help getting there!"/>
    <n v="1500"/>
    <n v="1521"/>
    <n v="1.014"/>
    <x v="0"/>
    <n v="76.05"/>
    <x v="0"/>
    <s v="USD"/>
    <n v="1307761200"/>
    <n v="1304464914"/>
    <b v="0"/>
    <n v="20"/>
    <b v="1"/>
    <s v="music/rock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n v="1"/>
    <x v="0"/>
    <n v="52.631578947368418"/>
    <x v="0"/>
    <s v="USD"/>
    <n v="1466139300"/>
    <n v="1464854398"/>
    <b v="0"/>
    <n v="19"/>
    <b v="1"/>
    <s v="music/rock"/>
    <x v="4"/>
    <x v="11"/>
  </r>
  <r>
    <n v="1846"/>
    <x v="1846"/>
    <s v="This album of all original music has been in the making for several years and I am excited to make my fans a part of this experience."/>
    <n v="15000"/>
    <n v="20689"/>
    <n v="1.3792666666666666"/>
    <x v="0"/>
    <n v="98.990430622009569"/>
    <x v="0"/>
    <s v="USD"/>
    <n v="1355585777"/>
    <n v="1352993777"/>
    <b v="0"/>
    <n v="209"/>
    <b v="1"/>
    <s v="music/rock"/>
    <x v="4"/>
    <x v="11"/>
  </r>
  <r>
    <n v="1847"/>
    <x v="1847"/>
    <s v="Deathtrap America is touring the country this spring.  Your pledge will help us across the country with Faster Pussycat and QueensrÃ¿che"/>
    <n v="2500"/>
    <n v="3022"/>
    <n v="1.2088000000000001"/>
    <x v="0"/>
    <n v="79.526315789473685"/>
    <x v="0"/>
    <s v="USD"/>
    <n v="1429594832"/>
    <n v="1427780432"/>
    <b v="0"/>
    <n v="38"/>
    <b v="1"/>
    <s v="music/rock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n v="1.0736666666666668"/>
    <x v="0"/>
    <n v="134.20833333333334"/>
    <x v="0"/>
    <s v="USD"/>
    <n v="1312095540"/>
    <n v="1306608888"/>
    <b v="0"/>
    <n v="24"/>
    <b v="1"/>
    <s v="music/rock"/>
    <x v="4"/>
    <x v="11"/>
  </r>
  <r>
    <n v="1849"/>
    <x v="1849"/>
    <s v="Release the Skylines is a small, local Cleveland metal band looking to record an album."/>
    <n v="300"/>
    <n v="301"/>
    <n v="1.0033333333333334"/>
    <x v="0"/>
    <n v="37.625"/>
    <x v="0"/>
    <s v="USD"/>
    <n v="1350505059"/>
    <n v="1347913059"/>
    <b v="0"/>
    <n v="8"/>
    <b v="1"/>
    <s v="music/rock"/>
    <x v="4"/>
    <x v="11"/>
  </r>
  <r>
    <n v="1850"/>
    <x v="1850"/>
    <s v="WILKES is the solo venture of HighFlightSociety singer / Disciple bassist, Jason Wilkes. This project is to fund the debut 6 song EP."/>
    <n v="9000"/>
    <n v="9137"/>
    <n v="1.0152222222222222"/>
    <x v="0"/>
    <n v="51.044692737430168"/>
    <x v="0"/>
    <s v="USD"/>
    <n v="1405033300"/>
    <n v="1402441300"/>
    <b v="0"/>
    <n v="179"/>
    <b v="1"/>
    <s v="music/rock"/>
    <x v="4"/>
    <x v="11"/>
  </r>
  <r>
    <n v="1851"/>
    <x v="1851"/>
    <s v="I have recorded 3 solo blues/rock/surf albums of original music, but they're only digitally released - I want there to be real CD's!"/>
    <n v="1300"/>
    <n v="1301"/>
    <n v="1.0007692307692309"/>
    <x v="0"/>
    <n v="50.03846153846154"/>
    <x v="0"/>
    <s v="USD"/>
    <n v="1406509200"/>
    <n v="1404769538"/>
    <b v="0"/>
    <n v="26"/>
    <b v="1"/>
    <s v="music/rock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n v="1.1696666666666666"/>
    <x v="0"/>
    <n v="133.93129770992365"/>
    <x v="0"/>
    <s v="USD"/>
    <n v="1429920000"/>
    <n v="1426703452"/>
    <b v="0"/>
    <n v="131"/>
    <b v="1"/>
    <s v="music/rock"/>
    <x v="4"/>
    <x v="11"/>
  </r>
  <r>
    <n v="1853"/>
    <x v="1853"/>
    <s v="The money will go towards our debut EP being Recorded mixed by Andrew Baylis and mastered by Drew Fulk of Think Sound Studios."/>
    <n v="800"/>
    <n v="815"/>
    <n v="1.01875"/>
    <x v="0"/>
    <n v="58.214285714285715"/>
    <x v="0"/>
    <s v="USD"/>
    <n v="1352860017"/>
    <n v="1348536417"/>
    <b v="0"/>
    <n v="14"/>
    <b v="1"/>
    <s v="music/rock"/>
    <x v="4"/>
    <x v="11"/>
  </r>
  <r>
    <n v="1854"/>
    <x v="1854"/>
    <s v="After much anticipation, I'm finally releasing my first album, &quot;In Technicolor&quot;! Let's join forces and get it done right!"/>
    <n v="15000"/>
    <n v="15318.55"/>
    <n v="1.0212366666666666"/>
    <x v="0"/>
    <n v="88.037643678160919"/>
    <x v="0"/>
    <s v="USD"/>
    <n v="1369355437"/>
    <n v="1366763437"/>
    <b v="0"/>
    <n v="174"/>
    <b v="1"/>
    <s v="music/rock"/>
    <x v="4"/>
    <x v="11"/>
  </r>
  <r>
    <n v="1855"/>
    <x v="1855"/>
    <s v="11 year old Sara &amp; Motion Device want rock &amp; metal fans all over the world to unite and join the ROCK REVOLUTION!!!"/>
    <n v="8750"/>
    <n v="13480.16"/>
    <n v="1.5405897142857143"/>
    <x v="0"/>
    <n v="70.576753926701571"/>
    <x v="5"/>
    <s v="CAD"/>
    <n v="1389012940"/>
    <n v="1385124940"/>
    <b v="0"/>
    <n v="191"/>
    <b v="1"/>
    <s v="music/rock"/>
    <x v="4"/>
    <x v="11"/>
  </r>
  <r>
    <n v="1856"/>
    <x v="1856"/>
    <s v="We are an independent band who needs your help for the production of our new album, so we can share our music with you lovely people :)"/>
    <n v="2000"/>
    <n v="2025"/>
    <n v="1.0125"/>
    <x v="0"/>
    <n v="53.289473684210527"/>
    <x v="0"/>
    <s v="USD"/>
    <n v="1405715472"/>
    <n v="1403901072"/>
    <b v="0"/>
    <n v="38"/>
    <b v="1"/>
    <s v="music/rock"/>
    <x v="4"/>
    <x v="11"/>
  </r>
  <r>
    <n v="1857"/>
    <x v="1857"/>
    <s v="We need to get back to Nashville to record our second record, a full LP this time.  It ain't cheap and we need your help!"/>
    <n v="3000"/>
    <n v="3000"/>
    <n v="1"/>
    <x v="0"/>
    <n v="136.36363636363637"/>
    <x v="0"/>
    <s v="USD"/>
    <n v="1410546413"/>
    <n v="1407954413"/>
    <b v="0"/>
    <n v="22"/>
    <b v="1"/>
    <s v="music/rock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n v="1.0874800874800874"/>
    <x v="0"/>
    <n v="40.547315436241611"/>
    <x v="0"/>
    <s v="USD"/>
    <n v="1324014521"/>
    <n v="1318826921"/>
    <b v="0"/>
    <n v="149"/>
    <b v="1"/>
    <s v="music/rock"/>
    <x v="4"/>
    <x v="11"/>
  </r>
  <r>
    <n v="1859"/>
    <x v="1859"/>
    <s v="Queen Kwong is going ON TOUR to London and Paris!"/>
    <n v="3000"/>
    <n v="3955"/>
    <n v="1.3183333333333334"/>
    <x v="0"/>
    <n v="70.625"/>
    <x v="0"/>
    <s v="USD"/>
    <n v="1316716129"/>
    <n v="1314124129"/>
    <b v="0"/>
    <n v="56"/>
    <b v="1"/>
    <s v="music/rock"/>
    <x v="4"/>
    <x v="11"/>
  </r>
  <r>
    <n v="1860"/>
    <x v="1860"/>
    <s v="ASC had a one-of-a-kind CD release party in 2013, and we want to share it with the world - in DVD format!"/>
    <n v="750"/>
    <n v="1001"/>
    <n v="1.3346666666666667"/>
    <x v="0"/>
    <n v="52.684210526315788"/>
    <x v="0"/>
    <s v="USD"/>
    <n v="1391706084"/>
    <n v="1389891684"/>
    <b v="0"/>
    <n v="19"/>
    <b v="1"/>
    <s v="music/rock"/>
    <x v="4"/>
    <x v="11"/>
  </r>
  <r>
    <n v="1861"/>
    <x v="1861"/>
    <s v="A game for Apple &amp; Android devices that sees you get your own spacecraft, take on the competition, mine asteroids &amp; fight to survive."/>
    <n v="250000"/>
    <n v="0"/>
    <n v="0"/>
    <x v="2"/>
    <e v="#DIV/0!"/>
    <x v="1"/>
    <s v="GBP"/>
    <n v="1422256341"/>
    <n v="1419664341"/>
    <b v="0"/>
    <n v="0"/>
    <b v="0"/>
    <s v="games/mobile games"/>
    <x v="6"/>
    <x v="18"/>
  </r>
  <r>
    <n v="1862"/>
    <x v="1862"/>
    <s v="Purple Fishing is an online game and social media platform for Trump Supporters and Critics to have fun finding common ground."/>
    <n v="18000"/>
    <n v="1455"/>
    <n v="8.0833333333333326E-2"/>
    <x v="2"/>
    <n v="90.9375"/>
    <x v="0"/>
    <s v="USD"/>
    <n v="1488958200"/>
    <n v="1484912974"/>
    <b v="0"/>
    <n v="16"/>
    <b v="0"/>
    <s v="games/mobile games"/>
    <x v="6"/>
    <x v="18"/>
  </r>
  <r>
    <n v="1863"/>
    <x v="1863"/>
    <s v="This is an Android game where you take control of the zombies and try to eat your way to world domination!"/>
    <n v="2500"/>
    <n v="10"/>
    <n v="4.0000000000000001E-3"/>
    <x v="2"/>
    <n v="5"/>
    <x v="0"/>
    <s v="USD"/>
    <n v="1402600085"/>
    <n v="1400008085"/>
    <b v="0"/>
    <n v="2"/>
    <b v="0"/>
    <s v="games/mobile games"/>
    <x v="6"/>
    <x v="18"/>
  </r>
  <r>
    <n v="1864"/>
    <x v="1864"/>
    <s v="Cannons, Power Gloves, and PUNCHING STUFF!  Help Fat Cheeks collect Acorns for upgrades and customize his gear in this Endless Runner"/>
    <n v="6500"/>
    <n v="2788"/>
    <n v="0.42892307692307691"/>
    <x v="2"/>
    <n v="58.083333333333336"/>
    <x v="0"/>
    <s v="USD"/>
    <n v="1399223500"/>
    <n v="1396631500"/>
    <b v="0"/>
    <n v="48"/>
    <b v="0"/>
    <s v="games/mobile games"/>
    <x v="6"/>
    <x v="18"/>
  </r>
  <r>
    <n v="1865"/>
    <x v="1865"/>
    <s v="This game is an alternative to the boring morning jogs This game will make you excited to workout Following elite footballer movements!"/>
    <n v="110000"/>
    <n v="4"/>
    <n v="3.6363636363636364E-5"/>
    <x v="2"/>
    <n v="2"/>
    <x v="1"/>
    <s v="GBP"/>
    <n v="1478425747"/>
    <n v="1475398147"/>
    <b v="0"/>
    <n v="2"/>
    <b v="0"/>
    <s v="games/mobile games"/>
    <x v="6"/>
    <x v="18"/>
  </r>
  <r>
    <n v="1866"/>
    <x v="1866"/>
    <s v="A mobile application that will allow math learners to practice math operations and improve critical thinking. Ideal for ages 7 to 12."/>
    <n v="25000"/>
    <n v="125"/>
    <n v="5.0000000000000001E-3"/>
    <x v="2"/>
    <n v="62.5"/>
    <x v="0"/>
    <s v="USD"/>
    <n v="1488340800"/>
    <n v="1483768497"/>
    <b v="0"/>
    <n v="2"/>
    <b v="0"/>
    <s v="games/mobile games"/>
    <x v="6"/>
    <x v="18"/>
  </r>
  <r>
    <n v="1867"/>
    <x v="1867"/>
    <s v="A mix of PokemonGo, Game of War- Fire Age, DragonSoul, &amp; Throwdown. Join a clan, collect meme, upgrade features, fight, &amp; compete."/>
    <n v="20000"/>
    <n v="10"/>
    <n v="5.0000000000000001E-4"/>
    <x v="2"/>
    <n v="10"/>
    <x v="0"/>
    <s v="USD"/>
    <n v="1478383912"/>
    <n v="1475791912"/>
    <b v="0"/>
    <n v="1"/>
    <b v="0"/>
    <s v="games/mobile games"/>
    <x v="6"/>
    <x v="18"/>
  </r>
  <r>
    <n v="1868"/>
    <x v="1868"/>
    <s v="PaperChase is a popular endless flying game conceived by a 15 year old and loved by millions worldwide.  Help us build version 3!"/>
    <n v="25000"/>
    <n v="1217"/>
    <n v="4.8680000000000001E-2"/>
    <x v="2"/>
    <n v="71.588235294117652"/>
    <x v="0"/>
    <s v="USD"/>
    <n v="1450166340"/>
    <n v="1448044925"/>
    <b v="0"/>
    <n v="17"/>
    <b v="0"/>
    <s v="games/mobile games"/>
    <x v="6"/>
    <x v="18"/>
  </r>
  <r>
    <n v="1869"/>
    <x v="1869"/>
    <s v="CCRPG will be a 2D Pixel Art Game based on similar elements to the SNES game &quot;Zelda: A Link to the Past&quot; with RPG elements added in."/>
    <n v="10000"/>
    <n v="0"/>
    <n v="0"/>
    <x v="2"/>
    <e v="#DIV/0!"/>
    <x v="0"/>
    <s v="USD"/>
    <n v="1483488249"/>
    <n v="1480896249"/>
    <b v="0"/>
    <n v="0"/>
    <b v="0"/>
    <s v="games/mobile games"/>
    <x v="6"/>
    <x v="18"/>
  </r>
  <r>
    <n v="1870"/>
    <x v="1870"/>
    <s v="Conflict of Van Helsing &amp; Dracula (C.O.V.D.) is a board game available as an App based on the story: Dracula. Can you survive?"/>
    <n v="3500"/>
    <n v="361"/>
    <n v="0.10314285714285715"/>
    <x v="2"/>
    <n v="32.81818181818182"/>
    <x v="0"/>
    <s v="USD"/>
    <n v="1454213820"/>
    <n v="1451723535"/>
    <b v="0"/>
    <n v="11"/>
    <b v="0"/>
    <s v="games/mobile games"/>
    <x v="6"/>
    <x v="18"/>
  </r>
  <r>
    <n v="1871"/>
    <x v="1871"/>
    <s v="Journey with Bible Bear through each of the books of the Bible, exploring stories while learning verses, songs, and preschool concepts!"/>
    <n v="6500"/>
    <n v="4666"/>
    <n v="0.7178461538461538"/>
    <x v="2"/>
    <n v="49.11578947368421"/>
    <x v="0"/>
    <s v="USD"/>
    <n v="1416512901"/>
    <n v="1413053301"/>
    <b v="0"/>
    <n v="95"/>
    <b v="0"/>
    <s v="games/mobile games"/>
    <x v="6"/>
    <x v="18"/>
  </r>
  <r>
    <n v="1872"/>
    <x v="1872"/>
    <s v="A Top-View Action game where you play as Bob, the FIRST zombie to rise from the grave. Bring chaos to town, feast and don't die again."/>
    <n v="20000"/>
    <n v="212"/>
    <n v="1.06E-2"/>
    <x v="2"/>
    <n v="16.307692307692307"/>
    <x v="0"/>
    <s v="USD"/>
    <n v="1435633602"/>
    <n v="1433041602"/>
    <b v="0"/>
    <n v="13"/>
    <b v="0"/>
    <s v="games/mobile games"/>
    <x v="6"/>
    <x v="18"/>
  </r>
  <r>
    <n v="1873"/>
    <x v="1873"/>
    <s v="It's time for The Red Card Blue Card Game to be available everywhere! Help save the sanity of ALL parent's! Help make it an App!!"/>
    <n v="8000"/>
    <n v="36"/>
    <n v="4.4999999999999997E-3"/>
    <x v="2"/>
    <n v="18"/>
    <x v="5"/>
    <s v="CAD"/>
    <n v="1436373900"/>
    <n v="1433861210"/>
    <b v="0"/>
    <n v="2"/>
    <b v="0"/>
    <s v="games/mobile games"/>
    <x v="6"/>
    <x v="18"/>
  </r>
  <r>
    <n v="1874"/>
    <x v="1874"/>
    <s v="PATH to Reading (PATH) is a patented break-through technology  that dramatically and permanently improves attention, reading, memory"/>
    <n v="160000"/>
    <n v="26"/>
    <n v="1.6249999999999999E-4"/>
    <x v="2"/>
    <n v="13"/>
    <x v="0"/>
    <s v="USD"/>
    <n v="1467155733"/>
    <n v="1465427733"/>
    <b v="0"/>
    <n v="2"/>
    <b v="0"/>
    <s v="games/mobile games"/>
    <x v="6"/>
    <x v="18"/>
  </r>
  <r>
    <n v="1875"/>
    <x v="1875"/>
    <s v="Sea opposition of Crab's family and angry fishes. Who is going to win, and who is going to loose ?!"/>
    <n v="10000"/>
    <n v="51"/>
    <n v="5.1000000000000004E-3"/>
    <x v="2"/>
    <n v="17"/>
    <x v="0"/>
    <s v="USD"/>
    <n v="1470519308"/>
    <n v="1465335308"/>
    <b v="0"/>
    <n v="3"/>
    <b v="0"/>
    <s v="games/mobile games"/>
    <x v="6"/>
    <x v="18"/>
  </r>
  <r>
    <n v="1876"/>
    <x v="1876"/>
    <s v="An arcade styled side scroller. Help Bob the pilot steer his plane through hordes of migrating birds strapped with explosives."/>
    <n v="280"/>
    <n v="0"/>
    <n v="0"/>
    <x v="2"/>
    <e v="#DIV/0!"/>
    <x v="2"/>
    <s v="AUD"/>
    <n v="1402901405"/>
    <n v="1400309405"/>
    <b v="0"/>
    <n v="0"/>
    <b v="0"/>
    <s v="games/mobile games"/>
    <x v="6"/>
    <x v="18"/>
  </r>
  <r>
    <n v="1877"/>
    <x v="1877"/>
    <s v="It's obvious you won't survive by your wits alone. Unfortunately that's all you've got, Chip. Run!"/>
    <n v="60"/>
    <n v="0"/>
    <n v="0"/>
    <x v="2"/>
    <e v="#DIV/0!"/>
    <x v="0"/>
    <s v="USD"/>
    <n v="1425170525"/>
    <n v="1422664925"/>
    <b v="0"/>
    <n v="0"/>
    <b v="0"/>
    <s v="games/mobile games"/>
    <x v="6"/>
    <x v="18"/>
  </r>
  <r>
    <n v="1878"/>
    <x v="1878"/>
    <s v="Action game now playable on Android/iOS platforms and PC browsers. Easy gameplay even for starters yet hard to be skilled. Multi-player"/>
    <n v="8000"/>
    <n v="0"/>
    <n v="0"/>
    <x v="2"/>
    <e v="#DIV/0!"/>
    <x v="2"/>
    <s v="AUD"/>
    <n v="1402618355"/>
    <n v="1400026355"/>
    <b v="0"/>
    <n v="0"/>
    <b v="0"/>
    <s v="games/mobile games"/>
    <x v="6"/>
    <x v="18"/>
  </r>
  <r>
    <n v="1879"/>
    <x v="1879"/>
    <s v="Juego de plataformas con 20 personajes. Cada personaje tiene cuatro habilidades distintas al resto de personajes y sus propias voces."/>
    <n v="5000"/>
    <n v="6"/>
    <n v="1.1999999999999999E-3"/>
    <x v="2"/>
    <n v="3"/>
    <x v="3"/>
    <s v="EUR"/>
    <n v="1457966129"/>
    <n v="1455377729"/>
    <b v="0"/>
    <n v="2"/>
    <b v="0"/>
    <s v="games/mobile games"/>
    <x v="6"/>
    <x v="18"/>
  </r>
  <r>
    <n v="1880"/>
    <x v="1880"/>
    <s v="Sim Betting Football is the only football (soccer) betting simulation  game."/>
    <n v="5000"/>
    <n v="1004"/>
    <n v="0.20080000000000001"/>
    <x v="2"/>
    <n v="41.833333333333336"/>
    <x v="1"/>
    <s v="GBP"/>
    <n v="1459341380"/>
    <n v="1456839380"/>
    <b v="0"/>
    <n v="24"/>
    <b v="0"/>
    <s v="games/mobile games"/>
    <x v="6"/>
    <x v="18"/>
  </r>
  <r>
    <n v="1881"/>
    <x v="1881"/>
    <s v="We're now raising money to produce a music video. Those who donate get a vote in deciding which song!"/>
    <n v="2000"/>
    <n v="3453.69"/>
    <n v="1.726845"/>
    <x v="0"/>
    <n v="49.338428571428572"/>
    <x v="0"/>
    <s v="USD"/>
    <n v="1425955189"/>
    <n v="1423366789"/>
    <b v="0"/>
    <n v="70"/>
    <b v="1"/>
    <s v="music/indie rock"/>
    <x v="4"/>
    <x v="14"/>
  </r>
  <r>
    <n v="1882"/>
    <x v="1882"/>
    <s v="New songs have been popping out of Mark Donato for years now and he's got a large, squirming litter of them in need of triage.  Help!"/>
    <n v="3350"/>
    <n v="3380"/>
    <n v="1.008955223880597"/>
    <x v="0"/>
    <n v="41.728395061728392"/>
    <x v="0"/>
    <s v="USD"/>
    <n v="1341964080"/>
    <n v="1339109212"/>
    <b v="0"/>
    <n v="81"/>
    <b v="1"/>
    <s v="music/indie rock"/>
    <x v="4"/>
    <x v="14"/>
  </r>
  <r>
    <n v="1883"/>
    <x v="1883"/>
    <s v="Afraid Of Figs is a high energy pop/rock band, with off-the-wall humor, catchy hooks, and wild interactive live shows."/>
    <n v="999"/>
    <n v="1047"/>
    <n v="1.0480480480480481"/>
    <x v="0"/>
    <n v="32.71875"/>
    <x v="0"/>
    <s v="USD"/>
    <n v="1333921508"/>
    <n v="1331333108"/>
    <b v="0"/>
    <n v="32"/>
    <b v="1"/>
    <s v="music/indie rock"/>
    <x v="4"/>
    <x v="14"/>
  </r>
  <r>
    <n v="1884"/>
    <x v="1884"/>
    <s v="Glad Hearts Latest Album, Twenty Two, Pressed In A Very Limited Edition On Beautiful Vinyl With Accompanying Digital Download"/>
    <n v="1000"/>
    <n v="1351"/>
    <n v="1.351"/>
    <x v="0"/>
    <n v="51.96153846153846"/>
    <x v="0"/>
    <s v="USD"/>
    <n v="1354017600"/>
    <n v="1350967535"/>
    <b v="0"/>
    <n v="26"/>
    <b v="1"/>
    <s v="music/indie rock"/>
    <x v="4"/>
    <x v="14"/>
  </r>
  <r>
    <n v="1885"/>
    <x v="1885"/>
    <s v="KATA's debut album 'The Rising' is ready for your ears, now all we need to do is press the vinyl. That's where you come in!"/>
    <n v="4575"/>
    <n v="5322"/>
    <n v="1.1632786885245903"/>
    <x v="0"/>
    <n v="50.685714285714283"/>
    <x v="0"/>
    <s v="USD"/>
    <n v="1344636000"/>
    <n v="1341800110"/>
    <b v="0"/>
    <n v="105"/>
    <b v="1"/>
    <s v="music/indie rock"/>
    <x v="4"/>
    <x v="14"/>
  </r>
  <r>
    <n v="1886"/>
    <x v="1886"/>
    <s v="Help the New York - based independent prog-rock band Invisible House create their new album called &quot;a history of the world&quot;"/>
    <n v="1200"/>
    <n v="1225"/>
    <n v="1.0208333333333333"/>
    <x v="0"/>
    <n v="42.241379310344826"/>
    <x v="0"/>
    <s v="USD"/>
    <n v="1415832338"/>
    <n v="1413236738"/>
    <b v="0"/>
    <n v="29"/>
    <b v="1"/>
    <s v="music/indie rock"/>
    <x v="4"/>
    <x v="14"/>
  </r>
  <r>
    <n v="1887"/>
    <x v="1887"/>
    <s v="Our dream of recording our second single in London and making it big in the UK is closer than ever! Do you want to be a part of it?"/>
    <n v="3000"/>
    <n v="3335"/>
    <n v="1.1116666666666666"/>
    <x v="0"/>
    <n v="416.875"/>
    <x v="3"/>
    <s v="EUR"/>
    <n v="1449178200"/>
    <n v="1447614732"/>
    <b v="0"/>
    <n v="8"/>
    <b v="1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n v="1.6608000000000001"/>
    <x v="0"/>
    <n v="46.651685393258425"/>
    <x v="0"/>
    <s v="USD"/>
    <n v="1275368340"/>
    <n v="1272692732"/>
    <b v="0"/>
    <n v="89"/>
    <b v="1"/>
    <s v="music/indie rock"/>
    <x v="4"/>
    <x v="14"/>
  </r>
  <r>
    <n v="1889"/>
    <x v="1889"/>
    <s v="Sweeping epic melodies. I want to incorporate all my influences into one album I have been writing for 90 days now and ready to record!"/>
    <n v="2000"/>
    <n v="2132"/>
    <n v="1.0660000000000001"/>
    <x v="0"/>
    <n v="48.454545454545453"/>
    <x v="0"/>
    <s v="USD"/>
    <n v="1363024946"/>
    <n v="1359140546"/>
    <b v="0"/>
    <n v="44"/>
    <b v="1"/>
    <s v="music/indie rock"/>
    <x v="4"/>
    <x v="14"/>
  </r>
  <r>
    <n v="1890"/>
    <x v="1890"/>
    <s v="We want to record a live album at this year's annual Boxing Day show at the Arden Gild Hall - we need your help to do it!"/>
    <n v="12000"/>
    <n v="17350.13"/>
    <n v="1.4458441666666668"/>
    <x v="0"/>
    <n v="70.5289837398374"/>
    <x v="0"/>
    <s v="USD"/>
    <n v="1355597528"/>
    <n v="1353005528"/>
    <b v="0"/>
    <n v="246"/>
    <b v="1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n v="1.0555000000000001"/>
    <x v="0"/>
    <n v="87.958333333333329"/>
    <x v="0"/>
    <s v="USD"/>
    <n v="1279778400"/>
    <n v="1275851354"/>
    <b v="0"/>
    <n v="120"/>
    <b v="1"/>
    <s v="music/indie rock"/>
    <x v="4"/>
    <x v="14"/>
  </r>
  <r>
    <n v="1892"/>
    <x v="1892"/>
    <s v="Nemes has just recorded a new album and is raising $500 to get it mixed and mastered professionally."/>
    <n v="500"/>
    <n v="683"/>
    <n v="1.3660000000000001"/>
    <x v="0"/>
    <n v="26.26923076923077"/>
    <x v="0"/>
    <s v="USD"/>
    <n v="1307459881"/>
    <n v="1304867881"/>
    <b v="0"/>
    <n v="26"/>
    <b v="1"/>
    <s v="music/indie rock"/>
    <x v="4"/>
    <x v="14"/>
  </r>
  <r>
    <n v="1893"/>
    <x v="1893"/>
    <s v="Archeology is looking to gain support to release their 7&quot; vinyl single &quot;Hunger&quot; as well as the b-side, &quot;Kings canyon."/>
    <n v="2500"/>
    <n v="2600"/>
    <n v="1.04"/>
    <x v="0"/>
    <n v="57.777777777777779"/>
    <x v="0"/>
    <s v="USD"/>
    <n v="1302926340"/>
    <n v="1301524585"/>
    <b v="0"/>
    <n v="45"/>
    <b v="1"/>
    <s v="music/indie rock"/>
    <x v="4"/>
    <x v="14"/>
  </r>
  <r>
    <n v="1894"/>
    <x v="1894"/>
    <s v="Im trying to raise $1000 for a 3 song EP in a studio!"/>
    <n v="1000"/>
    <n v="1145"/>
    <n v="1.145"/>
    <x v="0"/>
    <n v="57.25"/>
    <x v="0"/>
    <s v="USD"/>
    <n v="1329082983"/>
    <n v="1326404583"/>
    <b v="0"/>
    <n v="20"/>
    <b v="1"/>
    <s v="music/indie rock"/>
    <x v="4"/>
    <x v="14"/>
  </r>
  <r>
    <n v="1895"/>
    <x v="1895"/>
    <s v="HERESTOFIGHTIN is a folk rock band from Colorado fighting for change in our world through rock and roll. Be the change you want to see."/>
    <n v="9072"/>
    <n v="9228"/>
    <n v="1.0171957671957672"/>
    <x v="0"/>
    <n v="196.34042553191489"/>
    <x v="0"/>
    <s v="USD"/>
    <n v="1445363722"/>
    <n v="1442771722"/>
    <b v="0"/>
    <n v="47"/>
    <b v="1"/>
    <s v="music/indie rock"/>
    <x v="4"/>
    <x v="14"/>
  </r>
  <r>
    <n v="1896"/>
    <x v="1896"/>
    <s v="My barely anticipated second album of self produced songs is ready to go.  Just need a little help to cover mastering, artwork etc."/>
    <n v="451"/>
    <n v="559"/>
    <n v="1.2394678492239468"/>
    <x v="0"/>
    <n v="43"/>
    <x v="0"/>
    <s v="USD"/>
    <n v="1334250165"/>
    <n v="1331658165"/>
    <b v="0"/>
    <n v="13"/>
    <b v="1"/>
    <s v="music/indie rock"/>
    <x v="4"/>
    <x v="14"/>
  </r>
  <r>
    <n v="1897"/>
    <x v="1897"/>
    <s v="My new album produced by Paul Curreri is one of the most unique musical projects I have done. Let's finish it before the baby comes!"/>
    <n v="6350"/>
    <n v="6506"/>
    <n v="1.0245669291338582"/>
    <x v="0"/>
    <n v="35.551912568306008"/>
    <x v="0"/>
    <s v="USD"/>
    <n v="1393966800"/>
    <n v="1392040806"/>
    <b v="0"/>
    <n v="183"/>
    <b v="1"/>
    <s v="music/indie rock"/>
    <x v="4"/>
    <x v="14"/>
  </r>
  <r>
    <n v="1898"/>
    <x v="1898"/>
    <s v="We are heading into the studio to create the most soulfully orchestrated Indie Pop masterpiece mankind has ever witnessed."/>
    <n v="1000"/>
    <n v="1445"/>
    <n v="1.4450000000000001"/>
    <x v="0"/>
    <n v="68.80952380952381"/>
    <x v="0"/>
    <s v="USD"/>
    <n v="1454349600"/>
    <n v="1451277473"/>
    <b v="0"/>
    <n v="21"/>
    <b v="1"/>
    <s v="music/indie rock"/>
    <x v="4"/>
    <x v="14"/>
  </r>
  <r>
    <n v="1899"/>
    <x v="1899"/>
    <s v="Ukulele Songs from the Zombie Apocalypse, a concept album where boy meets girl, boy loses girl to Zombie King, boy gets girl back. Fun!"/>
    <n v="900"/>
    <n v="1200"/>
    <n v="1.3333333333333333"/>
    <x v="0"/>
    <n v="28.571428571428573"/>
    <x v="0"/>
    <s v="USD"/>
    <n v="1427319366"/>
    <n v="1424730966"/>
    <b v="0"/>
    <n v="42"/>
    <b v="1"/>
    <s v="music/indie rock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n v="1.0936440000000001"/>
    <x v="0"/>
    <n v="50.631666666666668"/>
    <x v="0"/>
    <s v="USD"/>
    <n v="1349517540"/>
    <n v="1347137731"/>
    <b v="0"/>
    <n v="54"/>
    <b v="1"/>
    <s v="music/indie rock"/>
    <x v="4"/>
    <x v="14"/>
  </r>
  <r>
    <n v="1901"/>
    <x v="1901"/>
    <s v="KiddieRail is a height adjustable hand rail of the right size for little children to help them manage the stairs more safely at home."/>
    <n v="99000"/>
    <n v="2670"/>
    <n v="2.696969696969697E-2"/>
    <x v="2"/>
    <n v="106.8"/>
    <x v="1"/>
    <s v="GBP"/>
    <n v="1432299600"/>
    <n v="1429707729"/>
    <b v="0"/>
    <n v="25"/>
    <b v="0"/>
    <s v="technology/gadgets"/>
    <x v="2"/>
    <x v="29"/>
  </r>
  <r>
    <n v="1902"/>
    <x v="1902"/>
    <s v="Virtual reality is expensive, here is the solution. I've created a VR device out of cardboard. I present: World's cheapest VR Device."/>
    <n v="1000"/>
    <n v="12"/>
    <n v="1.2E-2"/>
    <x v="2"/>
    <n v="4"/>
    <x v="9"/>
    <s v="EUR"/>
    <n v="1425495447"/>
    <n v="1422903447"/>
    <b v="0"/>
    <n v="3"/>
    <b v="0"/>
    <s v="technology/gadgets"/>
    <x v="2"/>
    <x v="29"/>
  </r>
  <r>
    <n v="1903"/>
    <x v="1903"/>
    <s v="A cool smart laser pointer for presenting professionals. Unique by design, widest functional coverage for both IOS and Android."/>
    <n v="3000"/>
    <n v="1398"/>
    <n v="0.46600000000000003"/>
    <x v="2"/>
    <n v="34.097560975609753"/>
    <x v="0"/>
    <s v="USD"/>
    <n v="1485541791"/>
    <n v="1480357791"/>
    <b v="0"/>
    <n v="41"/>
    <b v="0"/>
    <s v="technology/gadgets"/>
    <x v="2"/>
    <x v="29"/>
  </r>
  <r>
    <n v="1904"/>
    <x v="1904"/>
    <s v="Animals knocking over your waste wheeler making a mess on trash day? The S.A.D.L. will help prevent that from happening!"/>
    <n v="50000"/>
    <n v="50"/>
    <n v="1E-3"/>
    <x v="2"/>
    <n v="25"/>
    <x v="0"/>
    <s v="USD"/>
    <n v="1451752021"/>
    <n v="1447864021"/>
    <b v="0"/>
    <n v="2"/>
    <b v="0"/>
    <s v="technology/gadgets"/>
    <x v="2"/>
    <x v="29"/>
  </r>
  <r>
    <n v="1905"/>
    <x v="1905"/>
    <s v="Before Dick Armstrong passed away unexpectedly in 2003, he invented an AxleCrutch device to help his customers-his idea lives on today."/>
    <n v="25000"/>
    <n v="42"/>
    <n v="1.6800000000000001E-3"/>
    <x v="2"/>
    <n v="10.5"/>
    <x v="0"/>
    <s v="USD"/>
    <n v="1410127994"/>
    <n v="1407535994"/>
    <b v="0"/>
    <n v="4"/>
    <b v="0"/>
    <s v="technology/gadgets"/>
    <x v="2"/>
    <x v="29"/>
  </r>
  <r>
    <n v="1906"/>
    <x v="1906"/>
    <s v="Max 5Tb storage, Wired lan, Additional USB ports and Hi-res DAC, 10000mAh battery, Real portable docking station"/>
    <n v="50000"/>
    <n v="21380"/>
    <n v="0.42759999999999998"/>
    <x v="2"/>
    <n v="215.95959595959596"/>
    <x v="0"/>
    <s v="USD"/>
    <n v="1466697983"/>
    <n v="1464105983"/>
    <b v="0"/>
    <n v="99"/>
    <b v="0"/>
    <s v="technology/gadgets"/>
    <x v="2"/>
    <x v="29"/>
  </r>
  <r>
    <n v="1907"/>
    <x v="1907"/>
    <s v="Litter-Buddy is great economical alternative to leading pet waste disposal systems with cartridge bag elements."/>
    <n v="30000"/>
    <n v="85"/>
    <n v="2.8333333333333335E-3"/>
    <x v="2"/>
    <n v="21.25"/>
    <x v="0"/>
    <s v="USD"/>
    <n v="1400853925"/>
    <n v="1399557925"/>
    <b v="0"/>
    <n v="4"/>
    <b v="0"/>
    <s v="technology/gadgets"/>
    <x v="2"/>
    <x v="29"/>
  </r>
  <r>
    <n v="1908"/>
    <x v="1908"/>
    <s v="Our device eliminates WiFi range issues with your connected devices by allowing you to locate our device where you will use your WiFi."/>
    <n v="25000"/>
    <n v="433"/>
    <n v="1.7319999999999999E-2"/>
    <x v="2"/>
    <n v="108.25"/>
    <x v="0"/>
    <s v="USD"/>
    <n v="1483048900"/>
    <n v="1480456900"/>
    <b v="0"/>
    <n v="4"/>
    <b v="0"/>
    <s v="technology/gadgets"/>
    <x v="2"/>
    <x v="29"/>
  </r>
  <r>
    <n v="1909"/>
    <x v="1909"/>
    <s v="Use Little Occhio to see and share the hidden secrets of nature. Capture, share awesome photos, works with iPhone/Android/tablets."/>
    <n v="35000"/>
    <n v="4939"/>
    <n v="0.14111428571428572"/>
    <x v="2"/>
    <n v="129.97368421052633"/>
    <x v="0"/>
    <s v="USD"/>
    <n v="1414059479"/>
    <n v="1411467479"/>
    <b v="0"/>
    <n v="38"/>
    <b v="0"/>
    <s v="technology/gadgets"/>
    <x v="2"/>
    <x v="29"/>
  </r>
  <r>
    <n v="1910"/>
    <x v="1910"/>
    <s v="Thinking Cleaner is an add-on for your iRobotÂ® RoombaÂ® 700/800 that makes it smarter and aware of its owner."/>
    <n v="85000"/>
    <n v="33486"/>
    <n v="0.39395294117647056"/>
    <x v="2"/>
    <n v="117.49473684210527"/>
    <x v="9"/>
    <s v="EUR"/>
    <n v="1446331500"/>
    <n v="1442531217"/>
    <b v="0"/>
    <n v="285"/>
    <b v="0"/>
    <s v="technology/gadgets"/>
    <x v="2"/>
    <x v="29"/>
  </r>
  <r>
    <n v="1911"/>
    <x v="1911"/>
    <s v="Charge furniture, making it simple and comfortable to charge your USB devices without leaving the comfort of your couch or armchair"/>
    <n v="42500"/>
    <n v="10"/>
    <n v="2.3529411764705883E-4"/>
    <x v="2"/>
    <n v="10"/>
    <x v="4"/>
    <s v="NZD"/>
    <n v="1407545334"/>
    <n v="1404953334"/>
    <b v="0"/>
    <n v="1"/>
    <b v="0"/>
    <s v="technology/gadgets"/>
    <x v="2"/>
    <x v="29"/>
  </r>
  <r>
    <n v="1912"/>
    <x v="1912"/>
    <s v="Finally! Electrical Wiring Testing Made Easy...  Designed by a Professional for Professionals, Homeowners and DIYs, Too!"/>
    <n v="5000"/>
    <n v="2965"/>
    <n v="0.59299999999999997"/>
    <x v="2"/>
    <n v="70.595238095238102"/>
    <x v="0"/>
    <s v="USD"/>
    <n v="1433395560"/>
    <n v="1430803560"/>
    <b v="0"/>
    <n v="42"/>
    <b v="0"/>
    <s v="technology/gadgets"/>
    <x v="2"/>
    <x v="29"/>
  </r>
  <r>
    <n v="1913"/>
    <x v="1913"/>
    <s v="Tibio is a revolutionary new product designed to solve an age old problem."/>
    <n v="48000"/>
    <n v="637"/>
    <n v="1.3270833333333334E-2"/>
    <x v="2"/>
    <n v="24.5"/>
    <x v="1"/>
    <s v="GBP"/>
    <n v="1412770578"/>
    <n v="1410178578"/>
    <b v="0"/>
    <n v="26"/>
    <b v="0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n v="9.0090090090090086E-2"/>
    <x v="2"/>
    <n v="30"/>
    <x v="0"/>
    <s v="USD"/>
    <n v="1414814340"/>
    <n v="1413519073"/>
    <b v="0"/>
    <n v="2"/>
    <b v="0"/>
    <s v="technology/gadgets"/>
    <x v="2"/>
    <x v="29"/>
  </r>
  <r>
    <n v="1915"/>
    <x v="1915"/>
    <s v="The picture above is of our current prototype for the cat bath - we hope to move beyond a simple bin and create a cat bath revolution!"/>
    <n v="500"/>
    <n v="8"/>
    <n v="1.6E-2"/>
    <x v="2"/>
    <n v="2"/>
    <x v="0"/>
    <s v="USD"/>
    <n v="1409620222"/>
    <n v="1407892222"/>
    <b v="0"/>
    <n v="4"/>
    <b v="0"/>
    <s v="technology/gadgets"/>
    <x v="2"/>
    <x v="29"/>
  </r>
  <r>
    <n v="1916"/>
    <x v="1916"/>
    <s v="The Paint Can Holder Makes Painting Easier and Safer on Extension Ladders."/>
    <n v="20000"/>
    <n v="102"/>
    <n v="5.1000000000000004E-3"/>
    <x v="2"/>
    <n v="17"/>
    <x v="0"/>
    <s v="USD"/>
    <n v="1478542375"/>
    <n v="1476378775"/>
    <b v="0"/>
    <n v="6"/>
    <b v="0"/>
    <s v="technology/gadgets"/>
    <x v="2"/>
    <x v="29"/>
  </r>
  <r>
    <n v="1917"/>
    <x v="1917"/>
    <s v="Let's build a legendary brand altogether"/>
    <n v="390000"/>
    <n v="205025"/>
    <n v="0.52570512820512816"/>
    <x v="2"/>
    <n v="2928.9285714285716"/>
    <x v="7"/>
    <s v="HKD"/>
    <n v="1486708133"/>
    <n v="1484116133"/>
    <b v="0"/>
    <n v="70"/>
    <b v="0"/>
    <s v="technology/gadgets"/>
    <x v="2"/>
    <x v="29"/>
  </r>
  <r>
    <n v="1918"/>
    <x v="1918"/>
    <s v="Repel Japanese beetles and garden pests. Grow organic fruit and vegetables to help the environment, one plant at a time."/>
    <n v="25000"/>
    <n v="260"/>
    <n v="1.04E-2"/>
    <x v="2"/>
    <n v="28.888888888888889"/>
    <x v="0"/>
    <s v="USD"/>
    <n v="1407869851"/>
    <n v="1404845851"/>
    <b v="0"/>
    <n v="9"/>
    <b v="0"/>
    <s v="technology/gadgets"/>
    <x v="2"/>
    <x v="29"/>
  </r>
  <r>
    <n v="1919"/>
    <x v="1919"/>
    <s v="Use preprogrammed firmware or program your own with AVR-ISP or Arduino ISP.  Device is based on the Atmel ATtiny13A microcontroller."/>
    <n v="500"/>
    <n v="237"/>
    <n v="0.47399999999999998"/>
    <x v="2"/>
    <n v="29.625"/>
    <x v="0"/>
    <s v="USD"/>
    <n v="1432069249"/>
    <n v="1429477249"/>
    <b v="0"/>
    <n v="8"/>
    <b v="0"/>
    <s v="technology/gadgets"/>
    <x v="2"/>
    <x v="29"/>
  </r>
  <r>
    <n v="1920"/>
    <x v="1920"/>
    <s v="A new concept in bike light safety, protecting cyclists from being hit in the side. Bright, amber sideways."/>
    <n v="10000"/>
    <n v="4303"/>
    <n v="0.43030000000000002"/>
    <x v="2"/>
    <n v="40.980952380952381"/>
    <x v="1"/>
    <s v="GBP"/>
    <n v="1445468400"/>
    <n v="1443042061"/>
    <b v="0"/>
    <n v="105"/>
    <b v="0"/>
    <s v="technology/gadgets"/>
    <x v="2"/>
    <x v="29"/>
  </r>
  <r>
    <n v="1921"/>
    <x v="1921"/>
    <s v="The Fine Spirits are making an album, but we need your help!"/>
    <n v="1500"/>
    <n v="2052"/>
    <n v="1.3680000000000001"/>
    <x v="0"/>
    <n v="54"/>
    <x v="0"/>
    <s v="USD"/>
    <n v="1342243143"/>
    <n v="1339651143"/>
    <b v="0"/>
    <n v="38"/>
    <b v="1"/>
    <s v="music/indie rock"/>
    <x v="4"/>
    <x v="14"/>
  </r>
  <r>
    <n v="1922"/>
    <x v="1922"/>
    <s v="Low Weather's debut album is halfway finished.  With your help and your help alone we can record the rest!"/>
    <n v="2000"/>
    <n v="2311"/>
    <n v="1.1555"/>
    <x v="0"/>
    <n v="36.109375"/>
    <x v="0"/>
    <s v="USD"/>
    <n v="1386828507"/>
    <n v="1384236507"/>
    <b v="0"/>
    <n v="64"/>
    <b v="1"/>
    <s v="music/indie rock"/>
    <x v="4"/>
    <x v="14"/>
  </r>
  <r>
    <n v="1923"/>
    <x v="1923"/>
    <s v="We just finished recording our first album! All we need is a little extra help to be able to get it printed!"/>
    <n v="125"/>
    <n v="301"/>
    <n v="2.4079999999999999"/>
    <x v="0"/>
    <n v="23.153846153846153"/>
    <x v="0"/>
    <s v="USD"/>
    <n v="1317099540"/>
    <n v="1313612532"/>
    <b v="0"/>
    <n v="13"/>
    <b v="1"/>
    <s v="music/indie rock"/>
    <x v="4"/>
    <x v="14"/>
  </r>
  <r>
    <n v="1924"/>
    <x v="1924"/>
    <s v="We are recording a cd of Songs- About life and love_x000a_from the perspective a conscious country girl_x000a_living in the city."/>
    <n v="3000"/>
    <n v="3432"/>
    <n v="1.1439999999999999"/>
    <x v="0"/>
    <n v="104"/>
    <x v="0"/>
    <s v="USD"/>
    <n v="1389814380"/>
    <n v="1387390555"/>
    <b v="0"/>
    <n v="33"/>
    <b v="1"/>
    <s v="music/indie rock"/>
    <x v="4"/>
    <x v="14"/>
  </r>
  <r>
    <n v="1925"/>
    <x v="1925"/>
    <s v="The Freakniks are making their psychedelic freak-folk debut studio album and they need your help."/>
    <n v="1500"/>
    <n v="1655"/>
    <n v="1.1033333333333333"/>
    <x v="0"/>
    <n v="31.826923076923077"/>
    <x v="0"/>
    <s v="USD"/>
    <n v="1381449600"/>
    <n v="1379540288"/>
    <b v="0"/>
    <n v="52"/>
    <b v="1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n v="1.9537933333333333"/>
    <x v="0"/>
    <n v="27.3896261682243"/>
    <x v="0"/>
    <s v="USD"/>
    <n v="1288657560"/>
    <n v="1286319256"/>
    <b v="0"/>
    <n v="107"/>
    <b v="1"/>
    <s v="music/indie rock"/>
    <x v="4"/>
    <x v="14"/>
  </r>
  <r>
    <n v="1927"/>
    <x v="1927"/>
    <s v="Hampshire is headed to GBS Detroit."/>
    <n v="600"/>
    <n v="620"/>
    <n v="1.0333333333333334"/>
    <x v="0"/>
    <n v="56.363636363636367"/>
    <x v="0"/>
    <s v="USD"/>
    <n v="1331182740"/>
    <n v="1329856839"/>
    <b v="0"/>
    <n v="11"/>
    <b v="1"/>
    <s v="music/indie rock"/>
    <x v="4"/>
    <x v="14"/>
  </r>
  <r>
    <n v="1928"/>
    <x v="1928"/>
    <s v="Help us master and release our debut album &quot;The Kaleidoscope Dawn&quot;"/>
    <n v="2550"/>
    <n v="2630"/>
    <n v="1.031372549019608"/>
    <x v="0"/>
    <n v="77.352941176470594"/>
    <x v="0"/>
    <s v="USD"/>
    <n v="1367940794"/>
    <n v="1365348794"/>
    <b v="0"/>
    <n v="34"/>
    <b v="1"/>
    <s v="music/indie rock"/>
    <x v="4"/>
    <x v="14"/>
  </r>
  <r>
    <n v="1929"/>
    <x v="1929"/>
    <s v="Trying to raise funds to release a full-length album on LP and CD by my post-punk studio project, Surplus 1980."/>
    <n v="3200"/>
    <n v="3210"/>
    <n v="1.003125"/>
    <x v="0"/>
    <n v="42.8"/>
    <x v="0"/>
    <s v="USD"/>
    <n v="1309825866"/>
    <n v="1306197066"/>
    <b v="0"/>
    <n v="75"/>
    <b v="1"/>
    <s v="music/indie rock"/>
    <x v="4"/>
    <x v="14"/>
  </r>
  <r>
    <n v="1930"/>
    <x v="1930"/>
    <s v="We're nearly done recording, but we're out of money! Help us release the record!!!"/>
    <n v="1000"/>
    <n v="1270"/>
    <n v="1.27"/>
    <x v="0"/>
    <n v="48.846153846153847"/>
    <x v="0"/>
    <s v="USD"/>
    <n v="1373203482"/>
    <n v="1368019482"/>
    <b v="0"/>
    <n v="26"/>
    <b v="1"/>
    <s v="music/indie rock"/>
    <x v="4"/>
    <x v="14"/>
  </r>
  <r>
    <n v="1931"/>
    <x v="1931"/>
    <s v="We're an indie rock band from Clearwater, FL headed back into the studio to finish our latest EP."/>
    <n v="2000"/>
    <n v="2412.02"/>
    <n v="1.20601"/>
    <x v="0"/>
    <n v="48.240400000000001"/>
    <x v="0"/>
    <s v="USD"/>
    <n v="1337657400"/>
    <n v="1336512309"/>
    <b v="0"/>
    <n v="50"/>
    <b v="1"/>
    <s v="music/indie rock"/>
    <x v="4"/>
    <x v="14"/>
  </r>
  <r>
    <n v="1932"/>
    <x v="1932"/>
    <s v="Lee Malone has been chosen by Converse Rubber Tracks! Help get us to the Rubber Tracks recording studio in Brooklyn &amp; cut a 7&quot; EP."/>
    <n v="5250"/>
    <n v="5617"/>
    <n v="1.0699047619047619"/>
    <x v="0"/>
    <n v="70.212500000000006"/>
    <x v="0"/>
    <s v="USD"/>
    <n v="1327433173"/>
    <n v="1325618773"/>
    <b v="0"/>
    <n v="80"/>
    <b v="1"/>
    <s v="music/indie rock"/>
    <x v="4"/>
    <x v="14"/>
  </r>
  <r>
    <n v="1933"/>
    <x v="1933"/>
    <s v="After years of preparation and planning, Magic Punches are going to record their debut LP at Type Foundry Studios with John Askew."/>
    <n v="6000"/>
    <n v="10346"/>
    <n v="1.7243333333333333"/>
    <x v="0"/>
    <n v="94.054545454545448"/>
    <x v="0"/>
    <s v="USD"/>
    <n v="1411787307"/>
    <n v="1409195307"/>
    <b v="0"/>
    <n v="110"/>
    <b v="1"/>
    <s v="music/indie rock"/>
    <x v="4"/>
    <x v="14"/>
  </r>
  <r>
    <n v="1934"/>
    <x v="1934"/>
    <s v="We are a band in need of a vehicle. We just released our new CD and have played almost every venue in town, now it's time to expand."/>
    <n v="5000"/>
    <n v="6181"/>
    <n v="1.2362"/>
    <x v="0"/>
    <n v="80.272727272727266"/>
    <x v="0"/>
    <s v="USD"/>
    <n v="1324789200"/>
    <n v="1321649321"/>
    <b v="0"/>
    <n v="77"/>
    <b v="1"/>
    <s v="music/indie rock"/>
    <x v="4"/>
    <x v="14"/>
  </r>
  <r>
    <n v="1935"/>
    <x v="1935"/>
    <s v="AM/PM is a 20 song dual-disk album that we're trying to record with your help! AM is a pop album and PM is an ambient/intense album!"/>
    <n v="2500"/>
    <n v="2710"/>
    <n v="1.0840000000000001"/>
    <x v="0"/>
    <n v="54.2"/>
    <x v="0"/>
    <s v="USD"/>
    <n v="1403326740"/>
    <n v="1400106171"/>
    <b v="0"/>
    <n v="50"/>
    <b v="1"/>
    <s v="music/indie rock"/>
    <x v="4"/>
    <x v="14"/>
  </r>
  <r>
    <n v="1936"/>
    <x v="1936"/>
    <s v="Hey, we're Grandkids! We have enough songs to record an LP, and we need your help! We're going to make you proud, promise!"/>
    <n v="7500"/>
    <n v="8739.01"/>
    <n v="1.1652013333333333"/>
    <x v="0"/>
    <n v="60.26903448275862"/>
    <x v="0"/>
    <s v="USD"/>
    <n v="1323151140"/>
    <n v="1320528070"/>
    <b v="0"/>
    <n v="145"/>
    <b v="1"/>
    <s v="music/indie rock"/>
    <x v="4"/>
    <x v="14"/>
  </r>
  <r>
    <n v="1937"/>
    <x v="1937"/>
    <s v="My Pal Val is headed to Groovebox Studios in Detroit, Michigan on June 15th to record and film a live GBS Detroit EP."/>
    <n v="600"/>
    <n v="1123.47"/>
    <n v="1.8724499999999999"/>
    <x v="0"/>
    <n v="38.740344827586206"/>
    <x v="0"/>
    <s v="USD"/>
    <n v="1339732740"/>
    <n v="1338346281"/>
    <b v="0"/>
    <n v="29"/>
    <b v="1"/>
    <s v="music/indie rock"/>
    <x v="4"/>
    <x v="14"/>
  </r>
  <r>
    <n v="1938"/>
    <x v="1938"/>
    <s v="A live worship album + short film: Telling the story of a worshipping community adapting and thriving in a post-Christian context."/>
    <n v="15000"/>
    <n v="17390"/>
    <n v="1.1593333333333333"/>
    <x v="0"/>
    <n v="152.54385964912279"/>
    <x v="0"/>
    <s v="USD"/>
    <n v="1372741200"/>
    <n v="1370067231"/>
    <b v="0"/>
    <n v="114"/>
    <b v="1"/>
    <s v="music/indie rock"/>
    <x v="4"/>
    <x v="14"/>
  </r>
  <r>
    <n v="1939"/>
    <x v="1939"/>
    <s v="Partner with the ministry of I Am Clay by helping them fund their new album! This enables them to release it for FREE as a gift to all!"/>
    <n v="10000"/>
    <n v="11070"/>
    <n v="1.107"/>
    <x v="0"/>
    <n v="115.3125"/>
    <x v="0"/>
    <s v="USD"/>
    <n v="1362955108"/>
    <n v="1360366708"/>
    <b v="0"/>
    <n v="96"/>
    <b v="1"/>
    <s v="music/indie rock"/>
    <x v="4"/>
    <x v="14"/>
  </r>
  <r>
    <n v="1940"/>
    <x v="1940"/>
    <s v="K. is about *this* close to finishing up our third record, History Grows.  Now we just need to master it and release it!"/>
    <n v="650"/>
    <n v="1111"/>
    <n v="1.7092307692307693"/>
    <x v="0"/>
    <n v="35.838709677419352"/>
    <x v="0"/>
    <s v="USD"/>
    <n v="1308110340"/>
    <n v="1304770233"/>
    <b v="0"/>
    <n v="31"/>
    <b v="1"/>
    <s v="music/indie rock"/>
    <x v="4"/>
    <x v="14"/>
  </r>
  <r>
    <n v="1941"/>
    <x v="1941"/>
    <s v="Gramofon streams cloud music to your sound system. A modern jukebox: smartphones are the remotes + WiFi brings everyone together."/>
    <n v="250000"/>
    <n v="315295.89"/>
    <n v="1.2611835600000001"/>
    <x v="0"/>
    <n v="64.570118779438872"/>
    <x v="0"/>
    <s v="USD"/>
    <n v="1400137131"/>
    <n v="1397545131"/>
    <b v="1"/>
    <n v="4883"/>
    <b v="1"/>
    <s v="technology/hardware"/>
    <x v="2"/>
    <x v="30"/>
  </r>
  <r>
    <n v="1942"/>
    <x v="1942"/>
    <s v="Getting a revolutionary new toy design into open source production, and using the design to create the worlds longest marble run."/>
    <n v="6000"/>
    <n v="8306.42"/>
    <n v="1.3844033333333334"/>
    <x v="0"/>
    <n v="87.436000000000007"/>
    <x v="0"/>
    <s v="USD"/>
    <n v="1309809140"/>
    <n v="1302033140"/>
    <b v="1"/>
    <n v="95"/>
    <b v="1"/>
    <s v="technology/hardware"/>
    <x v="2"/>
    <x v="30"/>
  </r>
  <r>
    <n v="1943"/>
    <x v="1943"/>
    <s v="Next-gen 100% open-source sensor beacon platform designed especially for makers, developers and IoT companies."/>
    <n v="10000"/>
    <n v="170525"/>
    <n v="17.052499999999998"/>
    <x v="0"/>
    <n v="68.815577078288939"/>
    <x v="0"/>
    <s v="USD"/>
    <n v="1470896916"/>
    <n v="1467008916"/>
    <b v="1"/>
    <n v="2478"/>
    <b v="1"/>
    <s v="technology/hardware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n v="7.8805550000000002"/>
    <x v="0"/>
    <n v="176.200223588597"/>
    <x v="0"/>
    <s v="USD"/>
    <n v="1398952890"/>
    <n v="1396360890"/>
    <b v="1"/>
    <n v="1789"/>
    <b v="1"/>
    <s v="technology/hardware"/>
    <x v="2"/>
    <x v="30"/>
  </r>
  <r>
    <n v="1945"/>
    <x v="1945"/>
    <s v="A new electronic musical instrument which allows you to play, learn and perform music using any sound you can imagine."/>
    <n v="100000"/>
    <n v="348018"/>
    <n v="3.4801799999999998"/>
    <x v="0"/>
    <n v="511.79117647058825"/>
    <x v="3"/>
    <s v="EUR"/>
    <n v="1436680958"/>
    <n v="1433224958"/>
    <b v="1"/>
    <n v="680"/>
    <b v="1"/>
    <s v="technology/hardware"/>
    <x v="2"/>
    <x v="30"/>
  </r>
  <r>
    <n v="1946"/>
    <x v="1946"/>
    <s v="A smart technology that allows your instrument to transform movement, orientation and momentum into audio &amp; visual effects."/>
    <n v="7500"/>
    <n v="11231"/>
    <n v="1.4974666666666667"/>
    <x v="0"/>
    <n v="160.44285714285715"/>
    <x v="0"/>
    <s v="USD"/>
    <n v="1397961361"/>
    <n v="1392780961"/>
    <b v="1"/>
    <n v="70"/>
    <b v="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n v="1.0063375000000001"/>
    <x v="0"/>
    <n v="35.003043478260871"/>
    <x v="0"/>
    <s v="USD"/>
    <n v="1258955940"/>
    <n v="1255730520"/>
    <b v="1"/>
    <n v="23"/>
    <b v="1"/>
    <s v="technology/hardware"/>
    <x v="2"/>
    <x v="30"/>
  </r>
  <r>
    <n v="1948"/>
    <x v="1948"/>
    <s v="10 times more powerful than Raspberry Pi 3, x86 64-bit architecture"/>
    <n v="100000"/>
    <n v="800211"/>
    <n v="8.0021100000000001"/>
    <x v="0"/>
    <n v="188.50671378091872"/>
    <x v="0"/>
    <s v="USD"/>
    <n v="1465232520"/>
    <n v="1460557809"/>
    <b v="1"/>
    <n v="4245"/>
    <b v="1"/>
    <s v="technology/hardware"/>
    <x v="2"/>
    <x v="30"/>
  </r>
  <r>
    <n v="1949"/>
    <x v="1949"/>
    <s v="#ShakeYourPower brings clean energy to places in the world without electricity through the power of music."/>
    <n v="50000"/>
    <n v="53001.3"/>
    <n v="1.0600260000000001"/>
    <x v="0"/>
    <n v="56.204984093319197"/>
    <x v="1"/>
    <s v="GBP"/>
    <n v="1404986951"/>
    <n v="1402394951"/>
    <b v="1"/>
    <n v="943"/>
    <b v="1"/>
    <s v="technology/hardware"/>
    <x v="2"/>
    <x v="30"/>
  </r>
  <r>
    <n v="1950"/>
    <x v="1950"/>
    <s v="We're building snap-together model trebuchets that are perfect for office warfare or annoying your roommate!"/>
    <n v="48000"/>
    <n v="96248.960000000006"/>
    <n v="2.0051866666666669"/>
    <x v="0"/>
    <n v="51.3054157782516"/>
    <x v="0"/>
    <s v="USD"/>
    <n v="1303446073"/>
    <n v="1300767673"/>
    <b v="1"/>
    <n v="1876"/>
    <b v="1"/>
    <s v="technology/hardware"/>
    <x v="2"/>
    <x v="30"/>
  </r>
  <r>
    <n v="1951"/>
    <x v="1951"/>
    <s v="Take learning and playing with LEGOÂ® to the next level with sensors! Build creations with SBrick Plus and make them interactive!"/>
    <n v="50000"/>
    <n v="106222"/>
    <n v="2.1244399999999999"/>
    <x v="0"/>
    <n v="127.36450839328538"/>
    <x v="0"/>
    <s v="USD"/>
    <n v="1478516737"/>
    <n v="1475921137"/>
    <b v="1"/>
    <n v="834"/>
    <b v="1"/>
    <s v="technology/hardware"/>
    <x v="2"/>
    <x v="30"/>
  </r>
  <r>
    <n v="1952"/>
    <x v="1952"/>
    <s v="Nix is a breakthrough smartphone accessory. Just scan an object and instantly view the color on your iPhone, Android, PC, or Mac."/>
    <n v="35000"/>
    <n v="69465.33"/>
    <n v="1.9847237142857144"/>
    <x v="0"/>
    <n v="101.85532258064516"/>
    <x v="5"/>
    <s v="CAD"/>
    <n v="1381934015"/>
    <n v="1378737215"/>
    <b v="1"/>
    <n v="682"/>
    <b v="1"/>
    <s v="technology/hardware"/>
    <x v="2"/>
    <x v="30"/>
  </r>
  <r>
    <n v="1953"/>
    <x v="1953"/>
    <s v="The NTH is an open source music synthesizer featuring instant fun, awesome sound, and a hackable design."/>
    <n v="15000"/>
    <n v="33892"/>
    <n v="2.2594666666666665"/>
    <x v="0"/>
    <n v="230.55782312925169"/>
    <x v="0"/>
    <s v="USD"/>
    <n v="1330657200"/>
    <n v="1328158065"/>
    <b v="1"/>
    <n v="147"/>
    <b v="1"/>
    <s v="technology/hardware"/>
    <x v="2"/>
    <x v="30"/>
  </r>
  <r>
    <n v="1954"/>
    <x v="1954"/>
    <s v="The First Home Battery System You Simply Plug in to Install"/>
    <n v="50000"/>
    <n v="349474"/>
    <n v="6.9894800000000004"/>
    <x v="0"/>
    <n v="842.10602409638557"/>
    <x v="0"/>
    <s v="USD"/>
    <n v="1457758800"/>
    <n v="1453730176"/>
    <b v="1"/>
    <n v="415"/>
    <b v="1"/>
    <s v="technology/hardware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n v="3.9859528571428569"/>
    <x v="0"/>
    <n v="577.27593103448271"/>
    <x v="0"/>
    <s v="USD"/>
    <n v="1337799600"/>
    <n v="1334989881"/>
    <b v="1"/>
    <n v="290"/>
    <b v="1"/>
    <s v="technology/hardware"/>
    <x v="2"/>
    <x v="30"/>
  </r>
  <r>
    <n v="1956"/>
    <x v="1956"/>
    <s v="Designed to be used at home, the Sparx Skate Sharpener gives hockey players an automated way to sharpen at the professional level"/>
    <n v="60000"/>
    <n v="176420"/>
    <n v="2.9403333333333332"/>
    <x v="0"/>
    <n v="483.34246575342468"/>
    <x v="0"/>
    <s v="USD"/>
    <n v="1429391405"/>
    <n v="1425507005"/>
    <b v="1"/>
    <n v="365"/>
    <b v="1"/>
    <s v="technology/hardware"/>
    <x v="2"/>
    <x v="30"/>
  </r>
  <r>
    <n v="1957"/>
    <x v="1957"/>
    <s v="An open hardware platform for the best microcontroller in the world."/>
    <n v="30000"/>
    <n v="50251.41"/>
    <n v="1.6750470000000002"/>
    <x v="0"/>
    <n v="76.138500000000008"/>
    <x v="0"/>
    <s v="USD"/>
    <n v="1351304513"/>
    <n v="1348712513"/>
    <b v="1"/>
    <n v="660"/>
    <b v="1"/>
    <s v="technology/hardware"/>
    <x v="2"/>
    <x v="30"/>
  </r>
  <r>
    <n v="1958"/>
    <x v="1958"/>
    <s v="The Mojo is an FPGA development board that is designed to be user friendly and a great introduction into digital design for anyone."/>
    <n v="7000"/>
    <n v="100490.02"/>
    <n v="14.355717142857143"/>
    <x v="0"/>
    <n v="74.107684365781708"/>
    <x v="0"/>
    <s v="USD"/>
    <n v="1364078561"/>
    <n v="1361490161"/>
    <b v="1"/>
    <n v="1356"/>
    <b v="1"/>
    <s v="technology/hardware"/>
    <x v="2"/>
    <x v="30"/>
  </r>
  <r>
    <n v="1959"/>
    <x v="1959"/>
    <s v="A thermometer that connects to the internet to help New York City turn the heat on for thousands of tenants with no heat in the winter."/>
    <n v="10000"/>
    <n v="15673.44"/>
    <n v="1.5673440000000001"/>
    <x v="0"/>
    <n v="36.965660377358489"/>
    <x v="0"/>
    <s v="USD"/>
    <n v="1412121600"/>
    <n v="1408565860"/>
    <b v="1"/>
    <n v="424"/>
    <b v="1"/>
    <s v="technology/hardware"/>
    <x v="2"/>
    <x v="30"/>
  </r>
  <r>
    <n v="1960"/>
    <x v="1960"/>
    <s v="Trekkayak is an ultralight, durable and inflatable boat to be carried in your backpack to cross a lake or paddle down a river."/>
    <n v="70000"/>
    <n v="82532"/>
    <n v="1.1790285714285715"/>
    <x v="0"/>
    <n v="2500.969696969697"/>
    <x v="11"/>
    <s v="SEK"/>
    <n v="1419151341"/>
    <n v="1416559341"/>
    <b v="1"/>
    <n v="33"/>
    <b v="1"/>
    <s v="technology/hardware"/>
    <x v="2"/>
    <x v="30"/>
  </r>
  <r>
    <n v="1961"/>
    <x v="1961"/>
    <s v="This DIY kit helps analyze materials and contaminants. We need your help to build a library of open-source spectral data."/>
    <n v="10000"/>
    <n v="110538.12"/>
    <n v="11.053811999999999"/>
    <x v="0"/>
    <n v="67.690214329454989"/>
    <x v="0"/>
    <s v="USD"/>
    <n v="1349495940"/>
    <n v="1346042417"/>
    <b v="1"/>
    <n v="1633"/>
    <b v="1"/>
    <s v="technology/hardware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n v="1.9292499999999999"/>
    <x v="0"/>
    <n v="63.04738562091503"/>
    <x v="0"/>
    <s v="USD"/>
    <n v="1400006636"/>
    <n v="1397414636"/>
    <b v="1"/>
    <n v="306"/>
    <b v="1"/>
    <s v="technology/hardware"/>
    <x v="2"/>
    <x v="30"/>
  </r>
  <r>
    <n v="1963"/>
    <x v="1963"/>
    <s v="First mobile green energy generator that you can carry camping with you! A 3D printed, foldable wind turbine boosting 300W of power!"/>
    <n v="19000"/>
    <n v="24108"/>
    <n v="1.268842105263158"/>
    <x v="0"/>
    <n v="117.6"/>
    <x v="1"/>
    <s v="GBP"/>
    <n v="1410862734"/>
    <n v="1407838734"/>
    <b v="1"/>
    <n v="205"/>
    <b v="1"/>
    <s v="technology/hardware"/>
    <x v="2"/>
    <x v="30"/>
  </r>
  <r>
    <n v="1964"/>
    <x v="1964"/>
    <s v="Clairy combines the power of nature and technology with the beauty of design to eliminate indoor pollution and analyze it."/>
    <n v="89200"/>
    <n v="231543.12"/>
    <n v="2.5957748878923765"/>
    <x v="0"/>
    <n v="180.75185011709601"/>
    <x v="13"/>
    <s v="EUR"/>
    <n v="1461306772"/>
    <n v="1458714772"/>
    <b v="1"/>
    <n v="1281"/>
    <b v="1"/>
    <s v="technology/hardware"/>
    <x v="2"/>
    <x v="30"/>
  </r>
  <r>
    <n v="1965"/>
    <x v="1965"/>
    <s v="BoardX is a collection of electronic circuit boards that stack on top of one another to share resources and communicate"/>
    <n v="5000"/>
    <n v="13114"/>
    <n v="2.6227999999999998"/>
    <x v="0"/>
    <n v="127.32038834951456"/>
    <x v="0"/>
    <s v="USD"/>
    <n v="1326330000"/>
    <n v="1324433310"/>
    <b v="1"/>
    <n v="103"/>
    <b v="1"/>
    <s v="technology/hardware"/>
    <x v="2"/>
    <x v="30"/>
  </r>
  <r>
    <n v="1966"/>
    <x v="1966"/>
    <s v="InkCase Plus is an always on E Ink second screen; uses sports/fitness apps, an eBook reader, display Photo and receive notifications."/>
    <n v="100000"/>
    <n v="206743.09"/>
    <n v="2.0674309000000002"/>
    <x v="0"/>
    <n v="136.6444745538665"/>
    <x v="0"/>
    <s v="USD"/>
    <n v="1408021098"/>
    <n v="1405429098"/>
    <b v="1"/>
    <n v="1513"/>
    <b v="1"/>
    <s v="technology/hardware"/>
    <x v="2"/>
    <x v="30"/>
  </r>
  <r>
    <n v="1967"/>
    <x v="1967"/>
    <s v="Ion is a light show for your desk, dorm room, or living room.  It responds to music, connects to your phone, and brightens your day!"/>
    <n v="20000"/>
    <n v="74026"/>
    <n v="3.7012999999999998"/>
    <x v="0"/>
    <n v="182.78024691358024"/>
    <x v="0"/>
    <s v="USD"/>
    <n v="1398959729"/>
    <n v="1396367729"/>
    <b v="1"/>
    <n v="405"/>
    <b v="1"/>
    <s v="technology/hardware"/>
    <x v="2"/>
    <x v="30"/>
  </r>
  <r>
    <n v="1968"/>
    <x v="1968"/>
    <s v="Bringing the advantages of wireless smart shifting to every cyclist. FITS ANY BIKE"/>
    <n v="50000"/>
    <n v="142483"/>
    <n v="2.8496600000000001"/>
    <x v="0"/>
    <n v="279.37843137254902"/>
    <x v="0"/>
    <s v="USD"/>
    <n v="1480777515"/>
    <n v="1478095515"/>
    <b v="1"/>
    <n v="510"/>
    <b v="1"/>
    <s v="technology/hardware"/>
    <x v="2"/>
    <x v="30"/>
  </r>
  <r>
    <n v="1969"/>
    <x v="1969"/>
    <s v="An Open Source JavaScript microcontroller you can program wirelessly - perfect for IoT! No software needed so get started in seconds."/>
    <n v="20000"/>
    <n v="115816"/>
    <n v="5.7907999999999999"/>
    <x v="0"/>
    <n v="61.375728669846318"/>
    <x v="1"/>
    <s v="GBP"/>
    <n v="1470423668"/>
    <n v="1467831668"/>
    <b v="1"/>
    <n v="1887"/>
    <b v="1"/>
    <s v="technology/hardware"/>
    <x v="2"/>
    <x v="30"/>
  </r>
  <r>
    <n v="1970"/>
    <x v="1970"/>
    <s v="The APOC is a gamma particle detector that will help you learn about radiation and find radioactive things!"/>
    <n v="5000"/>
    <n v="56590"/>
    <n v="11.318"/>
    <x v="0"/>
    <n v="80.727532097004286"/>
    <x v="0"/>
    <s v="USD"/>
    <n v="1366429101"/>
    <n v="1361248701"/>
    <b v="1"/>
    <n v="701"/>
    <b v="1"/>
    <s v="technology/hardware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n v="2.6302771750000002"/>
    <x v="0"/>
    <n v="272.35590732591254"/>
    <x v="0"/>
    <s v="USD"/>
    <n v="1384488000"/>
    <n v="1381752061"/>
    <b v="1"/>
    <n v="3863"/>
    <b v="1"/>
    <s v="technology/hardware"/>
    <x v="2"/>
    <x v="30"/>
  </r>
  <r>
    <n v="1972"/>
    <x v="1972"/>
    <s v="Jog It! Is an open source hand held controller designed to make running a program in Linux CNC (EMC2) and MACH3 a breeze."/>
    <n v="2500"/>
    <n v="16862"/>
    <n v="6.7447999999999997"/>
    <x v="0"/>
    <n v="70.848739495798313"/>
    <x v="0"/>
    <s v="USD"/>
    <n v="1353201444"/>
    <n v="1350605844"/>
    <b v="1"/>
    <n v="238"/>
    <b v="1"/>
    <s v="technology/hardware"/>
    <x v="2"/>
    <x v="30"/>
  </r>
  <r>
    <n v="1973"/>
    <x v="1973"/>
    <s v="Smart lighting for your living room that improves movie and gaming experience drastically â€“ all while being easy on the eyes."/>
    <n v="198000"/>
    <n v="508525.01"/>
    <n v="2.5683081313131315"/>
    <x v="0"/>
    <n v="247.94003412969283"/>
    <x v="0"/>
    <s v="USD"/>
    <n v="1470466800"/>
    <n v="1467134464"/>
    <b v="1"/>
    <n v="2051"/>
    <b v="1"/>
    <s v="technology/hardware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n v="3.7549600000000001"/>
    <x v="0"/>
    <n v="186.81393034825871"/>
    <x v="1"/>
    <s v="GBP"/>
    <n v="1376899269"/>
    <n v="1371715269"/>
    <b v="1"/>
    <n v="402"/>
    <b v="1"/>
    <s v="technology/hardware"/>
    <x v="2"/>
    <x v="30"/>
  </r>
  <r>
    <n v="1975"/>
    <x v="1975"/>
    <s v="The Bugle2 is a second generation DIY kit phono preamplifier for vinyl playback."/>
    <n v="16000"/>
    <n v="33393.339999999997"/>
    <n v="2.0870837499999997"/>
    <x v="0"/>
    <n v="131.98948616600788"/>
    <x v="0"/>
    <s v="USD"/>
    <n v="1362938851"/>
    <n v="1360346851"/>
    <b v="1"/>
    <n v="253"/>
    <b v="1"/>
    <s v="technology/hardware"/>
    <x v="2"/>
    <x v="30"/>
  </r>
  <r>
    <n v="1976"/>
    <x v="1976"/>
    <s v="Can you help us make an ultra bright white one a reality?"/>
    <n v="4000"/>
    <n v="13864"/>
    <n v="3.4660000000000002"/>
    <x v="0"/>
    <n v="29.310782241014799"/>
    <x v="1"/>
    <s v="GBP"/>
    <n v="1373751325"/>
    <n v="1371159325"/>
    <b v="1"/>
    <n v="473"/>
    <b v="1"/>
    <s v="technology/hardware"/>
    <x v="2"/>
    <x v="30"/>
  </r>
  <r>
    <n v="1977"/>
    <x v="1977"/>
    <s v="Ario learns about you, syncs your body clock, and keeps you healthy through natural lighting patterns."/>
    <n v="50000"/>
    <n v="201165"/>
    <n v="4.0232999999999999"/>
    <x v="0"/>
    <n v="245.02436053593178"/>
    <x v="0"/>
    <s v="USD"/>
    <n v="1450511940"/>
    <n v="1446527540"/>
    <b v="1"/>
    <n v="821"/>
    <b v="1"/>
    <s v="technology/hardware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n v="10.2684514"/>
    <x v="0"/>
    <n v="1323.2540463917526"/>
    <x v="0"/>
    <s v="USD"/>
    <n v="1339484400"/>
    <n v="1336627492"/>
    <b v="1"/>
    <n v="388"/>
    <b v="1"/>
    <s v="technology/hardware"/>
    <x v="2"/>
    <x v="30"/>
  </r>
  <r>
    <n v="1979"/>
    <x v="1979"/>
    <s v="Truly wireless premium earbuds with a battery-boosting smartphone case for charging and storage"/>
    <n v="200000"/>
    <n v="229802.31"/>
    <n v="1.14901155"/>
    <x v="0"/>
    <n v="282.65966789667897"/>
    <x v="0"/>
    <s v="USD"/>
    <n v="1447909140"/>
    <n v="1444734146"/>
    <b v="1"/>
    <n v="813"/>
    <b v="1"/>
    <s v="technology/hardware"/>
    <x v="2"/>
    <x v="30"/>
  </r>
  <r>
    <n v="1980"/>
    <x v="1980"/>
    <s v="Multi-power charging that is smarter, stylish and designed for you."/>
    <n v="50000"/>
    <n v="177412.01"/>
    <n v="3.5482402000000004"/>
    <x v="0"/>
    <n v="91.214401028277635"/>
    <x v="12"/>
    <s v="EUR"/>
    <n v="1459684862"/>
    <n v="1456232462"/>
    <b v="1"/>
    <n v="1945"/>
    <b v="1"/>
    <s v="technology/hardware"/>
    <x v="2"/>
    <x v="30"/>
  </r>
  <r>
    <n v="1981"/>
    <x v="1981"/>
    <s v="I would like to tell the story of a young man from Queens, New York and compare his life to a young Afghan man...to connect the dots."/>
    <n v="7500"/>
    <n v="381"/>
    <n v="5.0799999999999998E-2"/>
    <x v="2"/>
    <n v="31.75"/>
    <x v="5"/>
    <s v="CAD"/>
    <n v="1404926665"/>
    <n v="1402334665"/>
    <b v="0"/>
    <n v="12"/>
    <b v="0"/>
    <s v="photography/people"/>
    <x v="8"/>
    <x v="31"/>
  </r>
  <r>
    <n v="1982"/>
    <x v="1982"/>
    <s v="Express a very dark place in my childhood. Release my emotions through photography in a form of Art."/>
    <n v="180000"/>
    <n v="0"/>
    <n v="0"/>
    <x v="2"/>
    <e v="#DIV/0!"/>
    <x v="7"/>
    <s v="HKD"/>
    <n v="1480863887"/>
    <n v="1478268287"/>
    <b v="0"/>
    <n v="0"/>
    <b v="0"/>
    <s v="photography/people"/>
    <x v="8"/>
    <x v="31"/>
  </r>
  <r>
    <n v="1983"/>
    <x v="1983"/>
    <s v="A vegan photographer bringing Hawaii to the tipping point of plant pure wisdom, featuring the most influential early adopters."/>
    <n v="33000"/>
    <n v="1419"/>
    <n v="4.2999999999999997E-2"/>
    <x v="2"/>
    <n v="88.6875"/>
    <x v="0"/>
    <s v="USD"/>
    <n v="1472799600"/>
    <n v="1470874618"/>
    <b v="0"/>
    <n v="16"/>
    <b v="0"/>
    <s v="photography/people"/>
    <x v="8"/>
    <x v="31"/>
  </r>
  <r>
    <n v="1984"/>
    <x v="1984"/>
    <s v="Does love lasts longer than &quot;Love Locks&quot; ?_x000a__x000a_A photographic journey into the lives of these 'love-locked' couples."/>
    <n v="15000"/>
    <n v="3172"/>
    <n v="0.21146666666666666"/>
    <x v="2"/>
    <n v="453.14285714285717"/>
    <x v="0"/>
    <s v="USD"/>
    <n v="1417377481"/>
    <n v="1412189881"/>
    <b v="0"/>
    <n v="7"/>
    <b v="0"/>
    <s v="photography/people"/>
    <x v="8"/>
    <x v="31"/>
  </r>
  <r>
    <n v="1985"/>
    <x v="1985"/>
    <s v="A personal journey to document people on the worlds 10 largest metro systems. The end result being one truly epic photographic essay!"/>
    <n v="1600"/>
    <n v="51"/>
    <n v="3.1875000000000001E-2"/>
    <x v="2"/>
    <n v="12.75"/>
    <x v="1"/>
    <s v="GBP"/>
    <n v="1470178800"/>
    <n v="1467650771"/>
    <b v="0"/>
    <n v="4"/>
    <b v="0"/>
    <s v="photography/people"/>
    <x v="8"/>
    <x v="31"/>
  </r>
  <r>
    <n v="1986"/>
    <x v="1986"/>
    <s v="We are a married couple who have started a child photography business from home. We need help to put together equipment to grow."/>
    <n v="2000"/>
    <n v="1"/>
    <n v="5.0000000000000001E-4"/>
    <x v="2"/>
    <n v="1"/>
    <x v="1"/>
    <s v="GBP"/>
    <n v="1457947483"/>
    <n v="1455359083"/>
    <b v="0"/>
    <n v="1"/>
    <b v="0"/>
    <s v="photography/people"/>
    <x v="8"/>
    <x v="31"/>
  </r>
  <r>
    <n v="1987"/>
    <x v="1987"/>
    <s v="A collection of images that depicts the beauty and diversity within Ethiopia"/>
    <n v="5500"/>
    <n v="2336"/>
    <n v="0.42472727272727273"/>
    <x v="2"/>
    <n v="83.428571428571431"/>
    <x v="1"/>
    <s v="GBP"/>
    <n v="1425223276"/>
    <n v="1422631276"/>
    <b v="0"/>
    <n v="28"/>
    <b v="0"/>
    <s v="photography/people"/>
    <x v="8"/>
    <x v="31"/>
  </r>
  <r>
    <n v="1988"/>
    <x v="1988"/>
    <s v="Expressing art in an image!"/>
    <n v="6000"/>
    <n v="25"/>
    <n v="4.1666666666666666E-3"/>
    <x v="2"/>
    <n v="25"/>
    <x v="0"/>
    <s v="USD"/>
    <n v="1440094742"/>
    <n v="1437502742"/>
    <b v="0"/>
    <n v="1"/>
    <b v="0"/>
    <s v="photography/people"/>
    <x v="8"/>
    <x v="31"/>
  </r>
  <r>
    <n v="1989"/>
    <x v="1989"/>
    <s v="Creating an awareness for infertility through photographing families and showcasing the real faces of infertility."/>
    <n v="5000"/>
    <n v="50"/>
    <n v="0.01"/>
    <x v="2"/>
    <n v="50"/>
    <x v="0"/>
    <s v="USD"/>
    <n v="1481473208"/>
    <n v="1478881208"/>
    <b v="0"/>
    <n v="1"/>
    <b v="0"/>
    <s v="photography/people"/>
    <x v="8"/>
    <x v="31"/>
  </r>
  <r>
    <n v="1990"/>
    <x v="1990"/>
    <s v="An art nude photography book that includes traditional black and white sepia nudes as well as experimiental color nudes."/>
    <n v="3000"/>
    <n v="509"/>
    <n v="0.16966666666666666"/>
    <x v="2"/>
    <n v="101.8"/>
    <x v="0"/>
    <s v="USD"/>
    <n v="1455338532"/>
    <n v="1454042532"/>
    <b v="0"/>
    <n v="5"/>
    <b v="0"/>
    <s v="photography/people"/>
    <x v="8"/>
    <x v="31"/>
  </r>
  <r>
    <n v="1991"/>
    <x v="1991"/>
    <s v="Taking (and giving) professional portraits of survivors of human trafficking in Myanmar."/>
    <n v="2000"/>
    <n v="140"/>
    <n v="7.0000000000000007E-2"/>
    <x v="2"/>
    <n v="46.666666666666664"/>
    <x v="0"/>
    <s v="USD"/>
    <n v="1435958786"/>
    <n v="1434144386"/>
    <b v="0"/>
    <n v="3"/>
    <b v="0"/>
    <s v="photography/people"/>
    <x v="8"/>
    <x v="31"/>
  </r>
  <r>
    <n v="1992"/>
    <x v="1992"/>
    <s v="A complete revamp of all the Disney Princes &amp; Princesses!"/>
    <n v="1500"/>
    <n v="2"/>
    <n v="1.3333333333333333E-3"/>
    <x v="2"/>
    <n v="1"/>
    <x v="0"/>
    <s v="USD"/>
    <n v="1424229991"/>
    <n v="1421637991"/>
    <b v="0"/>
    <n v="2"/>
    <b v="0"/>
    <s v="photography/people"/>
    <x v="8"/>
    <x v="31"/>
  </r>
  <r>
    <n v="1993"/>
    <x v="1993"/>
    <s v="I am looking for help to open up an affordable photography studio in Cornwall for baby and family portraiture photography"/>
    <n v="2000"/>
    <n v="0"/>
    <n v="0"/>
    <x v="2"/>
    <e v="#DIV/0!"/>
    <x v="1"/>
    <s v="GBP"/>
    <n v="1450706837"/>
    <n v="1448114837"/>
    <b v="0"/>
    <n v="0"/>
    <b v="0"/>
    <s v="photography/people"/>
    <x v="8"/>
    <x v="31"/>
  </r>
  <r>
    <n v="1994"/>
    <x v="1994"/>
    <s v="A program to preserve still imagery (photographs) and moving imagery captured on motion picture (film) stock, and videotape elements."/>
    <n v="3200"/>
    <n v="0"/>
    <n v="0"/>
    <x v="2"/>
    <e v="#DIV/0!"/>
    <x v="0"/>
    <s v="USD"/>
    <n v="1481072942"/>
    <n v="1475885342"/>
    <b v="0"/>
    <n v="0"/>
    <b v="0"/>
    <s v="photography/people"/>
    <x v="8"/>
    <x v="31"/>
  </r>
  <r>
    <n v="1995"/>
    <x v="1995"/>
    <s v="I'm looking to pursue my dream of becoming a full time photographer, using my current creative experience as a graphic designer."/>
    <n v="1000"/>
    <n v="78"/>
    <n v="7.8E-2"/>
    <x v="2"/>
    <n v="26"/>
    <x v="5"/>
    <s v="CAD"/>
    <n v="1437082736"/>
    <n v="1435354736"/>
    <b v="0"/>
    <n v="3"/>
    <b v="0"/>
    <s v="photography/people"/>
    <x v="8"/>
    <x v="31"/>
  </r>
  <r>
    <n v="1996"/>
    <x v="1996"/>
    <s v="I want to create a series of pictures of Life through the eyes - and capture some of the defining moments of our history now / to come."/>
    <n v="133800"/>
    <n v="0"/>
    <n v="0"/>
    <x v="2"/>
    <e v="#DIV/0!"/>
    <x v="0"/>
    <s v="USD"/>
    <n v="1405021211"/>
    <n v="1402429211"/>
    <b v="0"/>
    <n v="0"/>
    <b v="0"/>
    <s v="photography/people"/>
    <x v="8"/>
    <x v="31"/>
  </r>
  <r>
    <n v="1997"/>
    <x v="1997"/>
    <s v="There is so many unseen places in the world, and I've made it my personal goal to show everyone through photography &amp; travel."/>
    <n v="6500"/>
    <n v="0"/>
    <n v="0"/>
    <x v="2"/>
    <e v="#DIV/0!"/>
    <x v="0"/>
    <s v="USD"/>
    <n v="1409091612"/>
    <n v="1406499612"/>
    <b v="0"/>
    <n v="0"/>
    <b v="0"/>
    <s v="photography/people"/>
    <x v="8"/>
    <x v="31"/>
  </r>
  <r>
    <n v="1998"/>
    <x v="1998"/>
    <s v="I am moving to Guatemala to document and report on the growing community resistance movements across Central America and Mexico"/>
    <n v="2500"/>
    <n v="655"/>
    <n v="0.26200000000000001"/>
    <x v="2"/>
    <n v="218.33333333333334"/>
    <x v="0"/>
    <s v="USD"/>
    <n v="1406861438"/>
    <n v="1402973438"/>
    <b v="0"/>
    <n v="3"/>
    <b v="0"/>
    <s v="photography/people"/>
    <x v="8"/>
    <x v="31"/>
  </r>
  <r>
    <n v="1999"/>
    <x v="1999"/>
    <s v="This is a portrait photo project aiming to inspire women to explore themselves and live their passion"/>
    <n v="31000"/>
    <n v="236"/>
    <n v="7.6129032258064515E-3"/>
    <x v="2"/>
    <n v="33.714285714285715"/>
    <x v="1"/>
    <s v="GBP"/>
    <n v="1415882108"/>
    <n v="1413286508"/>
    <b v="0"/>
    <n v="7"/>
    <b v="0"/>
    <s v="photography/people"/>
    <x v="8"/>
    <x v="31"/>
  </r>
  <r>
    <n v="2000"/>
    <x v="2000"/>
    <s v="What do you get when you combine 2 of the hottest alt-models in North America with one Canadian photographer? Make a CALENDAR!!!"/>
    <n v="5000"/>
    <n v="625"/>
    <n v="0.125"/>
    <x v="2"/>
    <n v="25"/>
    <x v="5"/>
    <s v="CAD"/>
    <n v="1452120613"/>
    <n v="1449528613"/>
    <b v="0"/>
    <n v="25"/>
    <b v="0"/>
    <s v="photography/people"/>
    <x v="8"/>
    <x v="31"/>
  </r>
  <r>
    <n v="2001"/>
    <x v="2001"/>
    <s v="Nuimo is a universal controller for the internet of things. Control your music, lights, locks and more."/>
    <n v="55000"/>
    <n v="210171"/>
    <n v="3.8212909090909091"/>
    <x v="0"/>
    <n v="128.38790470372632"/>
    <x v="12"/>
    <s v="EUR"/>
    <n v="1434139200"/>
    <n v="1431406916"/>
    <b v="1"/>
    <n v="1637"/>
    <b v="1"/>
    <s v="technology/hardware"/>
    <x v="2"/>
    <x v="30"/>
  </r>
  <r>
    <n v="2002"/>
    <x v="2002"/>
    <s v="Open-source quad-core camera effortlessly adds powerful machine vision to all your PC/Arduino/Raspberry Pi projects"/>
    <n v="50000"/>
    <n v="108397.11"/>
    <n v="2.1679422000000002"/>
    <x v="0"/>
    <n v="78.834261818181815"/>
    <x v="0"/>
    <s v="USD"/>
    <n v="1485191143"/>
    <n v="1482599143"/>
    <b v="1"/>
    <n v="1375"/>
    <b v="1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n v="3.12"/>
    <x v="0"/>
    <n v="91.764705882352942"/>
    <x v="0"/>
    <s v="USD"/>
    <n v="1278111600"/>
    <n v="1276830052"/>
    <b v="1"/>
    <n v="17"/>
    <b v="1"/>
    <s v="technology/hardware"/>
    <x v="2"/>
    <x v="30"/>
  </r>
  <r>
    <n v="2004"/>
    <x v="2004"/>
    <s v="Design and 3D print your own creations using an iPad. A delightful 3D printing experience for children and K-12 education."/>
    <n v="50000"/>
    <n v="117210.24000000001"/>
    <n v="2.3442048"/>
    <x v="0"/>
    <n v="331.10237288135596"/>
    <x v="0"/>
    <s v="USD"/>
    <n v="1405002663"/>
    <n v="1402410663"/>
    <b v="1"/>
    <n v="354"/>
    <b v="1"/>
    <s v="technology/hardware"/>
    <x v="2"/>
    <x v="30"/>
  </r>
  <r>
    <n v="2005"/>
    <x v="2005"/>
    <s v="The bassAware Holster is a new type of wearable audio technology that uses vibration to create a massive bass experience."/>
    <n v="30000"/>
    <n v="37104.03"/>
    <n v="1.236801"/>
    <x v="0"/>
    <n v="194.26193717277485"/>
    <x v="0"/>
    <s v="USD"/>
    <n v="1381895940"/>
    <n v="1379532618"/>
    <b v="1"/>
    <n v="191"/>
    <b v="1"/>
    <s v="technology/hardware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n v="2.4784000000000002"/>
    <x v="0"/>
    <n v="408.97689768976898"/>
    <x v="0"/>
    <s v="USD"/>
    <n v="1417611645"/>
    <n v="1414584045"/>
    <b v="1"/>
    <n v="303"/>
    <b v="1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n v="1.157092"/>
    <x v="0"/>
    <n v="84.459270072992695"/>
    <x v="0"/>
    <s v="USD"/>
    <n v="1282622400"/>
    <n v="1276891586"/>
    <b v="1"/>
    <n v="137"/>
    <b v="1"/>
    <s v="technology/hardware"/>
    <x v="2"/>
    <x v="30"/>
  </r>
  <r>
    <n v="2008"/>
    <x v="2008"/>
    <s v="The smartCaster is an automatic roto-casting machine running off of open source electronics with plans that will be freely available."/>
    <n v="1570.79"/>
    <n v="1839"/>
    <n v="1.1707484768810599"/>
    <x v="0"/>
    <n v="44.853658536585364"/>
    <x v="0"/>
    <s v="USD"/>
    <n v="1316442622"/>
    <n v="1312641022"/>
    <b v="1"/>
    <n v="41"/>
    <b v="1"/>
    <s v="technology/hardware"/>
    <x v="2"/>
    <x v="30"/>
  </r>
  <r>
    <n v="2009"/>
    <x v="2009"/>
    <s v="Licht 1: The smart pendant lamp that increases your well-being and productivity while saving 80% in running energy expenses."/>
    <n v="50000"/>
    <n v="152579"/>
    <n v="3.05158"/>
    <x v="0"/>
    <n v="383.3643216080402"/>
    <x v="12"/>
    <s v="EUR"/>
    <n v="1479890743"/>
    <n v="1476776743"/>
    <b v="1"/>
    <n v="398"/>
    <b v="1"/>
    <s v="technology/hardware"/>
    <x v="2"/>
    <x v="30"/>
  </r>
  <r>
    <n v="2010"/>
    <x v="2010"/>
    <s v="Weighitz are miniature smart scales designed to weigh anything in the home."/>
    <n v="30000"/>
    <n v="96015.9"/>
    <n v="3.2005299999999997"/>
    <x v="0"/>
    <n v="55.276856649395505"/>
    <x v="0"/>
    <s v="USD"/>
    <n v="1471564491"/>
    <n v="1468972491"/>
    <b v="1"/>
    <n v="1737"/>
    <b v="1"/>
    <s v="technology/hardware"/>
    <x v="2"/>
    <x v="30"/>
  </r>
  <r>
    <n v="2011"/>
    <x v="2011"/>
    <s v="FLUXO â€“ The first smart design lamp where you can move the light in any direction with app and sensor control."/>
    <n v="50000"/>
    <n v="409782"/>
    <n v="8.1956399999999991"/>
    <x v="0"/>
    <n v="422.02059732234807"/>
    <x v="15"/>
    <s v="EUR"/>
    <n v="1452553200"/>
    <n v="1449650173"/>
    <b v="1"/>
    <n v="971"/>
    <b v="1"/>
    <s v="technology/hardware"/>
    <x v="2"/>
    <x v="30"/>
  </r>
  <r>
    <n v="2012"/>
    <x v="2012"/>
    <s v="FishBit is an app and connected device to monitor and control your aquariumâ€™s water composition to help your tank thrive."/>
    <n v="5000"/>
    <n v="11745"/>
    <n v="2.3490000000000002"/>
    <x v="0"/>
    <n v="64.180327868852459"/>
    <x v="0"/>
    <s v="USD"/>
    <n v="1423165441"/>
    <n v="1420573441"/>
    <b v="1"/>
    <n v="183"/>
    <b v="1"/>
    <s v="technology/hardware"/>
    <x v="2"/>
    <x v="30"/>
  </r>
  <r>
    <n v="2013"/>
    <x v="2013"/>
    <s v="Crowds can slow WiFi to a crawl, but not Portal. Stream ultraHD videos without buffering and play Internet games without lagging."/>
    <n v="160000"/>
    <n v="791862"/>
    <n v="4.9491375"/>
    <x v="0"/>
    <n v="173.57781674704077"/>
    <x v="0"/>
    <s v="USD"/>
    <n v="1468019014"/>
    <n v="1462835014"/>
    <b v="1"/>
    <n v="4562"/>
    <b v="1"/>
    <s v="technology/hardware"/>
    <x v="2"/>
    <x v="30"/>
  </r>
  <r>
    <n v="2014"/>
    <x v="2014"/>
    <s v="It's a pen that can draw in the air! 3Doodler is the 3D printing pen you can hold in your hand. Lift your imagination off the page!"/>
    <n v="30000"/>
    <n v="2344134.67"/>
    <n v="78.137822333333332"/>
    <x v="0"/>
    <n v="88.601680840609291"/>
    <x v="0"/>
    <s v="USD"/>
    <n v="1364184539"/>
    <n v="1361250539"/>
    <b v="1"/>
    <n v="26457"/>
    <b v="1"/>
    <s v="technology/hardware"/>
    <x v="2"/>
    <x v="30"/>
  </r>
  <r>
    <n v="2015"/>
    <x v="2015"/>
    <s v="ExtraCore is a 1&quot; x 1&quot; 22 I/O pin Arduino Compatible. It's 1.7 grams and 16mhz of tiny Arduino style coolness."/>
    <n v="7200"/>
    <n v="8136.01"/>
    <n v="1.1300013888888889"/>
    <x v="0"/>
    <n v="50.222283950617282"/>
    <x v="0"/>
    <s v="USD"/>
    <n v="1315602163"/>
    <n v="1313010163"/>
    <b v="1"/>
    <n v="162"/>
    <b v="1"/>
    <s v="technology/hardware"/>
    <x v="2"/>
    <x v="30"/>
  </r>
  <r>
    <n v="2016"/>
    <x v="2016"/>
    <s v="A smart, compact power supply designed to power anything, anywhere"/>
    <n v="10000"/>
    <n v="92154.22"/>
    <n v="9.2154220000000002"/>
    <x v="0"/>
    <n v="192.38876826722338"/>
    <x v="0"/>
    <s v="USD"/>
    <n v="1362863299"/>
    <n v="1360271299"/>
    <b v="1"/>
    <n v="479"/>
    <b v="1"/>
    <s v="technology/hardware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n v="1.2510239999999999"/>
    <x v="0"/>
    <n v="73.416901408450698"/>
    <x v="0"/>
    <s v="USD"/>
    <n v="1332561600"/>
    <n v="1329873755"/>
    <b v="1"/>
    <n v="426"/>
    <b v="1"/>
    <s v="technology/hardware"/>
    <x v="2"/>
    <x v="30"/>
  </r>
  <r>
    <n v="2018"/>
    <x v="2018"/>
    <s v="Scriba puts creative control back in your hands. Its flexible body and dynamic squeeze motion responding beautifully to your touch."/>
    <n v="65000"/>
    <n v="66458.23"/>
    <n v="1.0224343076923077"/>
    <x v="0"/>
    <n v="147.68495555555555"/>
    <x v="17"/>
    <s v="EUR"/>
    <n v="1439455609"/>
    <n v="1436863609"/>
    <b v="1"/>
    <n v="450"/>
    <b v="1"/>
    <s v="technology/hardware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n v="4.8490975000000001"/>
    <x v="0"/>
    <n v="108.96848314606741"/>
    <x v="0"/>
    <s v="USD"/>
    <n v="1474563621"/>
    <n v="1471971621"/>
    <b v="1"/>
    <n v="1780"/>
    <b v="1"/>
    <s v="technology/hardware"/>
    <x v="2"/>
    <x v="30"/>
  </r>
  <r>
    <n v="2020"/>
    <x v="2020"/>
    <s v="Low Voltage Metal Sensor directly compatible with Arduino type computers for Robotics, &amp; Motor Control, WITHOUT USING MAGNETS!"/>
    <n v="1500"/>
    <n v="2885"/>
    <n v="1.9233333333333333"/>
    <x v="0"/>
    <n v="23.647540983606557"/>
    <x v="0"/>
    <s v="USD"/>
    <n v="1400108640"/>
    <n v="1396923624"/>
    <b v="1"/>
    <n v="122"/>
    <b v="1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n v="2.8109999999999999"/>
    <x v="0"/>
    <n v="147.94736842105263"/>
    <x v="0"/>
    <s v="USD"/>
    <n v="1411522897"/>
    <n v="1407634897"/>
    <b v="1"/>
    <n v="95"/>
    <b v="1"/>
    <s v="technology/hardware"/>
    <x v="2"/>
    <x v="30"/>
  </r>
  <r>
    <n v="2022"/>
    <x v="2022"/>
    <s v="Acanvas is a Wi-Fi connected and customizable art display that hangs on any wall, charges itself and streams art into your home"/>
    <n v="100000"/>
    <n v="125137"/>
    <n v="1.2513700000000001"/>
    <x v="0"/>
    <n v="385.03692307692307"/>
    <x v="0"/>
    <s v="USD"/>
    <n v="1465652372"/>
    <n v="1463060372"/>
    <b v="1"/>
    <n v="325"/>
    <b v="1"/>
    <s v="technology/hardware"/>
    <x v="2"/>
    <x v="30"/>
  </r>
  <r>
    <n v="2023"/>
    <x v="2023"/>
    <s v="A digital window that opens to beautiful scenery from around the world with 4K-shot videos and sound. Place it anywhere, be anywhere."/>
    <n v="100000"/>
    <n v="161459"/>
    <n v="1.61459"/>
    <x v="0"/>
    <n v="457.39093484419266"/>
    <x v="0"/>
    <s v="USD"/>
    <n v="1434017153"/>
    <n v="1431425153"/>
    <b v="1"/>
    <n v="353"/>
    <b v="1"/>
    <s v="technology/hardware"/>
    <x v="2"/>
    <x v="30"/>
  </r>
  <r>
    <n v="2024"/>
    <x v="2024"/>
    <s v="RA - 3D Printer board. This board can control 3 extruders, bed heaters, Elefu control panel, 4 temp monitors, lighting and more."/>
    <n v="4000"/>
    <n v="23414"/>
    <n v="5.8535000000000004"/>
    <x v="0"/>
    <n v="222.99047619047619"/>
    <x v="0"/>
    <s v="USD"/>
    <n v="1344826800"/>
    <n v="1341875544"/>
    <b v="1"/>
    <n v="105"/>
    <b v="1"/>
    <s v="technology/hardware"/>
    <x v="2"/>
    <x v="30"/>
  </r>
  <r>
    <n v="2025"/>
    <x v="2025"/>
    <s v="A complete Home Security System in a single device: Flare protects you and your home all by itself. Secure, beautiful and affordable."/>
    <n v="80000"/>
    <n v="160920"/>
    <n v="2.0114999999999998"/>
    <x v="0"/>
    <n v="220.74074074074073"/>
    <x v="12"/>
    <s v="EUR"/>
    <n v="1433996746"/>
    <n v="1431404746"/>
    <b v="1"/>
    <n v="729"/>
    <b v="1"/>
    <s v="technology/hardware"/>
    <x v="2"/>
    <x v="30"/>
  </r>
  <r>
    <n v="2026"/>
    <x v="2026"/>
    <s v="MIDI Sprout enables plants to play synthesizers in real time."/>
    <n v="25000"/>
    <n v="33370.769999999997"/>
    <n v="1.3348307999999998"/>
    <x v="0"/>
    <n v="73.503898678414089"/>
    <x v="0"/>
    <s v="USD"/>
    <n v="1398052740"/>
    <n v="1394127585"/>
    <b v="1"/>
    <n v="454"/>
    <b v="1"/>
    <s v="technology/hardware"/>
    <x v="2"/>
    <x v="30"/>
  </r>
  <r>
    <n v="2027"/>
    <x v="2027"/>
    <s v="Modular smartphone-based headset with external sensors for 4&quot; - 5.7&quot; Android &amp; iOS phones, iPhone 6 Plus included!"/>
    <n v="100000"/>
    <n v="120249"/>
    <n v="1.2024900000000001"/>
    <x v="0"/>
    <n v="223.09647495361781"/>
    <x v="0"/>
    <s v="USD"/>
    <n v="1427740319"/>
    <n v="1423855919"/>
    <b v="1"/>
    <n v="539"/>
    <b v="1"/>
    <s v="technology/hardware"/>
    <x v="2"/>
    <x v="30"/>
  </r>
  <r>
    <n v="2028"/>
    <x v="2028"/>
    <s v="Building an open source Bussard fusion reactor, aka the Polywell."/>
    <n v="3000"/>
    <n v="3785"/>
    <n v="1.2616666666666667"/>
    <x v="0"/>
    <n v="47.911392405063289"/>
    <x v="0"/>
    <s v="USD"/>
    <n v="1268690100"/>
    <n v="1265493806"/>
    <b v="1"/>
    <n v="79"/>
    <b v="1"/>
    <s v="technology/hardware"/>
    <x v="2"/>
    <x v="30"/>
  </r>
  <r>
    <n v="2029"/>
    <x v="2029"/>
    <s v="Lumin8 Pro is a fun and easy to use light controller that makes light dance to your favorite music."/>
    <n v="2500"/>
    <n v="9030"/>
    <n v="3.6120000000000001"/>
    <x v="0"/>
    <n v="96.063829787234042"/>
    <x v="0"/>
    <s v="USD"/>
    <n v="1409099481"/>
    <n v="1406507481"/>
    <b v="1"/>
    <n v="94"/>
    <b v="1"/>
    <s v="technology/hardware"/>
    <x v="2"/>
    <x v="30"/>
  </r>
  <r>
    <n v="2030"/>
    <x v="2030"/>
    <s v="A stylish, retro, and fun arcade cabinet for your Raspberry Pi, Mini-ITX, Pandaboard, or other mini PC from the makers of Pibow"/>
    <n v="32768"/>
    <n v="74134"/>
    <n v="2.26239013671875"/>
    <x v="0"/>
    <n v="118.6144"/>
    <x v="1"/>
    <s v="GBP"/>
    <n v="1354233296"/>
    <n v="1351641296"/>
    <b v="1"/>
    <n v="625"/>
    <b v="1"/>
    <s v="technology/hardware"/>
    <x v="2"/>
    <x v="30"/>
  </r>
  <r>
    <n v="2031"/>
    <x v="2031"/>
    <s v="With Linkio you can use your smartphone to control every electronic you own- for only $100!"/>
    <n v="50000"/>
    <n v="60175"/>
    <n v="1.2035"/>
    <x v="0"/>
    <n v="118.45472440944881"/>
    <x v="9"/>
    <s v="EUR"/>
    <n v="1420765200"/>
    <n v="1417506853"/>
    <b v="1"/>
    <n v="508"/>
    <b v="1"/>
    <s v="technology/hardware"/>
    <x v="2"/>
    <x v="30"/>
  </r>
  <r>
    <n v="2032"/>
    <x v="2032"/>
    <s v="PocketLab Voyager and PocketLab Weather are rugged science labs that you can take anywhere to explore the world around you."/>
    <n v="25000"/>
    <n v="76047"/>
    <n v="3.0418799999999999"/>
    <x v="0"/>
    <n v="143.21468926553672"/>
    <x v="0"/>
    <s v="USD"/>
    <n v="1481778000"/>
    <n v="1479216874"/>
    <b v="1"/>
    <n v="531"/>
    <b v="1"/>
    <s v="technology/hardware"/>
    <x v="2"/>
    <x v="30"/>
  </r>
  <r>
    <n v="2033"/>
    <x v="2033"/>
    <s v="BrewNannyâ„¢ accurately measures the health and progress of your home brew and alerts you to problems immediately, wherever you are."/>
    <n v="25000"/>
    <n v="44669"/>
    <n v="1.7867599999999999"/>
    <x v="0"/>
    <n v="282.71518987341773"/>
    <x v="0"/>
    <s v="USD"/>
    <n v="1398477518"/>
    <n v="1395885518"/>
    <b v="1"/>
    <n v="158"/>
    <b v="1"/>
    <s v="technology/hardware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n v="3.868199871794872"/>
    <x v="0"/>
    <n v="593.93620078740162"/>
    <x v="0"/>
    <s v="USD"/>
    <n v="1430981880"/>
    <n v="1426216033"/>
    <b v="1"/>
    <n v="508"/>
    <b v="1"/>
    <s v="technology/hardware"/>
    <x v="2"/>
    <x v="30"/>
  </r>
  <r>
    <n v="2035"/>
    <x v="2035"/>
    <s v="Announcing the GANGLION and the ULTRACORTEXâ€”a $99 biodata acquisition device and a 3D-printed, brain-sensing headset."/>
    <n v="80000"/>
    <n v="168829.14"/>
    <n v="2.1103642500000004"/>
    <x v="0"/>
    <n v="262.15704968944101"/>
    <x v="0"/>
    <s v="USD"/>
    <n v="1450486800"/>
    <n v="1446562807"/>
    <b v="1"/>
    <n v="644"/>
    <b v="1"/>
    <s v="technology/hardware"/>
    <x v="2"/>
    <x v="30"/>
  </r>
  <r>
    <n v="2036"/>
    <x v="2036"/>
    <s v="A high-capacity portable charger with LED lights keeps your iPhone, iPad, smartphones, tablets and other devices juiced up on-the-go."/>
    <n v="30000"/>
    <n v="39500.5"/>
    <n v="1.3166833333333334"/>
    <x v="0"/>
    <n v="46.580778301886795"/>
    <x v="0"/>
    <s v="USD"/>
    <n v="1399668319"/>
    <n v="1397076319"/>
    <b v="1"/>
    <n v="848"/>
    <b v="1"/>
    <s v="technology/hardware"/>
    <x v="2"/>
    <x v="30"/>
  </r>
  <r>
    <n v="2037"/>
    <x v="2037"/>
    <s v="With an efficiency of 97%, bicycle technology is nearly perfect. So why do we use it only for transportation?"/>
    <n v="10000"/>
    <n v="30047.64"/>
    <n v="3.0047639999999998"/>
    <x v="0"/>
    <n v="70.041118881118877"/>
    <x v="0"/>
    <s v="USD"/>
    <n v="1388383353"/>
    <n v="1383195753"/>
    <b v="1"/>
    <n v="429"/>
    <b v="1"/>
    <s v="technology/hardware"/>
    <x v="2"/>
    <x v="30"/>
  </r>
  <r>
    <n v="2038"/>
    <x v="2038"/>
    <s v="The OWL is an open source, open hardware, reprogrammable effects pedal designed for musicians, coders, and hackers."/>
    <n v="8000"/>
    <n v="33641"/>
    <n v="4.2051249999999998"/>
    <x v="0"/>
    <n v="164.90686274509804"/>
    <x v="1"/>
    <s v="GBP"/>
    <n v="1372701600"/>
    <n v="1369895421"/>
    <b v="1"/>
    <n v="204"/>
    <b v="1"/>
    <s v="technology/hardware"/>
    <x v="2"/>
    <x v="30"/>
  </r>
  <r>
    <n v="2039"/>
    <x v="2039"/>
    <s v="Open up your digital worlds with the most sophisticated, intuitive android smart projector."/>
    <n v="125000"/>
    <n v="170271"/>
    <n v="1.362168"/>
    <x v="0"/>
    <n v="449.26385224274406"/>
    <x v="0"/>
    <s v="USD"/>
    <n v="1480568340"/>
    <n v="1477996325"/>
    <b v="1"/>
    <n v="379"/>
    <b v="1"/>
    <s v="technology/hardware"/>
    <x v="2"/>
    <x v="30"/>
  </r>
  <r>
    <n v="2040"/>
    <x v="2040"/>
    <s v="4.29 Billion+ Capacitor Combinations._x000a_No Coding Required."/>
    <n v="3000"/>
    <n v="7445.14"/>
    <n v="2.4817133333333334"/>
    <x v="0"/>
    <n v="27.472841328413285"/>
    <x v="0"/>
    <s v="USD"/>
    <n v="1384557303"/>
    <n v="1383257703"/>
    <b v="1"/>
    <n v="271"/>
    <b v="1"/>
    <s v="technology/hardware"/>
    <x v="2"/>
    <x v="30"/>
  </r>
  <r>
    <n v="2041"/>
    <x v="2041"/>
    <s v="World's first LED decor grow light that turns your plants into show pieces. Adding beauty and foliage to your home like never before"/>
    <n v="9500"/>
    <n v="17277"/>
    <n v="1.8186315789473684"/>
    <x v="0"/>
    <n v="143.97499999999999"/>
    <x v="0"/>
    <s v="USD"/>
    <n v="1478785027"/>
    <n v="1476189427"/>
    <b v="0"/>
    <n v="120"/>
    <b v="1"/>
    <s v="technology/hardware"/>
    <x v="2"/>
    <x v="30"/>
  </r>
  <r>
    <n v="2042"/>
    <x v="2042"/>
    <s v="The SoundBrake headphone attachment can be used with any audio player to alert you to important outside sounds."/>
    <n v="10000"/>
    <n v="12353"/>
    <n v="1.2353000000000001"/>
    <x v="0"/>
    <n v="88.23571428571428"/>
    <x v="0"/>
    <s v="USD"/>
    <n v="1453481974"/>
    <n v="1448297974"/>
    <b v="0"/>
    <n v="140"/>
    <b v="1"/>
    <s v="technology/hardware"/>
    <x v="2"/>
    <x v="30"/>
  </r>
  <r>
    <n v="2043"/>
    <x v="2043"/>
    <s v="PS-1A is an adjustable switch mode DC-DC power supply. It is highly compact, breadboard friendly and requires no external components."/>
    <n v="1385"/>
    <n v="7011"/>
    <n v="5.0620938628158845"/>
    <x v="0"/>
    <n v="36.326424870466319"/>
    <x v="0"/>
    <s v="USD"/>
    <n v="1481432340"/>
    <n v="1476764077"/>
    <b v="0"/>
    <n v="193"/>
    <b v="1"/>
    <s v="technology/hardware"/>
    <x v="2"/>
    <x v="30"/>
  </r>
  <r>
    <n v="2044"/>
    <x v="2044"/>
    <s v="The PiSoC is an open source development platform which gives each person a unique opportunity to create, regardless of skill level."/>
    <n v="15000"/>
    <n v="16232"/>
    <n v="1.0821333333333334"/>
    <x v="0"/>
    <n v="90.177777777777777"/>
    <x v="0"/>
    <s v="USD"/>
    <n v="1434212714"/>
    <n v="1431620714"/>
    <b v="0"/>
    <n v="180"/>
    <b v="1"/>
    <s v="technology/hardware"/>
    <x v="2"/>
    <x v="30"/>
  </r>
  <r>
    <n v="2045"/>
    <x v="2045"/>
    <s v="Open Rail is a new open source universal linear rail system designed to be used with various T- Slot aluminum extrusion configurations."/>
    <n v="4900"/>
    <n v="40140.01"/>
    <n v="8.1918387755102042"/>
    <x v="0"/>
    <n v="152.62361216730039"/>
    <x v="0"/>
    <s v="USD"/>
    <n v="1341799647"/>
    <n v="1339207647"/>
    <b v="0"/>
    <n v="263"/>
    <b v="1"/>
    <s v="technology/hardware"/>
    <x v="2"/>
    <x v="30"/>
  </r>
  <r>
    <n v="2046"/>
    <x v="2046"/>
    <s v="CoAction Hero: a powerful proto-board with a 120Mhz processor, 1MB filesystem, and built-in OS for tinkerers and engineers alike."/>
    <n v="10000"/>
    <n v="12110"/>
    <n v="1.2110000000000001"/>
    <x v="0"/>
    <n v="55.806451612903224"/>
    <x v="0"/>
    <s v="USD"/>
    <n v="1369282044"/>
    <n v="1366690044"/>
    <b v="0"/>
    <n v="217"/>
    <b v="1"/>
    <s v="technology/hardware"/>
    <x v="2"/>
    <x v="30"/>
  </r>
  <r>
    <n v="2047"/>
    <x v="2047"/>
    <s v="Simple internet time-limits, usage analytics, app &amp; site blocking - across all devices in the home, controlled from your smartphone."/>
    <n v="98000"/>
    <n v="100939"/>
    <n v="1.0299897959183673"/>
    <x v="0"/>
    <n v="227.85327313769753"/>
    <x v="2"/>
    <s v="AUD"/>
    <n v="1429228800"/>
    <n v="1426714870"/>
    <b v="0"/>
    <n v="443"/>
    <b v="1"/>
    <s v="technology/hardware"/>
    <x v="2"/>
    <x v="30"/>
  </r>
  <r>
    <n v="2048"/>
    <x v="2048"/>
    <s v="A lightweight generator to charge your phone, lights, and removable battery pack as you bicycle. Pedal power by you, for now or later."/>
    <n v="85000"/>
    <n v="126082.45"/>
    <n v="1.4833229411764706"/>
    <x v="0"/>
    <n v="91.82989803350327"/>
    <x v="0"/>
    <s v="USD"/>
    <n v="1369323491"/>
    <n v="1366731491"/>
    <b v="0"/>
    <n v="1373"/>
    <b v="1"/>
    <s v="technology/hardware"/>
    <x v="2"/>
    <x v="30"/>
  </r>
  <r>
    <n v="2049"/>
    <x v="2049"/>
    <s v="Keyless. Alarm secured. GPS tracking."/>
    <n v="50000"/>
    <n v="60095.35"/>
    <n v="1.2019070000000001"/>
    <x v="0"/>
    <n v="80.991037735849048"/>
    <x v="1"/>
    <s v="GBP"/>
    <n v="1386025140"/>
    <n v="1382963963"/>
    <b v="0"/>
    <n v="742"/>
    <b v="1"/>
    <s v="technology/hardware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n v="4.7327000000000004"/>
    <x v="0"/>
    <n v="278.39411764705881"/>
    <x v="0"/>
    <s v="USD"/>
    <n v="1433036578"/>
    <n v="1429580578"/>
    <b v="0"/>
    <n v="170"/>
    <b v="1"/>
    <s v="technology/hardware"/>
    <x v="2"/>
    <x v="30"/>
  </r>
  <r>
    <n v="2051"/>
    <x v="2051"/>
    <s v="A collaborative effort between three generations who set out to provide a premium, top-quality yoyo at an affordable price."/>
    <n v="8000"/>
    <n v="10429"/>
    <n v="1.303625"/>
    <x v="0"/>
    <n v="43.095041322314053"/>
    <x v="0"/>
    <s v="USD"/>
    <n v="1388017937"/>
    <n v="1385425937"/>
    <b v="0"/>
    <n v="242"/>
    <b v="1"/>
    <s v="technology/hardware"/>
    <x v="2"/>
    <x v="30"/>
  </r>
  <r>
    <n v="2052"/>
    <x v="2052"/>
    <s v="The World's Lightest &amp; Smartest E-Scooter: cool, small, portable, and can be easily folded into a backpack and bring it anywhere"/>
    <n v="50000"/>
    <n v="176524"/>
    <n v="3.5304799999999998"/>
    <x v="0"/>
    <n v="326.29205175600737"/>
    <x v="0"/>
    <s v="USD"/>
    <n v="1455933653"/>
    <n v="1452045653"/>
    <b v="0"/>
    <n v="541"/>
    <b v="1"/>
    <s v="technology/hardware"/>
    <x v="2"/>
    <x v="30"/>
  </r>
  <r>
    <n v="2053"/>
    <x v="2053"/>
    <s v="Â· Exchange multiple hard drives (SSDs or HDDs) Â· Slick design Â· Highest data transfer rates Â· Robust (anodized aluminum)"/>
    <n v="5000"/>
    <n v="5051"/>
    <n v="1.0102"/>
    <x v="0"/>
    <n v="41.743801652892564"/>
    <x v="0"/>
    <s v="USD"/>
    <n v="1448466551"/>
    <n v="1445870951"/>
    <b v="0"/>
    <n v="121"/>
    <b v="1"/>
    <s v="technology/hardware"/>
    <x v="2"/>
    <x v="30"/>
  </r>
  <r>
    <n v="2054"/>
    <x v="2054"/>
    <s v="SITU is the smart food nutrition scale anyone can use. It weighs your food in calories and nutrients in addition to grams and ounces."/>
    <n v="35000"/>
    <n v="39757"/>
    <n v="1.1359142857142857"/>
    <x v="0"/>
    <n v="64.020933977455712"/>
    <x v="1"/>
    <s v="GBP"/>
    <n v="1399033810"/>
    <n v="1396441810"/>
    <b v="0"/>
    <n v="621"/>
    <b v="1"/>
    <s v="technology/hardware"/>
    <x v="2"/>
    <x v="30"/>
  </r>
  <r>
    <n v="2055"/>
    <x v="2055"/>
    <s v="An Arduino compatible shield matched with a web based tutorial system to teach you how to talk with I2C and SPI components."/>
    <n v="6000"/>
    <n v="10045"/>
    <n v="1.6741666666666666"/>
    <x v="0"/>
    <n v="99.455445544554451"/>
    <x v="0"/>
    <s v="USD"/>
    <n v="1417579200"/>
    <n v="1415031043"/>
    <b v="0"/>
    <n v="101"/>
    <b v="1"/>
    <s v="technology/hardware"/>
    <x v="2"/>
    <x v="30"/>
  </r>
  <r>
    <n v="2056"/>
    <x v="2056"/>
    <s v="A lightweight backpack that can charge your smartphone 4 times or an iPad one full charge, and recharge via a USB port"/>
    <n v="50000"/>
    <n v="76726"/>
    <n v="1.5345200000000001"/>
    <x v="0"/>
    <n v="138.49458483754512"/>
    <x v="0"/>
    <s v="USD"/>
    <n v="1366222542"/>
    <n v="1363630542"/>
    <b v="0"/>
    <n v="554"/>
    <b v="1"/>
    <s v="technology/hardware"/>
    <x v="2"/>
    <x v="30"/>
  </r>
  <r>
    <n v="2057"/>
    <x v="2057"/>
    <s v="CableKnife is the best solution for removing insulation from cables for the purpose of maximising the scrap metal value by up to 350%"/>
    <n v="15000"/>
    <n v="30334.83"/>
    <n v="2.022322"/>
    <x v="0"/>
    <n v="45.547792792792798"/>
    <x v="1"/>
    <s v="GBP"/>
    <n v="1456487532"/>
    <n v="1453895532"/>
    <b v="0"/>
    <n v="666"/>
    <b v="1"/>
    <s v="technology/hardware"/>
    <x v="2"/>
    <x v="30"/>
  </r>
  <r>
    <n v="2058"/>
    <x v="2058"/>
    <s v="Making using the serial terminal on the Raspberry Pi as easy as Pi!"/>
    <n v="2560"/>
    <n v="4308"/>
    <n v="1.6828125"/>
    <x v="0"/>
    <n v="10.507317073170732"/>
    <x v="1"/>
    <s v="GBP"/>
    <n v="1425326400"/>
    <n v="1421916830"/>
    <b v="0"/>
    <n v="410"/>
    <b v="1"/>
    <s v="technology/hardware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n v="1.4345666666666668"/>
    <x v="0"/>
    <n v="114.76533333333333"/>
    <x v="0"/>
    <s v="USD"/>
    <n v="1454277540"/>
    <n v="1450880854"/>
    <b v="0"/>
    <n v="375"/>
    <b v="1"/>
    <s v="technology/hardware"/>
    <x v="2"/>
    <x v="30"/>
  </r>
  <r>
    <n v="2060"/>
    <x v="2060"/>
    <s v="Universal 4 ports USB charger for iPhone, iPad, Android and other USB devices. Intelligent device detection for optimal charging."/>
    <n v="25000"/>
    <n v="49100"/>
    <n v="1.964"/>
    <x v="0"/>
    <n v="35.997067448680355"/>
    <x v="0"/>
    <s v="USD"/>
    <n v="1406129150"/>
    <n v="1400945150"/>
    <b v="0"/>
    <n v="1364"/>
    <b v="1"/>
    <s v="technology/hardware"/>
    <x v="2"/>
    <x v="30"/>
  </r>
  <r>
    <n v="2061"/>
    <x v="2061"/>
    <s v="Bibo Barmaid is a smart cocktail self-serve machine that creates expertly crafted mixed drinks at home with the touch of a button."/>
    <n v="5000"/>
    <n v="5396"/>
    <n v="1.0791999999999999"/>
    <x v="0"/>
    <n v="154.17142857142858"/>
    <x v="0"/>
    <s v="USD"/>
    <n v="1483208454"/>
    <n v="1480616454"/>
    <b v="0"/>
    <n v="35"/>
    <b v="1"/>
    <s v="technology/hardware"/>
    <x v="2"/>
    <x v="30"/>
  </r>
  <r>
    <n v="2062"/>
    <x v="2062"/>
    <s v="4K HEVC Android TV Media Player with optional DIY electronics, ideal for app development, home control, software developement, learning"/>
    <n v="100000"/>
    <n v="114977"/>
    <n v="1.14977"/>
    <x v="0"/>
    <n v="566.38916256157631"/>
    <x v="8"/>
    <s v="DKK"/>
    <n v="1458807098"/>
    <n v="1456218698"/>
    <b v="0"/>
    <n v="203"/>
    <b v="1"/>
    <s v="technology/hardware"/>
    <x v="2"/>
    <x v="30"/>
  </r>
  <r>
    <n v="2063"/>
    <x v="2063"/>
    <s v="Build a professional grade Linux CNC control with Beaglebone black and our CNC cape."/>
    <n v="4000"/>
    <n v="5922"/>
    <n v="1.4804999999999999"/>
    <x v="0"/>
    <n v="120.85714285714286"/>
    <x v="12"/>
    <s v="EUR"/>
    <n v="1463333701"/>
    <n v="1460482501"/>
    <b v="0"/>
    <n v="49"/>
    <b v="1"/>
    <s v="technology/hardware"/>
    <x v="2"/>
    <x v="30"/>
  </r>
  <r>
    <n v="2064"/>
    <x v="2064"/>
    <s v="Open-source content-driven lighting system you can use with TV or PC, Mac, HTPC displays in movies, games and daily work"/>
    <n v="261962"/>
    <n v="500784.27"/>
    <n v="1.9116676082790633"/>
    <x v="0"/>
    <n v="86.163845492085343"/>
    <x v="0"/>
    <s v="USD"/>
    <n v="1370001600"/>
    <n v="1366879523"/>
    <b v="0"/>
    <n v="5812"/>
    <b v="1"/>
    <s v="technology/hardware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n v="1.99215125"/>
    <x v="0"/>
    <n v="51.212114395886893"/>
    <x v="1"/>
    <s v="GBP"/>
    <n v="1387958429"/>
    <n v="1385366429"/>
    <b v="0"/>
    <n v="1556"/>
    <b v="1"/>
    <s v="technology/hardware"/>
    <x v="2"/>
    <x v="30"/>
  </r>
  <r>
    <n v="2066"/>
    <x v="2066"/>
    <s v="Automatically opens your garage door when you come home. Open, close, and monitor your garage door from your phone."/>
    <n v="2000"/>
    <n v="4372"/>
    <n v="2.1859999999999999"/>
    <x v="0"/>
    <n v="67.261538461538464"/>
    <x v="0"/>
    <s v="USD"/>
    <n v="1408818683"/>
    <n v="1406226683"/>
    <b v="0"/>
    <n v="65"/>
    <b v="1"/>
    <s v="technology/hardware"/>
    <x v="2"/>
    <x v="30"/>
  </r>
  <r>
    <n v="2067"/>
    <x v="2067"/>
    <s v="The next generation of premium quality LED lighting. Extreme power efficiency in a small package."/>
    <n v="495"/>
    <n v="628"/>
    <n v="1.2686868686868686"/>
    <x v="0"/>
    <n v="62.8"/>
    <x v="1"/>
    <s v="GBP"/>
    <n v="1432499376"/>
    <n v="1429648176"/>
    <b v="0"/>
    <n v="10"/>
    <b v="1"/>
    <s v="technology/hardware"/>
    <x v="2"/>
    <x v="30"/>
  </r>
  <r>
    <n v="2068"/>
    <x v="2068"/>
    <s v="Introducing Sprite, the cloud-based watering controller and Whisperer, the solar-powered plant sensor for effortless home irrigation"/>
    <n v="25000"/>
    <n v="26305.97"/>
    <n v="1.0522388"/>
    <x v="0"/>
    <n v="346.13118421052633"/>
    <x v="0"/>
    <s v="USD"/>
    <n v="1476994315"/>
    <n v="1474402315"/>
    <b v="0"/>
    <n v="76"/>
    <b v="1"/>
    <s v="technology/hardware"/>
    <x v="2"/>
    <x v="30"/>
  </r>
  <r>
    <n v="2069"/>
    <x v="2069"/>
    <s v="RaceCapture brings motorsports to the connected car: Share track days, autocross, drift and drag racing with your friends in real time!"/>
    <n v="50000"/>
    <n v="64203.33"/>
    <n v="1.2840666000000001"/>
    <x v="0"/>
    <n v="244.11912547528519"/>
    <x v="0"/>
    <s v="USD"/>
    <n v="1451776791"/>
    <n v="1449098391"/>
    <b v="0"/>
    <n v="263"/>
    <b v="1"/>
    <s v="technology/hardware"/>
    <x v="2"/>
    <x v="30"/>
  </r>
  <r>
    <n v="2070"/>
    <x v="2070"/>
    <s v="The A4-SFX is a project with the goal of creating the smallest case possible while still using high-end standardized components."/>
    <n v="125000"/>
    <n v="396659"/>
    <n v="3.1732719999999999"/>
    <x v="0"/>
    <n v="259.25424836601309"/>
    <x v="12"/>
    <s v="EUR"/>
    <n v="1467128723"/>
    <n v="1464536723"/>
    <b v="0"/>
    <n v="1530"/>
    <b v="1"/>
    <s v="technology/hardware"/>
    <x v="2"/>
    <x v="30"/>
  </r>
  <r>
    <n v="2071"/>
    <x v="2071"/>
    <s v="Includes Wifi Camera for video chat, Amazon delivery, pet health analyzer, weight control, diet transition planning, and more."/>
    <n v="20000"/>
    <n v="56146"/>
    <n v="2.8073000000000001"/>
    <x v="0"/>
    <n v="201.96402877697841"/>
    <x v="0"/>
    <s v="USD"/>
    <n v="1475390484"/>
    <n v="1471502484"/>
    <b v="0"/>
    <n v="278"/>
    <b v="1"/>
    <s v="technology/hardware"/>
    <x v="2"/>
    <x v="30"/>
  </r>
  <r>
    <n v="2072"/>
    <x v="2072"/>
    <s v="The Most Portable Windows 10 PC Less than 0.3 lb with Updated Resources-Cherry Trail CPU, 4G RAM, ~128G Storage, wifi ac, USB 3.0, HDMI"/>
    <n v="71500"/>
    <n v="79173"/>
    <n v="1.1073146853146854"/>
    <x v="0"/>
    <n v="226.20857142857142"/>
    <x v="0"/>
    <s v="USD"/>
    <n v="1462629432"/>
    <n v="1460037432"/>
    <b v="0"/>
    <n v="350"/>
    <b v="1"/>
    <s v="technology/hardware"/>
    <x v="2"/>
    <x v="30"/>
  </r>
  <r>
    <n v="2073"/>
    <x v="2073"/>
    <s v="abode is a home security and automation company that offers a self-installed, professional-grade solution with no contracts."/>
    <n v="100000"/>
    <n v="152604.29999999999"/>
    <n v="1.5260429999999998"/>
    <x v="0"/>
    <n v="324.69"/>
    <x v="0"/>
    <s v="USD"/>
    <n v="1431100918"/>
    <n v="1427212918"/>
    <b v="0"/>
    <n v="470"/>
    <b v="1"/>
    <s v="technology/hardware"/>
    <x v="2"/>
    <x v="30"/>
  </r>
  <r>
    <n v="2074"/>
    <x v="2074"/>
    <s v="Creating PC gaming controllers to bring your gaming experience to a new level."/>
    <n v="600"/>
    <n v="615"/>
    <n v="1.0249999999999999"/>
    <x v="0"/>
    <n v="205"/>
    <x v="0"/>
    <s v="USD"/>
    <n v="1462564182"/>
    <n v="1459972182"/>
    <b v="0"/>
    <n v="3"/>
    <b v="1"/>
    <s v="technology/hardware"/>
    <x v="2"/>
    <x v="30"/>
  </r>
  <r>
    <n v="2075"/>
    <x v="2075"/>
    <s v="The Practical Meter helps you charge your phone faster by solving a problem millions of people experience."/>
    <n v="9999"/>
    <n v="167820.6"/>
    <n v="16.783738373837384"/>
    <x v="0"/>
    <n v="20.465926829268295"/>
    <x v="0"/>
    <s v="USD"/>
    <n v="1374769288"/>
    <n v="1372177288"/>
    <b v="0"/>
    <n v="8200"/>
    <b v="1"/>
    <s v="technology/hardware"/>
    <x v="2"/>
    <x v="30"/>
  </r>
  <r>
    <n v="2076"/>
    <x v="2076"/>
    <s v="Wireless earbuds filled with sound, yet so small they are almost invisible!"/>
    <n v="179000"/>
    <n v="972594.99"/>
    <n v="5.4334915642458101"/>
    <x v="0"/>
    <n v="116.35303146309367"/>
    <x v="1"/>
    <s v="GBP"/>
    <n v="1406149689"/>
    <n v="1402693689"/>
    <b v="0"/>
    <n v="8359"/>
    <b v="1"/>
    <s v="technology/hardware"/>
    <x v="2"/>
    <x v="30"/>
  </r>
  <r>
    <n v="2077"/>
    <x v="2077"/>
    <s v="A Whole New Way to Get TV: Watch four live TV channels at once on your tablet, smartphone, or big screen TV!"/>
    <n v="50000"/>
    <n v="57754"/>
    <n v="1.1550800000000001"/>
    <x v="0"/>
    <n v="307.20212765957444"/>
    <x v="0"/>
    <s v="USD"/>
    <n v="1433538000"/>
    <n v="1428541276"/>
    <b v="0"/>
    <n v="188"/>
    <b v="1"/>
    <s v="technology/hardware"/>
    <x v="2"/>
    <x v="30"/>
  </r>
  <r>
    <n v="2078"/>
    <x v="2078"/>
    <s v="With hoterway you won't wait anymore for hot water in the beginning of your shower. Save Water, Energy, Time and Money."/>
    <n v="20000"/>
    <n v="26241"/>
    <n v="1.3120499999999999"/>
    <x v="0"/>
    <n v="546.6875"/>
    <x v="3"/>
    <s v="EUR"/>
    <n v="1482085857"/>
    <n v="1479493857"/>
    <b v="0"/>
    <n v="48"/>
    <b v="1"/>
    <s v="technology/hardware"/>
    <x v="2"/>
    <x v="30"/>
  </r>
  <r>
    <n v="2079"/>
    <x v="2079"/>
    <s v="A power over Ethernet (PoE) add on board (HAT) for your Raspberry Pi with power management. Reduce the clutter of cables with Pi PoE!"/>
    <n v="10000"/>
    <n v="28817"/>
    <n v="2.8816999999999999"/>
    <x v="0"/>
    <n v="47.474464579901152"/>
    <x v="1"/>
    <s v="GBP"/>
    <n v="1435258800"/>
    <n v="1432659793"/>
    <b v="0"/>
    <n v="607"/>
    <b v="1"/>
    <s v="technology/hardware"/>
    <x v="2"/>
    <x v="30"/>
  </r>
  <r>
    <n v="2080"/>
    <x v="2080"/>
    <s v="Tinker Tie is a fully programmable, hackable Arduino-compatible RGB LED bow tie that can last over 20 hours on a single charge!"/>
    <n v="1000"/>
    <n v="5078"/>
    <n v="5.0780000000000003"/>
    <x v="0"/>
    <n v="101.56"/>
    <x v="0"/>
    <s v="USD"/>
    <n v="1447286300"/>
    <n v="1444690700"/>
    <b v="0"/>
    <n v="50"/>
    <b v="1"/>
    <s v="technology/hardware"/>
    <x v="2"/>
    <x v="30"/>
  </r>
  <r>
    <n v="2081"/>
    <x v="2081"/>
    <s v="Embarking on a Summer Tour to spread their message of cherishing your unforgettable memories through nostalgic rock music."/>
    <n v="3500"/>
    <n v="4010"/>
    <n v="1.1457142857142857"/>
    <x v="0"/>
    <n v="72.909090909090907"/>
    <x v="0"/>
    <s v="USD"/>
    <n v="1337144340"/>
    <n v="1333597555"/>
    <b v="0"/>
    <n v="55"/>
    <b v="1"/>
    <s v="music/indie rock"/>
    <x v="4"/>
    <x v="14"/>
  </r>
  <r>
    <n v="2082"/>
    <x v="2082"/>
    <s v="Local bay area band looking to share our vision with people, looking to create something we are proud of, no more bedroom recordings!"/>
    <n v="1500"/>
    <n v="1661"/>
    <n v="1.1073333333333333"/>
    <x v="0"/>
    <n v="43.710526315789473"/>
    <x v="0"/>
    <s v="USD"/>
    <n v="1322106796"/>
    <n v="1316919196"/>
    <b v="0"/>
    <n v="38"/>
    <b v="1"/>
    <s v="music/indie rock"/>
    <x v="4"/>
    <x v="14"/>
  </r>
  <r>
    <n v="2083"/>
    <x v="2083"/>
    <s v="Autumn's Song is working on a debut album that brings accustic / singer-songwriter / piano rock to the central Florida music scene."/>
    <n v="750"/>
    <n v="850"/>
    <n v="1.1333333333333333"/>
    <x v="0"/>
    <n v="34"/>
    <x v="0"/>
    <s v="USD"/>
    <n v="1338830395"/>
    <n v="1336238395"/>
    <b v="0"/>
    <n v="25"/>
    <b v="1"/>
    <s v="music/indie rock"/>
    <x v="4"/>
    <x v="14"/>
  </r>
  <r>
    <n v="2084"/>
    <x v="2084"/>
    <s v="Los Angeles based Ballerina Black are on their way to tour the UK in May. Join our club &amp; help make it happen."/>
    <n v="3000"/>
    <n v="3250"/>
    <n v="1.0833333333333333"/>
    <x v="0"/>
    <n v="70.652173913043484"/>
    <x v="0"/>
    <s v="USD"/>
    <n v="1399186740"/>
    <n v="1396468782"/>
    <b v="0"/>
    <n v="46"/>
    <b v="1"/>
    <s v="music/indie rock"/>
    <x v="4"/>
    <x v="14"/>
  </r>
  <r>
    <n v="2085"/>
    <x v="2085"/>
    <s v="Eikon worship leader Dustin Hecocks records his full length debut album this Summer, comprised of powerful music and worshipful lyrics."/>
    <n v="6000"/>
    <n v="7412"/>
    <n v="1.2353333333333334"/>
    <x v="0"/>
    <n v="89.301204819277103"/>
    <x v="0"/>
    <s v="USD"/>
    <n v="1342382587"/>
    <n v="1339790587"/>
    <b v="0"/>
    <n v="83"/>
    <b v="1"/>
    <s v="music/indie rock"/>
    <x v="4"/>
    <x v="14"/>
  </r>
  <r>
    <n v="2086"/>
    <x v="2086"/>
    <s v="I am in the process of completing 4 new EPs to be released in Winter, Spring, Summer, and Fall of 2012."/>
    <n v="4000"/>
    <n v="4028"/>
    <n v="1.0069999999999999"/>
    <x v="0"/>
    <n v="115.08571428571429"/>
    <x v="0"/>
    <s v="USD"/>
    <n v="1323838740"/>
    <n v="1321200332"/>
    <b v="0"/>
    <n v="35"/>
    <b v="1"/>
    <s v="music/indie rock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n v="1.0353333333333334"/>
    <x v="0"/>
    <n v="62.12"/>
    <x v="0"/>
    <s v="USD"/>
    <n v="1315457658"/>
    <n v="1312865658"/>
    <b v="0"/>
    <n v="25"/>
    <b v="1"/>
    <s v="music/indie rock"/>
    <x v="4"/>
    <x v="14"/>
  </r>
  <r>
    <n v="2088"/>
    <x v="2088"/>
    <s v="Indie Folk musician, Chris Dorman is releasing his second full length album.  Let's release this record worldwide - grassroots style!"/>
    <n v="3000"/>
    <n v="3465.32"/>
    <n v="1.1551066666666667"/>
    <x v="0"/>
    <n v="46.204266666666669"/>
    <x v="0"/>
    <s v="USD"/>
    <n v="1284177540"/>
    <n v="1281028152"/>
    <b v="0"/>
    <n v="75"/>
    <b v="1"/>
    <s v="music/indie rock"/>
    <x v="4"/>
    <x v="14"/>
  </r>
  <r>
    <n v="2089"/>
    <x v="2089"/>
    <s v="Little Moses is trying to record their first EP, and we can't do it without your help!"/>
    <n v="2500"/>
    <n v="3010.01"/>
    <n v="1.2040040000000001"/>
    <x v="0"/>
    <n v="48.54854838709678"/>
    <x v="0"/>
    <s v="USD"/>
    <n v="1375408194"/>
    <n v="1372384194"/>
    <b v="0"/>
    <n v="62"/>
    <b v="1"/>
    <s v="music/indie rock"/>
    <x v="4"/>
    <x v="14"/>
  </r>
  <r>
    <n v="2090"/>
    <x v="2090"/>
    <s v="Insect Surfers, Planet Earth's Longest-Running Modern Surf Band, come twanging back into 2013 with a new surfadelic musical release!"/>
    <n v="8000"/>
    <n v="9203.23"/>
    <n v="1.1504037499999999"/>
    <x v="0"/>
    <n v="57.520187499999999"/>
    <x v="0"/>
    <s v="USD"/>
    <n v="1361696955"/>
    <n v="1359104955"/>
    <b v="0"/>
    <n v="160"/>
    <b v="1"/>
    <s v="music/indie rock"/>
    <x v="4"/>
    <x v="14"/>
  </r>
  <r>
    <n v="2091"/>
    <x v="2091"/>
    <s v="I'm an 18-year old singer/songwriter from California. I'd love your support to get my album of original songs professionally recorded."/>
    <n v="18000"/>
    <n v="21684.2"/>
    <n v="1.2046777777777777"/>
    <x v="0"/>
    <n v="88.147154471544724"/>
    <x v="0"/>
    <s v="USD"/>
    <n v="1299009600"/>
    <n v="1294818278"/>
    <b v="0"/>
    <n v="246"/>
    <b v="1"/>
    <s v="music/indie rock"/>
    <x v="4"/>
    <x v="14"/>
  </r>
  <r>
    <n v="2092"/>
    <x v="2092"/>
    <s v="Amy Lingamfelter is making an album all about love and she's looking for backers. See see how you can share in the journey!"/>
    <n v="6000"/>
    <n v="6077"/>
    <n v="1.0128333333333333"/>
    <x v="0"/>
    <n v="110.49090909090908"/>
    <x v="0"/>
    <s v="USD"/>
    <n v="1318006732"/>
    <n v="1312822732"/>
    <b v="0"/>
    <n v="55"/>
    <b v="1"/>
    <s v="music/indie rock"/>
    <x v="4"/>
    <x v="14"/>
  </r>
  <r>
    <n v="2093"/>
    <x v="2093"/>
    <s v="Help Lift The Decade record their debut full length album with with Ace Enders! (The Early November, I Can Make A Mess)"/>
    <n v="1500"/>
    <n v="1537"/>
    <n v="1.0246666666666666"/>
    <x v="0"/>
    <n v="66.826086956521735"/>
    <x v="0"/>
    <s v="USD"/>
    <n v="1356211832"/>
    <n v="1351024232"/>
    <b v="0"/>
    <n v="23"/>
    <b v="1"/>
    <s v="music/indie rock"/>
    <x v="4"/>
    <x v="14"/>
  </r>
  <r>
    <n v="2094"/>
    <x v="2094"/>
    <s v="We've got a new record, Slick Machine._x000a_We want to release it and tour the US to support it, but we need your help to make it happen."/>
    <n v="3500"/>
    <n v="4219"/>
    <n v="1.2054285714285715"/>
    <x v="0"/>
    <n v="58.597222222222221"/>
    <x v="0"/>
    <s v="USD"/>
    <n v="1330916400"/>
    <n v="1327969730"/>
    <b v="0"/>
    <n v="72"/>
    <b v="1"/>
    <s v="music/indie rock"/>
    <x v="4"/>
    <x v="14"/>
  </r>
  <r>
    <n v="2095"/>
    <x v="2095"/>
    <s v="This CD celebrates a journey beginning with the death of a father and culminating with the joyous victory expressed in music!"/>
    <n v="2500"/>
    <n v="2500"/>
    <n v="1"/>
    <x v="0"/>
    <n v="113.63636363636364"/>
    <x v="0"/>
    <s v="USD"/>
    <n v="1317576973"/>
    <n v="1312392973"/>
    <b v="0"/>
    <n v="22"/>
    <b v="1"/>
    <s v="music/indie rock"/>
    <x v="4"/>
    <x v="14"/>
  </r>
  <r>
    <n v="2096"/>
    <x v="2096"/>
    <s v="Shone Nuisance is heading to GBS Detroit on Friday, October 26th to record and film their GBS Detroit EP and video."/>
    <n v="600"/>
    <n v="610"/>
    <n v="1.0166666666666666"/>
    <x v="0"/>
    <n v="43.571428571428569"/>
    <x v="0"/>
    <s v="USD"/>
    <n v="1351223940"/>
    <n v="1349892735"/>
    <b v="0"/>
    <n v="14"/>
    <b v="1"/>
    <s v="music/indie rock"/>
    <x v="4"/>
    <x v="14"/>
  </r>
  <r>
    <n v="2097"/>
    <x v="2097"/>
    <s v="Engine is ready to record our sophomore release. The songs are written, the musicians are ready. Help us bring this into existence!"/>
    <n v="3000"/>
    <n v="3000"/>
    <n v="1"/>
    <x v="0"/>
    <n v="78.94736842105263"/>
    <x v="0"/>
    <s v="USD"/>
    <n v="1322751735"/>
    <n v="1317564135"/>
    <b v="0"/>
    <n v="38"/>
    <b v="1"/>
    <s v="music/indie rock"/>
    <x v="4"/>
    <x v="14"/>
  </r>
  <r>
    <n v="2098"/>
    <x v="2098"/>
    <s v="The Christopher Battles EP Project will fund professional recording, publicity, and release for this original singer-songwriter."/>
    <n v="6000"/>
    <n v="6020"/>
    <n v="1.0033333333333334"/>
    <x v="0"/>
    <n v="188.125"/>
    <x v="0"/>
    <s v="USD"/>
    <n v="1331174635"/>
    <n v="1328582635"/>
    <b v="0"/>
    <n v="32"/>
    <b v="1"/>
    <s v="music/indie rock"/>
    <x v="4"/>
    <x v="14"/>
  </r>
  <r>
    <n v="2099"/>
    <x v="2099"/>
    <s v="Our tour van died, we need help!"/>
    <n v="3000"/>
    <n v="3971"/>
    <n v="1.3236666666666668"/>
    <x v="0"/>
    <n v="63.031746031746032"/>
    <x v="0"/>
    <s v="USD"/>
    <n v="1435808400"/>
    <n v="1434650084"/>
    <b v="0"/>
    <n v="63"/>
    <b v="1"/>
    <s v="music/indie rock"/>
    <x v="4"/>
    <x v="14"/>
  </r>
  <r>
    <n v="2100"/>
    <x v="2100"/>
    <s v="The Skylit Letter is heading to Groovebox Studios in Detroit on Friday, June 29th to record and film a live GBS Detroit video and EP."/>
    <n v="600"/>
    <n v="820"/>
    <n v="1.3666666666666667"/>
    <x v="0"/>
    <n v="30.37037037037037"/>
    <x v="0"/>
    <s v="USD"/>
    <n v="1341028740"/>
    <n v="1339704141"/>
    <b v="0"/>
    <n v="27"/>
    <b v="1"/>
    <s v="music/indie rock"/>
    <x v="4"/>
    <x v="14"/>
  </r>
  <r>
    <n v="2101"/>
    <x v="2101"/>
    <s v="Hey everyone, we are back with our first full length release, &quot;The Bite And The Boogie&quot; and we need your help to get it printed!"/>
    <n v="2000"/>
    <n v="2265"/>
    <n v="1.1325000000000001"/>
    <x v="0"/>
    <n v="51.477272727272727"/>
    <x v="0"/>
    <s v="USD"/>
    <n v="1329104114"/>
    <n v="1323920114"/>
    <b v="0"/>
    <n v="44"/>
    <b v="1"/>
    <s v="music/indie rock"/>
    <x v="4"/>
    <x v="14"/>
  </r>
  <r>
    <n v="2102"/>
    <x v="2102"/>
    <s v="The Guru is basement parties, lake swimming, a smile shared between reunited friends, and the doe-eyed innocence of youth."/>
    <n v="1000"/>
    <n v="1360"/>
    <n v="1.36"/>
    <x v="0"/>
    <n v="35.789473684210527"/>
    <x v="0"/>
    <s v="USD"/>
    <n v="1304628648"/>
    <n v="1302036648"/>
    <b v="0"/>
    <n v="38"/>
    <b v="1"/>
    <s v="music/indie rock"/>
    <x v="4"/>
    <x v="14"/>
  </r>
  <r>
    <n v="2103"/>
    <x v="2103"/>
    <s v="Indie rocker, Matthew Moon, has something to share with you..."/>
    <n v="7777"/>
    <n v="11364"/>
    <n v="1.4612318374694613"/>
    <x v="0"/>
    <n v="98.817391304347822"/>
    <x v="0"/>
    <s v="USD"/>
    <n v="1352488027"/>
    <n v="1349892427"/>
    <b v="0"/>
    <n v="115"/>
    <b v="1"/>
    <s v="music/indie rock"/>
    <x v="4"/>
    <x v="14"/>
  </r>
  <r>
    <n v="2104"/>
    <x v="2104"/>
    <s v="In the Raw is Seattle's the Ink &amp; the Echo's debut album.  It is honest, compelling, and speaks of raw human emotion."/>
    <n v="800"/>
    <n v="1036"/>
    <n v="1.2949999999999999"/>
    <x v="0"/>
    <n v="28"/>
    <x v="0"/>
    <s v="USD"/>
    <n v="1369958400"/>
    <n v="1367286434"/>
    <b v="0"/>
    <n v="37"/>
    <b v="1"/>
    <s v="music/indie rock"/>
    <x v="4"/>
    <x v="14"/>
  </r>
  <r>
    <n v="2105"/>
    <x v="2105"/>
    <s v="Help Layla the Wolf fund the printing and releasing of our first E.P. Release called &quot;Sugar&quot;."/>
    <n v="2000"/>
    <n v="5080"/>
    <n v="2.54"/>
    <x v="0"/>
    <n v="51.313131313131315"/>
    <x v="0"/>
    <s v="USD"/>
    <n v="1416542400"/>
    <n v="1415472953"/>
    <b v="0"/>
    <n v="99"/>
    <b v="1"/>
    <s v="music/indie rock"/>
    <x v="4"/>
    <x v="14"/>
  </r>
  <r>
    <n v="2106"/>
    <x v="2106"/>
    <s v="We're recording a new full length album! So stoked for this project. We've been preparing for it for over a year. It's our best yet!"/>
    <n v="2200"/>
    <n v="2355"/>
    <n v="1.0704545454545455"/>
    <x v="0"/>
    <n v="53.522727272727273"/>
    <x v="0"/>
    <s v="USD"/>
    <n v="1359176974"/>
    <n v="1356584974"/>
    <b v="0"/>
    <n v="44"/>
    <b v="1"/>
    <s v="music/indie rock"/>
    <x v="4"/>
    <x v="14"/>
  </r>
  <r>
    <n v="2107"/>
    <x v="2107"/>
    <s v="ACKER, an instrumental noise-rock band from Central Illinois, is raising funds to record a new album and release it on vinyl."/>
    <n v="2000"/>
    <n v="2154.66"/>
    <n v="1.0773299999999999"/>
    <x v="0"/>
    <n v="37.149310344827583"/>
    <x v="0"/>
    <s v="USD"/>
    <n v="1415815393"/>
    <n v="1413997393"/>
    <b v="0"/>
    <n v="58"/>
    <b v="1"/>
    <s v="music/indie rock"/>
    <x v="4"/>
    <x v="14"/>
  </r>
  <r>
    <n v="2108"/>
    <x v="2108"/>
    <s v="A project to raise the funds for our early discography, pressed on vinyl the way we always envisioned it + help w/ future band plans."/>
    <n v="16000"/>
    <n v="17170"/>
    <n v="1.0731250000000001"/>
    <x v="0"/>
    <n v="89.895287958115176"/>
    <x v="0"/>
    <s v="USD"/>
    <n v="1347249300"/>
    <n v="1344917580"/>
    <b v="0"/>
    <n v="191"/>
    <b v="1"/>
    <s v="music/indie rock"/>
    <x v="4"/>
    <x v="14"/>
  </r>
  <r>
    <n v="2109"/>
    <x v="2109"/>
    <s v="We are ready to make our first full-length album, and with your help, we can make it happen!"/>
    <n v="4000"/>
    <n v="4261"/>
    <n v="1.06525"/>
    <x v="0"/>
    <n v="106.52500000000001"/>
    <x v="0"/>
    <s v="USD"/>
    <n v="1436115617"/>
    <n v="1433523617"/>
    <b v="0"/>
    <n v="40"/>
    <b v="1"/>
    <s v="music/indie rock"/>
    <x v="4"/>
    <x v="14"/>
  </r>
  <r>
    <n v="2110"/>
    <x v="2110"/>
    <s v="Brent Brown's breakout new album! Requires help from the record label... You!"/>
    <n v="2000"/>
    <n v="2007"/>
    <n v="1.0035000000000001"/>
    <x v="0"/>
    <n v="52.815789473684212"/>
    <x v="0"/>
    <s v="USD"/>
    <n v="1401253140"/>
    <n v="1398873969"/>
    <b v="0"/>
    <n v="38"/>
    <b v="1"/>
    <s v="music/indie rock"/>
    <x v="4"/>
    <x v="14"/>
  </r>
  <r>
    <n v="2111"/>
    <x v="2111"/>
    <s v="We are a small community of people in Boston intending to make every moment a time to find love and give love.  We need your help!"/>
    <n v="2000"/>
    <n v="2130"/>
    <n v="1.0649999999999999"/>
    <x v="0"/>
    <n v="54.615384615384613"/>
    <x v="0"/>
    <s v="USD"/>
    <n v="1313370000"/>
    <n v="1307594625"/>
    <b v="0"/>
    <n v="39"/>
    <b v="1"/>
    <s v="music/indie rock"/>
    <x v="4"/>
    <x v="14"/>
  </r>
  <r>
    <n v="2112"/>
    <x v="2112"/>
    <s v="BBB is going back into the studio to record and release &quot;Felix From Canada&quot; by popular demand.  We need your help!"/>
    <n v="300"/>
    <n v="300"/>
    <n v="1"/>
    <x v="0"/>
    <n v="27.272727272727273"/>
    <x v="0"/>
    <s v="USD"/>
    <n v="1366064193"/>
    <n v="1364854593"/>
    <b v="0"/>
    <n v="11"/>
    <b v="1"/>
    <s v="music/indie rock"/>
    <x v="4"/>
    <x v="14"/>
  </r>
  <r>
    <n v="2113"/>
    <x v="2113"/>
    <s v="Help us fund our second full-length album Honeycomb!"/>
    <n v="7000"/>
    <n v="7340"/>
    <n v="1.0485714285714285"/>
    <x v="0"/>
    <n v="68.598130841121488"/>
    <x v="0"/>
    <s v="USD"/>
    <n v="1411505176"/>
    <n v="1408481176"/>
    <b v="0"/>
    <n v="107"/>
    <b v="1"/>
    <s v="music/indie rock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n v="1.0469999999999999"/>
    <x v="0"/>
    <n v="35.612244897959187"/>
    <x v="0"/>
    <s v="USD"/>
    <n v="1291870740"/>
    <n v="1286480070"/>
    <b v="0"/>
    <n v="147"/>
    <b v="1"/>
    <s v="music/indie rock"/>
    <x v="4"/>
    <x v="14"/>
  </r>
  <r>
    <n v="2115"/>
    <x v="2115"/>
    <s v="The Violet Tone is heading to California but we need your help!  We've been at this for years and finally have a shot!"/>
    <n v="1500"/>
    <n v="3385"/>
    <n v="2.2566666666666668"/>
    <x v="0"/>
    <n v="94.027777777777771"/>
    <x v="0"/>
    <s v="USD"/>
    <n v="1298167001"/>
    <n v="1295575001"/>
    <b v="0"/>
    <n v="36"/>
    <b v="1"/>
    <s v="music/indie rock"/>
    <x v="4"/>
    <x v="14"/>
  </r>
  <r>
    <n v="2116"/>
    <x v="2116"/>
    <s v="Launch Bitch's new project, BEACH.  Get a limited edition cassette EP, be on a song, or drive away in Bitch's tour bus/RV."/>
    <n v="48000"/>
    <n v="48434"/>
    <n v="1.0090416666666666"/>
    <x v="0"/>
    <n v="526.45652173913038"/>
    <x v="0"/>
    <s v="USD"/>
    <n v="1349203203"/>
    <n v="1345056003"/>
    <b v="0"/>
    <n v="92"/>
    <b v="1"/>
    <s v="music/indie rock"/>
    <x v="4"/>
    <x v="14"/>
  </r>
  <r>
    <n v="2117"/>
    <x v="2117"/>
    <s v="Our next album is being mastered and we want your help to release it by putting your name down for a pre-sale copy and awesome merch!"/>
    <n v="1200"/>
    <n v="1773"/>
    <n v="1.4775"/>
    <x v="0"/>
    <n v="50.657142857142858"/>
    <x v="0"/>
    <s v="USD"/>
    <n v="1445921940"/>
    <n v="1444699549"/>
    <b v="0"/>
    <n v="35"/>
    <b v="1"/>
    <s v="music/indie rock"/>
    <x v="4"/>
    <x v="14"/>
  </r>
  <r>
    <n v="2118"/>
    <x v="2118"/>
    <s v="PORCHES.  and Documentarians tour from New York to San Francisco and back."/>
    <n v="1000"/>
    <n v="1346.11"/>
    <n v="1.3461099999999999"/>
    <x v="0"/>
    <n v="79.182941176470578"/>
    <x v="0"/>
    <s v="USD"/>
    <n v="1311538136"/>
    <n v="1308946136"/>
    <b v="0"/>
    <n v="17"/>
    <b v="1"/>
    <s v="music/indie rock"/>
    <x v="4"/>
    <x v="14"/>
  </r>
  <r>
    <n v="2119"/>
    <x v="2119"/>
    <s v="big long now is recording our debut album and we are looking for help mastering and pressing it to vinyl"/>
    <n v="2000"/>
    <n v="2015"/>
    <n v="1.0075000000000001"/>
    <x v="0"/>
    <n v="91.590909090909093"/>
    <x v="0"/>
    <s v="USD"/>
    <n v="1345086445"/>
    <n v="1342494445"/>
    <b v="0"/>
    <n v="22"/>
    <b v="1"/>
    <s v="music/indie rock"/>
    <x v="4"/>
    <x v="14"/>
  </r>
  <r>
    <n v="2120"/>
    <x v="2120"/>
    <s v="&lt;3_x000a_Coming in from outer space. Help Hearty Har record their 1st album!!"/>
    <n v="8000"/>
    <n v="8070.43"/>
    <n v="1.00880375"/>
    <x v="0"/>
    <n v="116.96275362318841"/>
    <x v="0"/>
    <s v="USD"/>
    <n v="1388617736"/>
    <n v="1384384136"/>
    <b v="0"/>
    <n v="69"/>
    <b v="1"/>
    <s v="music/indie rock"/>
    <x v="4"/>
    <x v="14"/>
  </r>
  <r>
    <n v="2121"/>
    <x v="2121"/>
    <s v="Join us on an epic journey to discover a millennia old secret which will change the world forever."/>
    <n v="50000"/>
    <n v="284"/>
    <n v="5.6800000000000002E-3"/>
    <x v="2"/>
    <n v="28.4"/>
    <x v="16"/>
    <s v="CHF"/>
    <n v="1484156948"/>
    <n v="1481564948"/>
    <b v="0"/>
    <n v="10"/>
    <b v="0"/>
    <s v="games/video games"/>
    <x v="6"/>
    <x v="17"/>
  </r>
  <r>
    <n v="2122"/>
    <x v="2122"/>
    <s v="Captain Kalani it's a retro game full of nostalgia for the old gamers but interesting for the new ones"/>
    <n v="80000"/>
    <n v="310"/>
    <n v="3.875E-3"/>
    <x v="2"/>
    <n v="103.33333333333333"/>
    <x v="14"/>
    <s v="MXN"/>
    <n v="1483773169"/>
    <n v="1481181169"/>
    <b v="0"/>
    <n v="3"/>
    <b v="0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n v="0.1"/>
    <x v="2"/>
    <n v="10"/>
    <x v="0"/>
    <s v="USD"/>
    <n v="1268636340"/>
    <n v="1263982307"/>
    <b v="0"/>
    <n v="5"/>
    <b v="0"/>
    <s v="games/video games"/>
    <x v="6"/>
    <x v="17"/>
  </r>
  <r>
    <n v="2124"/>
    <x v="2124"/>
    <s v="AZAMAR is a Role Playing Game world involving fantasy and high magic, based on the popular OpenD6 OGL using the Cinema6 RPG Framework."/>
    <n v="1100"/>
    <n v="115"/>
    <n v="0.10454545454545454"/>
    <x v="2"/>
    <n v="23"/>
    <x v="0"/>
    <s v="USD"/>
    <n v="1291093200"/>
    <n v="1286930435"/>
    <b v="0"/>
    <n v="5"/>
    <b v="0"/>
    <s v="games/video games"/>
    <x v="6"/>
    <x v="17"/>
  </r>
  <r>
    <n v="2125"/>
    <x v="2125"/>
    <s v="Becoming is a video game that aims to portray mental illness through a metaphysical and emotional story."/>
    <n v="60000"/>
    <n v="852"/>
    <n v="1.4200000000000001E-2"/>
    <x v="2"/>
    <n v="31.555555555555557"/>
    <x v="0"/>
    <s v="USD"/>
    <n v="1438734833"/>
    <n v="1436142833"/>
    <b v="0"/>
    <n v="27"/>
    <b v="0"/>
    <s v="games/video games"/>
    <x v="6"/>
    <x v="17"/>
  </r>
  <r>
    <n v="2126"/>
    <x v="2126"/>
    <s v="Lead your team to victory in this fast-paced, action, sports game! Use Power-ups and avoid attacks as you fight for victory!"/>
    <n v="20000"/>
    <n v="10"/>
    <n v="5.0000000000000001E-4"/>
    <x v="2"/>
    <n v="5"/>
    <x v="0"/>
    <s v="USD"/>
    <n v="1418080887"/>
    <n v="1415488887"/>
    <b v="0"/>
    <n v="2"/>
    <b v="0"/>
    <s v="games/video games"/>
    <x v="6"/>
    <x v="17"/>
  </r>
  <r>
    <n v="2127"/>
    <x v="2127"/>
    <s v="Three Monkeys is an audio adventure game for PC."/>
    <n v="28000"/>
    <n v="8076"/>
    <n v="0.28842857142857142"/>
    <x v="2"/>
    <n v="34.220338983050844"/>
    <x v="1"/>
    <s v="GBP"/>
    <n v="1426158463"/>
    <n v="1423570063"/>
    <b v="0"/>
    <n v="236"/>
    <b v="0"/>
    <s v="games/video games"/>
    <x v="6"/>
    <x v="17"/>
  </r>
  <r>
    <n v="2128"/>
    <x v="2128"/>
    <s v="The Royal Snail has misdelivered all the invitations to the Royal Ball.  It's up to Makayla to set things right in the Fairy Forest"/>
    <n v="15000"/>
    <n v="25"/>
    <n v="1.6666666666666668E-3"/>
    <x v="2"/>
    <n v="25"/>
    <x v="5"/>
    <s v="CAD"/>
    <n v="1411324369"/>
    <n v="1406140369"/>
    <b v="0"/>
    <n v="1"/>
    <b v="0"/>
    <s v="games/video games"/>
    <x v="6"/>
    <x v="17"/>
  </r>
  <r>
    <n v="2129"/>
    <x v="2129"/>
    <s v="PKF is a Cat-Tastic 2D side-scrolling shooter! Stand up to all the big meanies with the power of positivity and save the universe!"/>
    <n v="2000"/>
    <n v="236"/>
    <n v="0.11799999999999999"/>
    <x v="2"/>
    <n v="19.666666666666668"/>
    <x v="0"/>
    <s v="USD"/>
    <n v="1457570100"/>
    <n v="1454978100"/>
    <b v="0"/>
    <n v="12"/>
    <b v="0"/>
    <s v="games/video games"/>
    <x v="6"/>
    <x v="17"/>
  </r>
  <r>
    <n v="2130"/>
    <x v="2130"/>
    <s v="You are the hero tasked to save your home from the villainous Sanword."/>
    <n v="42000"/>
    <n v="85"/>
    <n v="2.0238095238095236E-3"/>
    <x v="2"/>
    <n v="21.25"/>
    <x v="0"/>
    <s v="USD"/>
    <n v="1408154663"/>
    <n v="1405130663"/>
    <b v="0"/>
    <n v="4"/>
    <b v="0"/>
    <s v="games/video games"/>
    <x v="6"/>
    <x v="17"/>
  </r>
  <r>
    <n v="2131"/>
    <x v="2131"/>
    <s v="From frightened girl to empowered woman, Scout's Honor is a tale about facing your fears and overcoming odds."/>
    <n v="500"/>
    <n v="25"/>
    <n v="0.05"/>
    <x v="2"/>
    <n v="8.3333333333333339"/>
    <x v="0"/>
    <s v="USD"/>
    <n v="1436677091"/>
    <n v="1434085091"/>
    <b v="0"/>
    <n v="3"/>
    <b v="0"/>
    <s v="games/video games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n v="2.1129899999999997E-2"/>
    <x v="2"/>
    <n v="21.34333333333333"/>
    <x v="0"/>
    <s v="USD"/>
    <n v="1391427692"/>
    <n v="1388835692"/>
    <b v="0"/>
    <n v="99"/>
    <b v="0"/>
    <s v="games/video games"/>
    <x v="6"/>
    <x v="17"/>
  </r>
  <r>
    <n v="2133"/>
    <x v="2133"/>
    <s v="Waddle Slide is an iPhone/Android application. The app is based around a penguin, who's objective is to find his way back to his igloo."/>
    <n v="1000"/>
    <n v="16"/>
    <n v="1.6E-2"/>
    <x v="2"/>
    <n v="5.333333333333333"/>
    <x v="0"/>
    <s v="USD"/>
    <n v="1303628340"/>
    <n v="1300328399"/>
    <b v="0"/>
    <n v="3"/>
    <b v="0"/>
    <s v="games/video games"/>
    <x v="6"/>
    <x v="17"/>
  </r>
  <r>
    <n v="2134"/>
    <x v="2134"/>
    <s v="1st person Action Survivalist Rpg game. You get sent to a deadly Island to die not knowing that your not alone on the island."/>
    <n v="6000"/>
    <n v="104"/>
    <n v="1.7333333333333333E-2"/>
    <x v="2"/>
    <n v="34.666666666666664"/>
    <x v="0"/>
    <s v="USD"/>
    <n v="1367097391"/>
    <n v="1364505391"/>
    <b v="0"/>
    <n v="3"/>
    <b v="0"/>
    <s v="games/video games"/>
    <x v="6"/>
    <x v="17"/>
  </r>
  <r>
    <n v="2135"/>
    <x v="2135"/>
    <s v="Point-and-click adventure: The mysterious Nikola Tesla, a time traveling device, and an experiment gone wrong in Colorado Springs"/>
    <n v="5000"/>
    <n v="478"/>
    <n v="9.5600000000000004E-2"/>
    <x v="2"/>
    <n v="21.727272727272727"/>
    <x v="0"/>
    <s v="USD"/>
    <n v="1349392033"/>
    <n v="1346800033"/>
    <b v="0"/>
    <n v="22"/>
    <b v="0"/>
    <s v="games/video games"/>
    <x v="6"/>
    <x v="17"/>
  </r>
  <r>
    <n v="2136"/>
    <x v="2136"/>
    <s v="A dark and twisted game with physiological madness and corruption as a man becomes the ultimate bio weapon."/>
    <n v="80000"/>
    <n v="47.69"/>
    <n v="5.9612499999999998E-4"/>
    <x v="2"/>
    <n v="11.922499999999999"/>
    <x v="0"/>
    <s v="USD"/>
    <n v="1382184786"/>
    <n v="1379592786"/>
    <b v="0"/>
    <n v="4"/>
    <b v="0"/>
    <s v="games/video games"/>
    <x v="6"/>
    <x v="17"/>
  </r>
  <r>
    <n v="2137"/>
    <x v="2137"/>
    <s v="Arrest, interrogate, and uncover the truth as a local woman recruited by the KGB. For Windows, Mac &amp; Linux."/>
    <n v="50000"/>
    <n v="14203"/>
    <n v="0.28405999999999998"/>
    <x v="2"/>
    <n v="26.59737827715356"/>
    <x v="5"/>
    <s v="CAD"/>
    <n v="1417804229"/>
    <n v="1415212229"/>
    <b v="0"/>
    <n v="534"/>
    <b v="0"/>
    <s v="games/video games"/>
    <x v="6"/>
    <x v="17"/>
  </r>
  <r>
    <n v="2138"/>
    <x v="2138"/>
    <s v="A game with a mixture of a few genres from RPG, Simulation and to adventure elements."/>
    <n v="1000"/>
    <n v="128"/>
    <n v="0.128"/>
    <x v="2"/>
    <n v="10.666666666666666"/>
    <x v="1"/>
    <s v="GBP"/>
    <n v="1383959939"/>
    <n v="1381364339"/>
    <b v="0"/>
    <n v="12"/>
    <b v="0"/>
    <s v="games/video games"/>
    <x v="6"/>
    <x v="17"/>
  </r>
  <r>
    <n v="2139"/>
    <x v="2139"/>
    <s v="An adventuring RPG with ghosts, mysteries, and flexible gameplay paths, Manorkept is a game that promises an unforgettable experience."/>
    <n v="30000"/>
    <n v="1626"/>
    <n v="5.4199999999999998E-2"/>
    <x v="2"/>
    <n v="29.035714285714285"/>
    <x v="0"/>
    <s v="USD"/>
    <n v="1478196008"/>
    <n v="1475604008"/>
    <b v="0"/>
    <n v="56"/>
    <b v="0"/>
    <s v="games/video games"/>
    <x v="6"/>
    <x v="17"/>
  </r>
  <r>
    <n v="2140"/>
    <x v="2140"/>
    <s v="COOKIN UP ONE HOT ENTREE! BobToons USA is gathering the ingredients to create a hot new video game &quot;The Sabroso Showdown&quot;"/>
    <n v="500000"/>
    <n v="560"/>
    <n v="1.1199999999999999E-3"/>
    <x v="2"/>
    <n v="50.909090909090907"/>
    <x v="0"/>
    <s v="USD"/>
    <n v="1357934424"/>
    <n v="1355342424"/>
    <b v="0"/>
    <n v="11"/>
    <b v="0"/>
    <s v="games/video games"/>
    <x v="6"/>
    <x v="17"/>
  </r>
  <r>
    <n v="2141"/>
    <x v="2141"/>
    <s v="A place where people can test out the latest video games, for an hourly fee. It's cheaper than wasting money on a $60 game that sucked"/>
    <n v="15000"/>
    <n v="0"/>
    <n v="0"/>
    <x v="2"/>
    <e v="#DIV/0!"/>
    <x v="0"/>
    <s v="USD"/>
    <n v="1415947159"/>
    <n v="1413351559"/>
    <b v="0"/>
    <n v="0"/>
    <b v="0"/>
    <s v="games/video games"/>
    <x v="6"/>
    <x v="17"/>
  </r>
  <r>
    <n v="2142"/>
    <x v="2142"/>
    <s v="a third-person exploration adventure game developed by yetanotherIndie will be released on August 2016 for PC, Linux and XBox one."/>
    <n v="10500"/>
    <n v="601"/>
    <n v="5.7238095238095241E-2"/>
    <x v="2"/>
    <n v="50.083333333333336"/>
    <x v="12"/>
    <s v="EUR"/>
    <n v="1451494210"/>
    <n v="1449075010"/>
    <b v="0"/>
    <n v="12"/>
    <b v="0"/>
    <s v="games/video games"/>
    <x v="6"/>
    <x v="17"/>
  </r>
  <r>
    <n v="2143"/>
    <x v="2143"/>
    <s v="Head Cap will provide easy access to tables, dice rollers and record sheet management to streamline your tabletop Battletech games."/>
    <n v="2000"/>
    <n v="225"/>
    <n v="0.1125"/>
    <x v="2"/>
    <n v="45"/>
    <x v="0"/>
    <s v="USD"/>
    <n v="1279738800"/>
    <n v="1275599812"/>
    <b v="0"/>
    <n v="5"/>
    <b v="0"/>
    <s v="games/video games"/>
    <x v="6"/>
    <x v="17"/>
  </r>
  <r>
    <n v="2144"/>
    <x v="2144"/>
    <s v="A thousand community-built sandbox games (and more!) with a fully-customizable game engine."/>
    <n v="35500"/>
    <n v="607"/>
    <n v="1.7098591549295775E-2"/>
    <x v="2"/>
    <n v="25.291666666666668"/>
    <x v="0"/>
    <s v="USD"/>
    <n v="1379164040"/>
    <n v="1376399240"/>
    <b v="0"/>
    <n v="24"/>
    <b v="0"/>
    <s v="games/video games"/>
    <x v="6"/>
    <x v="17"/>
  </r>
  <r>
    <n v="2145"/>
    <x v="2145"/>
    <s v="When the gods of religions and days passed return to our modern world, humanity must fight for its survival and future."/>
    <n v="15000"/>
    <n v="4565"/>
    <n v="0.30433333333333334"/>
    <x v="2"/>
    <n v="51.292134831460672"/>
    <x v="0"/>
    <s v="USD"/>
    <n v="1385534514"/>
    <n v="1382938914"/>
    <b v="0"/>
    <n v="89"/>
    <b v="0"/>
    <s v="games/video games"/>
    <x v="6"/>
    <x v="17"/>
  </r>
  <r>
    <n v="2146"/>
    <x v="2146"/>
    <s v="New professional gaming organization with a tournament winning Dota 2 team, &amp; divisions in all eSports games looking to re brand/expand"/>
    <n v="5000"/>
    <n v="1"/>
    <n v="2.0000000000000001E-4"/>
    <x v="2"/>
    <n v="1"/>
    <x v="0"/>
    <s v="USD"/>
    <n v="1455207510"/>
    <n v="1453997910"/>
    <b v="0"/>
    <n v="1"/>
    <b v="0"/>
    <s v="games/video games"/>
    <x v="6"/>
    <x v="17"/>
  </r>
  <r>
    <n v="2147"/>
    <x v="2147"/>
    <s v="A Point and Click Adventure on Steroids."/>
    <n v="390000"/>
    <n v="2716"/>
    <n v="6.9641025641025639E-3"/>
    <x v="2"/>
    <n v="49.381818181818183"/>
    <x v="0"/>
    <s v="USD"/>
    <n v="1416125148"/>
    <n v="1413356748"/>
    <b v="0"/>
    <n v="55"/>
    <b v="0"/>
    <s v="games/video games"/>
    <x v="6"/>
    <x v="17"/>
  </r>
  <r>
    <n v="2148"/>
    <x v="2148"/>
    <s v="zomblock's is a online zombie survival game where you can craft new weapons,find food and water to keep yourself alive."/>
    <n v="100"/>
    <n v="2"/>
    <n v="0.02"/>
    <x v="2"/>
    <n v="1"/>
    <x v="1"/>
    <s v="GBP"/>
    <n v="1427992582"/>
    <n v="1425404182"/>
    <b v="0"/>
    <n v="2"/>
    <b v="0"/>
    <s v="games/video games"/>
    <x v="6"/>
    <x v="17"/>
  </r>
  <r>
    <n v="2149"/>
    <x v="2149"/>
    <s v="Project Gert is a sequel to the Android game Project Gert, for Xbox Live.  One character embodying two personality's, and sets of abilities.  "/>
    <n v="2000"/>
    <n v="0"/>
    <n v="0"/>
    <x v="2"/>
    <e v="#DIV/0!"/>
    <x v="0"/>
    <s v="USD"/>
    <n v="1280534400"/>
    <n v="1277512556"/>
    <b v="0"/>
    <n v="0"/>
    <b v="0"/>
    <s v="games/video games"/>
    <x v="6"/>
    <x v="17"/>
  </r>
  <r>
    <n v="2150"/>
    <x v="2150"/>
    <s v="A pixel styled open world detective game."/>
    <n v="50000"/>
    <n v="405"/>
    <n v="8.0999999999999996E-3"/>
    <x v="2"/>
    <n v="101.25"/>
    <x v="10"/>
    <s v="NOK"/>
    <n v="1468392599"/>
    <n v="1465800599"/>
    <b v="0"/>
    <n v="4"/>
    <b v="0"/>
    <s v="games/video games"/>
    <x v="6"/>
    <x v="17"/>
  </r>
  <r>
    <n v="2151"/>
    <x v="2151"/>
    <s v="Crazy Artist makes gaming more comfortable and fun for Playstation 4 users. I really want to give you a Handee Job!"/>
    <n v="45000"/>
    <n v="118"/>
    <n v="2.6222222222222224E-3"/>
    <x v="2"/>
    <n v="19.666666666666668"/>
    <x v="0"/>
    <s v="USD"/>
    <n v="1467231614"/>
    <n v="1464639614"/>
    <b v="0"/>
    <n v="6"/>
    <b v="0"/>
    <s v="games/video games"/>
    <x v="6"/>
    <x v="17"/>
  </r>
  <r>
    <n v="2152"/>
    <x v="2152"/>
    <s v="Our game is going to be a space shooter that has RPG elements with New Game+! It will be unlike any space shooter ever played."/>
    <n v="30000"/>
    <n v="50"/>
    <n v="1.6666666666666668E-3"/>
    <x v="2"/>
    <n v="12.5"/>
    <x v="0"/>
    <s v="USD"/>
    <n v="1394909909"/>
    <n v="1392321509"/>
    <b v="0"/>
    <n v="4"/>
    <b v="0"/>
    <s v="games/video games"/>
    <x v="6"/>
    <x v="17"/>
  </r>
  <r>
    <n v="2153"/>
    <x v="2153"/>
    <s v="Crowdfunding the Gamers Way. An online game with real world consequences.Do you dare to play? Can you turn the world around?"/>
    <n v="372625"/>
    <n v="34"/>
    <n v="9.1244548809124457E-5"/>
    <x v="2"/>
    <n v="8.5"/>
    <x v="0"/>
    <s v="USD"/>
    <n v="1420876740"/>
    <n v="1417470718"/>
    <b v="0"/>
    <n v="4"/>
    <b v="0"/>
    <s v="games/video games"/>
    <x v="6"/>
    <x v="17"/>
  </r>
  <r>
    <n v="2154"/>
    <x v="2154"/>
    <s v="A Real Time Strategy game based on Greek mythology in a fictional world."/>
    <n v="250"/>
    <n v="2"/>
    <n v="8.0000000000000002E-3"/>
    <x v="2"/>
    <n v="1"/>
    <x v="0"/>
    <s v="USD"/>
    <n v="1390921827"/>
    <n v="1389193827"/>
    <b v="0"/>
    <n v="2"/>
    <b v="0"/>
    <s v="games/video games"/>
    <x v="6"/>
    <x v="17"/>
  </r>
  <r>
    <n v="2155"/>
    <x v="2155"/>
    <s v="A Level Editor, Turned up to eleven. Infinite creativity in one package, solo or with up to 16 of your friends."/>
    <n v="5000"/>
    <n v="115"/>
    <n v="2.3E-2"/>
    <x v="2"/>
    <n v="23"/>
    <x v="1"/>
    <s v="GBP"/>
    <n v="1459443385"/>
    <n v="1456854985"/>
    <b v="0"/>
    <n v="5"/>
    <b v="0"/>
    <s v="games/video games"/>
    <x v="6"/>
    <x v="17"/>
  </r>
  <r>
    <n v="2156"/>
    <x v="2156"/>
    <s v="Captain and manage your ship along with your crew in this deep space adventure! (PC/Linux/Mac)"/>
    <n v="56000"/>
    <n v="1493"/>
    <n v="2.6660714285714284E-2"/>
    <x v="2"/>
    <n v="17.987951807228917"/>
    <x v="0"/>
    <s v="USD"/>
    <n v="1379363406"/>
    <n v="1375475406"/>
    <b v="0"/>
    <n v="83"/>
    <b v="0"/>
    <s v="games/video games"/>
    <x v="6"/>
    <x v="17"/>
  </r>
  <r>
    <n v="2157"/>
    <x v="2157"/>
    <s v="Gamers and 90's fans unite in this small tale of epic proportions!"/>
    <n v="75000"/>
    <n v="21144"/>
    <n v="0.28192"/>
    <x v="2"/>
    <n v="370.94736842105266"/>
    <x v="0"/>
    <s v="USD"/>
    <n v="1482479940"/>
    <n v="1479684783"/>
    <b v="0"/>
    <n v="57"/>
    <b v="0"/>
    <s v="games/video games"/>
    <x v="6"/>
    <x v="17"/>
  </r>
  <r>
    <n v="2158"/>
    <x v="2158"/>
    <s v="A next generation golf game with a course designer and a massively multiplayer online tour. Join the fun and help us create it"/>
    <n v="300000"/>
    <n v="19770.11"/>
    <n v="6.5900366666666668E-2"/>
    <x v="2"/>
    <n v="63.569485530546629"/>
    <x v="0"/>
    <s v="USD"/>
    <n v="1360009774"/>
    <n v="1356121774"/>
    <b v="0"/>
    <n v="311"/>
    <b v="0"/>
    <s v="games/video games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n v="7.2222222222222219E-3"/>
    <x v="2"/>
    <n v="13"/>
    <x v="0"/>
    <s v="USD"/>
    <n v="1310837574"/>
    <n v="1308245574"/>
    <b v="0"/>
    <n v="2"/>
    <b v="0"/>
    <s v="games/video games"/>
    <x v="6"/>
    <x v="17"/>
  </r>
  <r>
    <n v="2160"/>
    <x v="2160"/>
    <s v="An awesome side-scroller tower defense game.  Think &quot;Plants vs Zombies&quot; but from a side-on perspective."/>
    <n v="10000"/>
    <n v="85"/>
    <n v="8.5000000000000006E-3"/>
    <x v="2"/>
    <n v="5.3125"/>
    <x v="0"/>
    <s v="USD"/>
    <n v="1337447105"/>
    <n v="1334855105"/>
    <b v="0"/>
    <n v="16"/>
    <b v="0"/>
    <s v="games/video games"/>
    <x v="6"/>
    <x v="17"/>
  </r>
  <r>
    <n v="2161"/>
    <x v="2161"/>
    <s v="We're trying to fund hard copies of our debut album!"/>
    <n v="400"/>
    <n v="463"/>
    <n v="1.1575"/>
    <x v="0"/>
    <n v="35.615384615384613"/>
    <x v="0"/>
    <s v="USD"/>
    <n v="1443040059"/>
    <n v="1440448059"/>
    <b v="0"/>
    <n v="13"/>
    <b v="1"/>
    <s v="music/rock"/>
    <x v="4"/>
    <x v="11"/>
  </r>
  <r>
    <n v="2162"/>
    <x v="2162"/>
    <s v="Then &amp; Now is the 1st Solo album from me Ian Stewart. To learn more about me, my music, and my life visit www.ianstewartlive.com"/>
    <n v="4500"/>
    <n v="5052"/>
    <n v="1.1226666666666667"/>
    <x v="0"/>
    <n v="87.103448275862064"/>
    <x v="0"/>
    <s v="USD"/>
    <n v="1406226191"/>
    <n v="1403547791"/>
    <b v="0"/>
    <n v="58"/>
    <b v="1"/>
    <s v="music/rock"/>
    <x v="4"/>
    <x v="11"/>
  </r>
  <r>
    <n v="2163"/>
    <x v="2163"/>
    <s v="Mongrel is looking to hit the studio once again in June so we can bring you a new cd later this year and we need your help!"/>
    <n v="2500"/>
    <n v="3305"/>
    <n v="1.3220000000000001"/>
    <x v="0"/>
    <n v="75.11363636363636"/>
    <x v="0"/>
    <s v="USD"/>
    <n v="1433735400"/>
    <n v="1429306520"/>
    <b v="0"/>
    <n v="44"/>
    <b v="1"/>
    <s v="music/rock"/>
    <x v="4"/>
    <x v="11"/>
  </r>
  <r>
    <n v="2164"/>
    <x v="2164"/>
    <s v="South Florida roots country/rock outfit's long awaited debut record"/>
    <n v="5500"/>
    <n v="5645"/>
    <n v="1.0263636363636364"/>
    <x v="0"/>
    <n v="68.01204819277109"/>
    <x v="0"/>
    <s v="USD"/>
    <n v="1466827140"/>
    <n v="1464196414"/>
    <b v="0"/>
    <n v="83"/>
    <b v="1"/>
    <s v="music/rock"/>
    <x v="4"/>
    <x v="11"/>
  </r>
  <r>
    <n v="2165"/>
    <x v="2165"/>
    <s v="Vous aimez le rock fort ? Aidez les Beat Cheese Ã  produire leur premier album ! Do you like cheese? Help us produce our first album!"/>
    <n v="2500"/>
    <n v="3466"/>
    <n v="1.3864000000000001"/>
    <x v="0"/>
    <n v="29.623931623931625"/>
    <x v="6"/>
    <s v="EUR"/>
    <n v="1460127635"/>
    <n v="1457539235"/>
    <b v="0"/>
    <n v="117"/>
    <b v="1"/>
    <s v="music/rock"/>
    <x v="4"/>
    <x v="11"/>
  </r>
  <r>
    <n v="2166"/>
    <x v="2166"/>
    <s v="Drummer John Roccesano (Johnny Rock) produces an album written and performed by friends, recorded and mixed on tape, pressed on vinyl."/>
    <n v="2000"/>
    <n v="2932"/>
    <n v="1.466"/>
    <x v="0"/>
    <n v="91.625"/>
    <x v="0"/>
    <s v="USD"/>
    <n v="1417813618"/>
    <n v="1413922018"/>
    <b v="0"/>
    <n v="32"/>
    <b v="1"/>
    <s v="music/rock"/>
    <x v="4"/>
    <x v="11"/>
  </r>
  <r>
    <n v="2167"/>
    <x v="2167"/>
    <s v="We need YOUR HELP to take one more step to this make release sound amazing!"/>
    <n v="150"/>
    <n v="180"/>
    <n v="1.2"/>
    <x v="0"/>
    <n v="22.5"/>
    <x v="0"/>
    <s v="USD"/>
    <n v="1347672937"/>
    <n v="1346463337"/>
    <b v="0"/>
    <n v="8"/>
    <b v="1"/>
    <s v="music/rock"/>
    <x v="4"/>
    <x v="11"/>
  </r>
  <r>
    <n v="2168"/>
    <x v="2168"/>
    <s v="We're hitting the studio to record our next album, &quot;Pizazz&quot;!! Help us put the FUN in FUNK!!"/>
    <n v="18000"/>
    <n v="21884.69"/>
    <n v="1.215816111111111"/>
    <x v="0"/>
    <n v="64.366735294117646"/>
    <x v="0"/>
    <s v="USD"/>
    <n v="1486702800"/>
    <n v="1484058261"/>
    <b v="0"/>
    <n v="340"/>
    <b v="1"/>
    <s v="music/rock"/>
    <x v="4"/>
    <x v="11"/>
  </r>
  <r>
    <n v="2169"/>
    <x v="2169"/>
    <s v="An innovative new YouTube series reviewing the HOT new music technology that people love. For Rockers, Jazzers, Rappers and everyone"/>
    <n v="153"/>
    <n v="153"/>
    <n v="1"/>
    <x v="0"/>
    <n v="21.857142857142858"/>
    <x v="0"/>
    <s v="USD"/>
    <n v="1488473351"/>
    <n v="1488214151"/>
    <b v="0"/>
    <n v="7"/>
    <b v="1"/>
    <s v="music/rock"/>
    <x v="4"/>
    <x v="11"/>
  </r>
  <r>
    <n v="2170"/>
    <x v="2170"/>
    <s v="We are a hard rock band from Northern California trying to raise $350 for our next EP. Be a part of our journey!"/>
    <n v="350"/>
    <n v="633"/>
    <n v="1.8085714285714285"/>
    <x v="0"/>
    <n v="33.315789473684212"/>
    <x v="0"/>
    <s v="USD"/>
    <n v="1440266422"/>
    <n v="1436810422"/>
    <b v="0"/>
    <n v="19"/>
    <b v="1"/>
    <s v="music/rock"/>
    <x v="4"/>
    <x v="11"/>
  </r>
  <r>
    <n v="2171"/>
    <x v="2171"/>
    <s v="Like records? We do, too! Help this Los Angeles based rock 'n' roll band get their new album out on vinyl!"/>
    <n v="4000"/>
    <n v="4243"/>
    <n v="1.0607500000000001"/>
    <x v="0"/>
    <n v="90.276595744680847"/>
    <x v="0"/>
    <s v="USD"/>
    <n v="1434949200"/>
    <n v="1431903495"/>
    <b v="0"/>
    <n v="47"/>
    <b v="1"/>
    <s v="music/rock"/>
    <x v="4"/>
    <x v="11"/>
  </r>
  <r>
    <n v="2172"/>
    <x v="2172"/>
    <s v="hey friends. We are Hollow Point 9._x000a_We are calling on you to help us._x000a_In our journey to make our debut album."/>
    <n v="1000"/>
    <n v="1000"/>
    <n v="1"/>
    <x v="0"/>
    <n v="76.92307692307692"/>
    <x v="0"/>
    <s v="USD"/>
    <n v="1429365320"/>
    <n v="1426773320"/>
    <b v="0"/>
    <n v="13"/>
    <b v="1"/>
    <s v="music/rock"/>
    <x v="4"/>
    <x v="11"/>
  </r>
  <r>
    <n v="2173"/>
    <x v="2173"/>
    <s v="Our first full length album, One Eyed King, is an overdriven roadtrip through the heart of darkness. Rocknroll with a reading problem."/>
    <n v="4200"/>
    <n v="5331"/>
    <n v="1.2692857142857144"/>
    <x v="0"/>
    <n v="59.233333333333334"/>
    <x v="0"/>
    <s v="USD"/>
    <n v="1378785540"/>
    <n v="1376066243"/>
    <b v="0"/>
    <n v="90"/>
    <b v="1"/>
    <s v="music/rock"/>
    <x v="4"/>
    <x v="11"/>
  </r>
  <r>
    <n v="2174"/>
    <x v="2174"/>
    <s v="Chivo and his band of miscreants present their debut album _x000a_'Blind Energy' ...we think you are going to like it."/>
    <n v="4000"/>
    <n v="4119"/>
    <n v="1.0297499999999999"/>
    <x v="0"/>
    <n v="65.38095238095238"/>
    <x v="1"/>
    <s v="GBP"/>
    <n v="1462453307"/>
    <n v="1459861307"/>
    <b v="0"/>
    <n v="63"/>
    <b v="1"/>
    <s v="music/rock"/>
    <x v="4"/>
    <x v="11"/>
  </r>
  <r>
    <n v="2175"/>
    <x v="2175"/>
    <s v="Trying to get the last bit of money together to finish recording the first full length Repulsur album, &quot;The After School Special&quot;."/>
    <n v="700"/>
    <n v="1750"/>
    <n v="2.5"/>
    <x v="0"/>
    <n v="67.307692307692307"/>
    <x v="0"/>
    <s v="USD"/>
    <n v="1469059986"/>
    <n v="1468455186"/>
    <b v="0"/>
    <n v="26"/>
    <b v="1"/>
    <s v="music/rock"/>
    <x v="4"/>
    <x v="11"/>
  </r>
  <r>
    <n v="2176"/>
    <x v="2176"/>
    <s v="The Mike Farley Band has re-assembled its original line up and needs your help to make a new full-length album!"/>
    <n v="5000"/>
    <n v="6301"/>
    <n v="1.2602"/>
    <x v="0"/>
    <n v="88.74647887323944"/>
    <x v="0"/>
    <s v="USD"/>
    <n v="1430579509"/>
    <n v="1427987509"/>
    <b v="0"/>
    <n v="71"/>
    <b v="1"/>
    <s v="music/rock"/>
    <x v="4"/>
    <x v="11"/>
  </r>
  <r>
    <n v="2177"/>
    <x v="2177"/>
    <s v="Stone Horse ~ _x000a_Doing what they do best, laying down honest and _x000a_proper Rock-n-Roll guaranteed to soothe your soul!"/>
    <n v="2500"/>
    <n v="2503"/>
    <n v="1.0012000000000001"/>
    <x v="0"/>
    <n v="65.868421052631575"/>
    <x v="0"/>
    <s v="USD"/>
    <n v="1465192867"/>
    <n v="1463032867"/>
    <b v="0"/>
    <n v="38"/>
    <b v="1"/>
    <s v="music/rock"/>
    <x v="4"/>
    <x v="11"/>
  </r>
  <r>
    <n v="2178"/>
    <x v="2178"/>
    <s v="We are making our third studio album and no longer have a label telling us what we can/can't do. This record is for the fans."/>
    <n v="25000"/>
    <n v="34660"/>
    <n v="1.3864000000000001"/>
    <x v="0"/>
    <n v="40.349243306169967"/>
    <x v="0"/>
    <s v="USD"/>
    <n v="1484752597"/>
    <n v="1482160597"/>
    <b v="0"/>
    <n v="859"/>
    <b v="1"/>
    <s v="music/rock"/>
    <x v="4"/>
    <x v="11"/>
  </r>
  <r>
    <n v="2179"/>
    <x v="2179"/>
    <s v="Woodhouse is making an EP!  If you are a fan of whiskey and loud guitars, contribute to the cause!"/>
    <n v="1000"/>
    <n v="1614"/>
    <n v="1.6140000000000001"/>
    <x v="0"/>
    <n v="76.857142857142861"/>
    <x v="0"/>
    <s v="USD"/>
    <n v="1428725192"/>
    <n v="1426133192"/>
    <b v="0"/>
    <n v="21"/>
    <b v="1"/>
    <s v="music/rock"/>
    <x v="4"/>
    <x v="11"/>
  </r>
  <r>
    <n v="2180"/>
    <x v="2180"/>
    <s v="Help fund the new record by independent alternative rockers FOUR STAR MARY &quot;PIECES&quot;"/>
    <n v="5000"/>
    <n v="5359.21"/>
    <n v="1.071842"/>
    <x v="0"/>
    <n v="68.707820512820518"/>
    <x v="0"/>
    <s v="USD"/>
    <n v="1447434268"/>
    <n v="1443801868"/>
    <b v="0"/>
    <n v="78"/>
    <b v="1"/>
    <s v="music/rock"/>
    <x v="4"/>
    <x v="11"/>
  </r>
  <r>
    <n v="2181"/>
    <x v="2181"/>
    <s v="Broken Contract is a sci-fi, action/adventure, miniature based game of sci-fi worker insurrection in a dystopian future for 2+ players."/>
    <n v="2000"/>
    <n v="3062"/>
    <n v="1.5309999999999999"/>
    <x v="0"/>
    <n v="57.773584905660378"/>
    <x v="0"/>
    <s v="USD"/>
    <n v="1487635653"/>
    <n v="1486426053"/>
    <b v="0"/>
    <n v="53"/>
    <b v="1"/>
    <s v="games/tabletop games"/>
    <x v="6"/>
    <x v="32"/>
  </r>
  <r>
    <n v="2182"/>
    <x v="2182"/>
    <s v="An incredibly comprehensive tabletop rpg book for the post apocalypse, inspired by Dungeon World."/>
    <n v="3000"/>
    <n v="15725"/>
    <n v="5.2416666666666663"/>
    <x v="0"/>
    <n v="44.171348314606739"/>
    <x v="5"/>
    <s v="CAD"/>
    <n v="1412285825"/>
    <n v="1409261825"/>
    <b v="0"/>
    <n v="356"/>
    <b v="1"/>
    <s v="games/tabletop games"/>
    <x v="6"/>
    <x v="32"/>
  </r>
  <r>
    <n v="2183"/>
    <x v="2183"/>
    <s v="Don't just kill them, let the dice decide what kills'em. As a Bonus Get the game TRAPPED free, a Fast paced Dice game for 2-8 Players."/>
    <n v="1800"/>
    <n v="8807"/>
    <n v="4.8927777777777779"/>
    <x v="0"/>
    <n v="31.566308243727597"/>
    <x v="0"/>
    <s v="USD"/>
    <n v="1486616400"/>
    <n v="1484037977"/>
    <b v="0"/>
    <n v="279"/>
    <b v="1"/>
    <s v="games/tabletop games"/>
    <x v="6"/>
    <x v="32"/>
  </r>
  <r>
    <n v="2184"/>
    <x v="2184"/>
    <s v="Trading beautiful colors on behalf of the bishop! Become the best merchant of the Fresco World in this innovative game by Queen Games."/>
    <n v="10000"/>
    <n v="28474"/>
    <n v="2.8473999999999999"/>
    <x v="0"/>
    <n v="107.04511278195488"/>
    <x v="0"/>
    <s v="USD"/>
    <n v="1453737600"/>
    <n v="1452530041"/>
    <b v="1"/>
    <n v="266"/>
    <b v="1"/>
    <s v="games/tabletop games"/>
    <x v="6"/>
    <x v="32"/>
  </r>
  <r>
    <n v="2185"/>
    <x v="2185"/>
    <s v="Empire of the Dead-Requiem is a miniatures expansion to our 28mm tabletop game set in a Dark and Gothic, Steampunk Victorian Empire."/>
    <n v="5000"/>
    <n v="92848.5"/>
    <n v="18.569700000000001"/>
    <x v="0"/>
    <n v="149.03451043338683"/>
    <x v="1"/>
    <s v="GBP"/>
    <n v="1364286239"/>
    <n v="1360830239"/>
    <b v="0"/>
    <n v="623"/>
    <b v="1"/>
    <s v="games/tabletop games"/>
    <x v="6"/>
    <x v="32"/>
  </r>
  <r>
    <n v="2186"/>
    <x v="2186"/>
    <s v="The real-time digital social deduction game where there's no moderator, no sleeping, and no dying."/>
    <n v="20000"/>
    <n v="21935"/>
    <n v="1.0967499999999999"/>
    <x v="0"/>
    <n v="55.956632653061227"/>
    <x v="0"/>
    <s v="USD"/>
    <n v="1473213600"/>
    <n v="1470062743"/>
    <b v="0"/>
    <n v="392"/>
    <b v="1"/>
    <s v="games/tabletop games"/>
    <x v="6"/>
    <x v="32"/>
  </r>
  <r>
    <n v="2187"/>
    <x v="2187"/>
    <s v="The War of Currents! 2-5 electricity innovators build routes, grow tech trees, and play the stock market in 20 minutes per player."/>
    <n v="20000"/>
    <n v="202928.5"/>
    <n v="10.146425000000001"/>
    <x v="0"/>
    <n v="56.970381807973048"/>
    <x v="0"/>
    <s v="USD"/>
    <n v="1428033540"/>
    <n v="1425531666"/>
    <b v="1"/>
    <n v="3562"/>
    <b v="1"/>
    <s v="games/tabletop games"/>
    <x v="6"/>
    <x v="32"/>
  </r>
  <r>
    <n v="2188"/>
    <x v="2188"/>
    <s v="Beautifully unique, precision cut, metal gaming dice derived from a passion in tabletop gaming and engineering design."/>
    <n v="5494"/>
    <n v="22645"/>
    <n v="4.1217692027666546"/>
    <x v="0"/>
    <n v="44.056420233463037"/>
    <x v="2"/>
    <s v="AUD"/>
    <n v="1477414800"/>
    <n v="1474380241"/>
    <b v="0"/>
    <n v="514"/>
    <b v="1"/>
    <s v="games/tabletop games"/>
    <x v="6"/>
    <x v="32"/>
  </r>
  <r>
    <n v="2189"/>
    <x v="2189"/>
    <s v="Help me fund the Argonauts! Sculpted by Dave Kidd, based on concept art from Roberto Cirillo, created by Fet Milner and myself!"/>
    <n v="1200"/>
    <n v="6039"/>
    <n v="5.0324999999999998"/>
    <x v="0"/>
    <n v="68.625"/>
    <x v="1"/>
    <s v="GBP"/>
    <n v="1461276000"/>
    <n v="1460055300"/>
    <b v="0"/>
    <n v="88"/>
    <b v="1"/>
    <s v="games/tabletop games"/>
    <x v="6"/>
    <x v="32"/>
  </r>
  <r>
    <n v="2190"/>
    <x v="2190"/>
    <s v="You are an evil Overlord.  Your mission?  To make everyone as miserable as possible.  Can you achieve world domination?"/>
    <n v="19000"/>
    <n v="35076"/>
    <n v="1.8461052631578947"/>
    <x v="0"/>
    <n v="65.318435754189949"/>
    <x v="0"/>
    <s v="USD"/>
    <n v="1458716340"/>
    <n v="1455721204"/>
    <b v="0"/>
    <n v="537"/>
    <b v="1"/>
    <s v="games/tabletop games"/>
    <x v="6"/>
    <x v="32"/>
  </r>
  <r>
    <n v="2191"/>
    <x v="2191"/>
    <s v="This campaign features the Government Special Forces on Outland. 28mm scale white metal miniatures for Sci-Fi games in any setting."/>
    <n v="750"/>
    <n v="898"/>
    <n v="1.1973333333333334"/>
    <x v="0"/>
    <n v="35.92"/>
    <x v="1"/>
    <s v="GBP"/>
    <n v="1487102427"/>
    <n v="1486065627"/>
    <b v="0"/>
    <n v="25"/>
    <b v="1"/>
    <s v="games/tabletop games"/>
    <x v="6"/>
    <x v="32"/>
  </r>
  <r>
    <n v="2192"/>
    <x v="2192"/>
    <s v="Legends Untold; A cooperative adventure game for 1-4 players.  5 minutes setup, 1 hour play time. Supported by an immersive campaign."/>
    <n v="12000"/>
    <n v="129748.82"/>
    <n v="10.812401666666668"/>
    <x v="0"/>
    <n v="40.070667078443485"/>
    <x v="1"/>
    <s v="GBP"/>
    <n v="1481842800"/>
    <n v="1479414344"/>
    <b v="0"/>
    <n v="3238"/>
    <b v="1"/>
    <s v="games/tabletop games"/>
    <x v="6"/>
    <x v="32"/>
  </r>
  <r>
    <n v="2193"/>
    <x v="2193"/>
    <s v="The premier sword-and-sorcery RPG now in 2E hardback format! Inspired by Robert E. Howard, H.P. Lovecraft, and Clark Ashton Smith!"/>
    <n v="15000"/>
    <n v="67856"/>
    <n v="4.5237333333333334"/>
    <x v="0"/>
    <n v="75.647714604236342"/>
    <x v="0"/>
    <s v="USD"/>
    <n v="1479704340"/>
    <n v="1477043072"/>
    <b v="0"/>
    <n v="897"/>
    <b v="1"/>
    <s v="games/tabletop games"/>
    <x v="6"/>
    <x v="32"/>
  </r>
  <r>
    <n v="2194"/>
    <x v="2194"/>
    <s v="LAST CHANCE! A fast paced card game for people who like to play god, build hybrid cat monsters and add flamethrowers to space dragons."/>
    <n v="10000"/>
    <n v="53737"/>
    <n v="5.3737000000000004"/>
    <x v="0"/>
    <n v="61.203872437357631"/>
    <x v="0"/>
    <s v="USD"/>
    <n v="1459012290"/>
    <n v="1456423890"/>
    <b v="0"/>
    <n v="878"/>
    <b v="1"/>
    <s v="games/tabletop games"/>
    <x v="6"/>
    <x v="32"/>
  </r>
  <r>
    <n v="2195"/>
    <x v="2195"/>
    <s v="A gritty, noir tabletop RPG with a fast-paced combo-based battle system."/>
    <n v="4600"/>
    <n v="5535"/>
    <n v="1.2032608695652174"/>
    <x v="0"/>
    <n v="48.130434782608695"/>
    <x v="0"/>
    <s v="USD"/>
    <n v="1439317900"/>
    <n v="1436725900"/>
    <b v="0"/>
    <n v="115"/>
    <b v="1"/>
    <s v="games/tabletop games"/>
    <x v="6"/>
    <x v="32"/>
  </r>
  <r>
    <n v="2196"/>
    <x v="2196"/>
    <s v="Race your friends in style with this classic Grand Prix game."/>
    <n v="14000"/>
    <n v="15937"/>
    <n v="1.1383571428571428"/>
    <x v="0"/>
    <n v="68.106837606837601"/>
    <x v="0"/>
    <s v="USD"/>
    <n v="1480662000"/>
    <n v="1478000502"/>
    <b v="0"/>
    <n v="234"/>
    <b v="1"/>
    <s v="games/tabletop games"/>
    <x v="6"/>
    <x v="32"/>
  </r>
  <r>
    <n v="2197"/>
    <x v="2197"/>
    <s v="A strategy game of magic and deception, where aspiring  Illusionists clash in a grand contest for fame and fortune."/>
    <n v="30000"/>
    <n v="285309.33"/>
    <n v="9.5103109999999997"/>
    <x v="0"/>
    <n v="65.891300230946882"/>
    <x v="0"/>
    <s v="USD"/>
    <n v="1425132059"/>
    <n v="1422540059"/>
    <b v="0"/>
    <n v="4330"/>
    <b v="1"/>
    <s v="games/tabletop games"/>
    <x v="6"/>
    <x v="32"/>
  </r>
  <r>
    <n v="2198"/>
    <x v="2198"/>
    <s v="A tactical Miniatures board game for 2-4 players set in a mysterious underwater realm where 4 factions battle for supremacy."/>
    <n v="40000"/>
    <n v="53157"/>
    <n v="1.3289249999999999"/>
    <x v="0"/>
    <n v="81.654377880184327"/>
    <x v="0"/>
    <s v="USD"/>
    <n v="1447507200"/>
    <n v="1444911600"/>
    <b v="0"/>
    <n v="651"/>
    <b v="1"/>
    <s v="games/tabletop games"/>
    <x v="6"/>
    <x v="32"/>
  </r>
  <r>
    <n v="2199"/>
    <x v="2199"/>
    <s v="A new strategic board game designed to flip out your opponent."/>
    <n v="9000"/>
    <n v="13228"/>
    <n v="1.4697777777777778"/>
    <x v="0"/>
    <n v="52.701195219123505"/>
    <x v="17"/>
    <s v="EUR"/>
    <n v="1444903198"/>
    <n v="1442311198"/>
    <b v="1"/>
    <n v="251"/>
    <b v="1"/>
    <s v="games/tabletop games"/>
    <x v="6"/>
    <x v="32"/>
  </r>
  <r>
    <n v="2200"/>
    <x v="2200"/>
    <s v="Adding 4 new sets of inspiration tools, detailing creatures and items, to the current 7 that detail locations, npcs, and plots for RPGs"/>
    <n v="2000"/>
    <n v="10843"/>
    <n v="5.4215"/>
    <x v="0"/>
    <n v="41.228136882129277"/>
    <x v="1"/>
    <s v="GBP"/>
    <n v="1436151600"/>
    <n v="1433775668"/>
    <b v="0"/>
    <n v="263"/>
    <b v="1"/>
    <s v="games/tabletop games"/>
    <x v="6"/>
    <x v="32"/>
  </r>
  <r>
    <n v="2201"/>
    <x v="2201"/>
    <s v="Oh Hello! I make 8bit / Pop Punk under the name of Superpowerless and with your help, I'm looking to fund a new music video! :)"/>
    <n v="110"/>
    <n v="420.99"/>
    <n v="3.8271818181818182"/>
    <x v="0"/>
    <n v="15.035357142857142"/>
    <x v="1"/>
    <s v="GBP"/>
    <n v="1358367565"/>
    <n v="1357157965"/>
    <b v="0"/>
    <n v="28"/>
    <b v="1"/>
    <s v="music/electronic music"/>
    <x v="4"/>
    <x v="15"/>
  </r>
  <r>
    <n v="2202"/>
    <x v="2202"/>
    <s v="An electro-organic album of evolved dance music inspired by seminal cyberpunk works."/>
    <n v="4000"/>
    <n v="28167.25"/>
    <n v="7.0418124999999998"/>
    <x v="0"/>
    <n v="39.066920943134534"/>
    <x v="0"/>
    <s v="USD"/>
    <n v="1351801368"/>
    <n v="1349209368"/>
    <b v="0"/>
    <n v="721"/>
    <b v="1"/>
    <s v="music/electronic music"/>
    <x v="4"/>
    <x v="15"/>
  </r>
  <r>
    <n v="2203"/>
    <x v="2203"/>
    <s v="The Invisible City is a project built &amp; powered by my fans. A full video and audio experience that I hope to merge into a live show."/>
    <n v="2000"/>
    <n v="2191"/>
    <n v="1.0954999999999999"/>
    <x v="0"/>
    <n v="43.82"/>
    <x v="5"/>
    <s v="CAD"/>
    <n v="1443127082"/>
    <n v="1440535082"/>
    <b v="0"/>
    <n v="50"/>
    <b v="1"/>
    <s v="music/electronic music"/>
    <x v="4"/>
    <x v="15"/>
  </r>
  <r>
    <n v="2204"/>
    <x v="2204"/>
    <s v="A professional pressing of the new (and greatest) Mirror Kisses album on beautiful white vinyl. Backers hear it first!"/>
    <n v="1500"/>
    <n v="1993"/>
    <n v="1.3286666666666667"/>
    <x v="0"/>
    <n v="27.301369863013697"/>
    <x v="0"/>
    <s v="USD"/>
    <n v="1362814119"/>
    <n v="1360222119"/>
    <b v="0"/>
    <n v="73"/>
    <b v="1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n v="1.52"/>
    <x v="0"/>
    <n v="42.222222222222221"/>
    <x v="0"/>
    <s v="USD"/>
    <n v="1338579789"/>
    <n v="1335987789"/>
    <b v="0"/>
    <n v="27"/>
    <b v="1"/>
    <s v="music/electronic music"/>
    <x v="4"/>
    <x v="15"/>
  </r>
  <r>
    <n v="2206"/>
    <x v="2206"/>
    <s v="We really think we might have what it takes to make it someday! But we really need help to take the first step and release this album!"/>
    <n v="1100"/>
    <n v="1130"/>
    <n v="1.0272727272727273"/>
    <x v="0"/>
    <n v="33.235294117647058"/>
    <x v="0"/>
    <s v="USD"/>
    <n v="1334556624"/>
    <n v="1333001424"/>
    <b v="0"/>
    <n v="34"/>
    <b v="1"/>
    <s v="music/electronic music"/>
    <x v="4"/>
    <x v="15"/>
  </r>
  <r>
    <n v="2207"/>
    <x v="2207"/>
    <s v="Each piece has a story behind it. Not of some life drama but of an experience you live whilst listening; Happiness evoking"/>
    <n v="2000"/>
    <n v="2000"/>
    <n v="1"/>
    <x v="0"/>
    <n v="285.71428571428572"/>
    <x v="0"/>
    <s v="USD"/>
    <n v="1384580373"/>
    <n v="1381984773"/>
    <b v="0"/>
    <n v="7"/>
    <b v="1"/>
    <s v="music/electronic music"/>
    <x v="4"/>
    <x v="15"/>
  </r>
  <r>
    <n v="2208"/>
    <x v="2208"/>
    <s v="Early Summer, SIR will be releasing two EP's. The funding of this project will determine if they get professional pressings or cdr's"/>
    <n v="1000"/>
    <n v="1016"/>
    <n v="1.016"/>
    <x v="0"/>
    <n v="42.333333333333336"/>
    <x v="0"/>
    <s v="USD"/>
    <n v="1333771200"/>
    <n v="1328649026"/>
    <b v="0"/>
    <n v="24"/>
    <b v="1"/>
    <s v="music/electronic music"/>
    <x v="4"/>
    <x v="15"/>
  </r>
  <r>
    <n v="2209"/>
    <x v="2209"/>
    <s v="Support us and pledge for rewards on our new bigger Tour of the US, Canada and Colombia!"/>
    <n v="500"/>
    <n v="754"/>
    <n v="1.508"/>
    <x v="0"/>
    <n v="50.266666666666666"/>
    <x v="1"/>
    <s v="GBP"/>
    <n v="1397516400"/>
    <n v="1396524644"/>
    <b v="0"/>
    <n v="15"/>
    <b v="1"/>
    <s v="music/electronic music"/>
    <x v="4"/>
    <x v="15"/>
  </r>
  <r>
    <n v="2210"/>
    <x v="2210"/>
    <s v="Influenced by Little Dragon, J. Dilla, Erykah Badu &amp; Beach House, this genre-defying record fuses hip-hop, soul, pop and electronica."/>
    <n v="4000"/>
    <n v="4457"/>
    <n v="1.11425"/>
    <x v="0"/>
    <n v="61.902777777777779"/>
    <x v="0"/>
    <s v="USD"/>
    <n v="1334424960"/>
    <n v="1329442510"/>
    <b v="0"/>
    <n v="72"/>
    <b v="1"/>
    <s v="music/electronic music"/>
    <x v="4"/>
    <x v="15"/>
  </r>
  <r>
    <n v="2211"/>
    <x v="2211"/>
    <s v="Telefuture, a record label sharing 80's inspired electronic music, wants to release some incredible albums on various physical mediums!"/>
    <n v="2500"/>
    <n v="4890"/>
    <n v="1.956"/>
    <x v="0"/>
    <n v="40.75"/>
    <x v="0"/>
    <s v="USD"/>
    <n v="1397113140"/>
    <n v="1395168625"/>
    <b v="0"/>
    <n v="120"/>
    <b v="1"/>
    <s v="music/electronic music"/>
    <x v="4"/>
    <x v="15"/>
  </r>
  <r>
    <n v="2212"/>
    <x v="2212"/>
    <s v="Help Dragon's Eye relaunch with 4 new releases by Yann Novak, Pinkcourtesyphone, Steve Roden &amp; Lawrence English + Stephen Vitiello"/>
    <n v="6000"/>
    <n v="6863"/>
    <n v="1.1438333333333333"/>
    <x v="0"/>
    <n v="55.796747967479675"/>
    <x v="0"/>
    <s v="USD"/>
    <n v="1383526800"/>
    <n v="1380650177"/>
    <b v="0"/>
    <n v="123"/>
    <b v="1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n v="2"/>
    <x v="0"/>
    <n v="10"/>
    <x v="0"/>
    <s v="USD"/>
    <n v="1431719379"/>
    <n v="1429127379"/>
    <b v="0"/>
    <n v="1"/>
    <b v="1"/>
    <s v="music/electronic music"/>
    <x v="4"/>
    <x v="15"/>
  </r>
  <r>
    <n v="2214"/>
    <x v="2214"/>
    <s v="Join this Kickstarter project today to assist Spiff in converting his analog recordings from the 80's to digital!"/>
    <n v="600"/>
    <n v="1755.01"/>
    <n v="2.9250166666666666"/>
    <x v="0"/>
    <n v="73.125416666666666"/>
    <x v="0"/>
    <s v="USD"/>
    <n v="1391713248"/>
    <n v="1389121248"/>
    <b v="0"/>
    <n v="24"/>
    <b v="1"/>
    <s v="music/electronic music"/>
    <x v="4"/>
    <x v="15"/>
  </r>
  <r>
    <n v="2215"/>
    <x v="2215"/>
    <s v="Ambient Electro Grind-fest!"/>
    <n v="550"/>
    <n v="860"/>
    <n v="1.5636363636363637"/>
    <x v="0"/>
    <n v="26.060606060606062"/>
    <x v="0"/>
    <s v="USD"/>
    <n v="1331621940"/>
    <n v="1329671572"/>
    <b v="0"/>
    <n v="33"/>
    <b v="1"/>
    <s v="music/electronic music"/>
    <x v="4"/>
    <x v="15"/>
  </r>
  <r>
    <n v="2216"/>
    <x v="2216"/>
    <s v="We are taking pre-orders for a very limited run of new t-shirts and tote bags! Available exclusivly through this Kickstarter campaign."/>
    <n v="300"/>
    <n v="317"/>
    <n v="1.0566666666666666"/>
    <x v="0"/>
    <n v="22.642857142857142"/>
    <x v="0"/>
    <s v="USD"/>
    <n v="1437674545"/>
    <n v="1436464945"/>
    <b v="0"/>
    <n v="14"/>
    <b v="1"/>
    <s v="music/electronic music"/>
    <x v="4"/>
    <x v="15"/>
  </r>
  <r>
    <n v="2217"/>
    <x v="2217"/>
    <s v="I ran out of cassettes of both my records, and Trevor thinks if I start selling them at his tape shop Jackknife, business will boom!"/>
    <n v="420"/>
    <n v="425"/>
    <n v="1.0119047619047619"/>
    <x v="0"/>
    <n v="47.222222222222221"/>
    <x v="0"/>
    <s v="USD"/>
    <n v="1446451200"/>
    <n v="1445539113"/>
    <b v="0"/>
    <n v="9"/>
    <b v="1"/>
    <s v="music/electronic music"/>
    <x v="4"/>
    <x v="15"/>
  </r>
  <r>
    <n v="2218"/>
    <x v="2218"/>
    <s v="Help Idiot Stare press their next album to CD. Over 40 minutes of intense industrial rock that you're going to want to own!"/>
    <n v="2000"/>
    <n v="2456.66"/>
    <n v="1.2283299999999999"/>
    <x v="0"/>
    <n v="32.324473684210524"/>
    <x v="0"/>
    <s v="USD"/>
    <n v="1346198400"/>
    <n v="1344281383"/>
    <b v="0"/>
    <n v="76"/>
    <b v="1"/>
    <s v="music/electronic music"/>
    <x v="4"/>
    <x v="15"/>
  </r>
  <r>
    <n v="2219"/>
    <x v="2219"/>
    <s v="An album that illustrates events in our lives, whether trivial or significant, through the tones of electronic music."/>
    <n v="1000"/>
    <n v="1015"/>
    <n v="1.0149999999999999"/>
    <x v="0"/>
    <n v="53.421052631578945"/>
    <x v="0"/>
    <s v="USD"/>
    <n v="1440004512"/>
    <n v="1437412512"/>
    <b v="0"/>
    <n v="19"/>
    <b v="1"/>
    <s v="music/electronic music"/>
    <x v="4"/>
    <x v="15"/>
  </r>
  <r>
    <n v="2220"/>
    <x v="2220"/>
    <s v="Darkpine is recording and releasing a 5-track EP within the coming months this summer and hopes for your support."/>
    <n v="3500"/>
    <n v="3540"/>
    <n v="1.0114285714285713"/>
    <x v="0"/>
    <n v="51.304347826086953"/>
    <x v="0"/>
    <s v="USD"/>
    <n v="1374888436"/>
    <n v="1372296436"/>
    <b v="0"/>
    <n v="69"/>
    <b v="1"/>
    <s v="music/electronic music"/>
    <x v="4"/>
    <x v="15"/>
  </r>
  <r>
    <n v="2221"/>
    <x v="2221"/>
    <s v="Welcome to the Dice Bazaar! Roll dice to buy &amp; trade products at the bazaar, block opponents, tame cobras, and score points!"/>
    <n v="7500"/>
    <n v="8109"/>
    <n v="1.0811999999999999"/>
    <x v="0"/>
    <n v="37.197247706422019"/>
    <x v="0"/>
    <s v="USD"/>
    <n v="1461369600"/>
    <n v="1458748809"/>
    <b v="0"/>
    <n v="218"/>
    <b v="1"/>
    <s v="games/tabletop games"/>
    <x v="6"/>
    <x v="32"/>
  </r>
  <r>
    <n v="2222"/>
    <x v="2222"/>
    <s v="Passing Shot is a tennis dice game for two players. Strategic use of the dice rolls allow you to score points to win game, set &amp; match."/>
    <n v="500"/>
    <n v="813"/>
    <n v="1.6259999999999999"/>
    <x v="0"/>
    <n v="27.1"/>
    <x v="0"/>
    <s v="USD"/>
    <n v="1327776847"/>
    <n v="1325184847"/>
    <b v="0"/>
    <n v="30"/>
    <b v="1"/>
    <s v="games/tabletop games"/>
    <x v="6"/>
    <x v="32"/>
  </r>
  <r>
    <n v="2223"/>
    <x v="2223"/>
    <s v="Cardboard scenery for Sci-Fi 28-32mm miniature games. Easy to assemble, disassemble and transport. Supplied unpainted. By MCSTUDIO."/>
    <n v="19500"/>
    <n v="20631"/>
    <n v="1.0580000000000001"/>
    <x v="0"/>
    <n v="206.31"/>
    <x v="5"/>
    <s v="CAD"/>
    <n v="1435418568"/>
    <n v="1432826568"/>
    <b v="0"/>
    <n v="100"/>
    <b v="1"/>
    <s v="games/tabletop games"/>
    <x v="6"/>
    <x v="32"/>
  </r>
  <r>
    <n v="2224"/>
    <x v="2224"/>
    <s v="The most haunted house in the world, presented with multiple storylines, in multiple time periods, and for multiple RPG systems."/>
    <n v="10000"/>
    <n v="24315"/>
    <n v="2.4315000000000002"/>
    <x v="0"/>
    <n v="82.145270270270274"/>
    <x v="0"/>
    <s v="USD"/>
    <n v="1477767600"/>
    <n v="1475337675"/>
    <b v="0"/>
    <n v="296"/>
    <b v="1"/>
    <s v="games/tabletop games"/>
    <x v="6"/>
    <x v="32"/>
  </r>
  <r>
    <n v="2225"/>
    <x v="2225"/>
    <s v="Fantasy Dungeon terrain for 28mm tabletop games. This is pre-punched card that is easy to assemble with no painting required."/>
    <n v="21000"/>
    <n v="198415.01"/>
    <n v="9.4483338095238096"/>
    <x v="0"/>
    <n v="164.79651993355483"/>
    <x v="1"/>
    <s v="GBP"/>
    <n v="1411326015"/>
    <n v="1408734015"/>
    <b v="0"/>
    <n v="1204"/>
    <b v="1"/>
    <s v="games/tabletop games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n v="1.0846283333333333"/>
    <x v="0"/>
    <n v="60.820280373831778"/>
    <x v="0"/>
    <s v="USD"/>
    <n v="1455253140"/>
    <n v="1452625822"/>
    <b v="0"/>
    <n v="321"/>
    <b v="1"/>
    <s v="games/tabletop games"/>
    <x v="6"/>
    <x v="32"/>
  </r>
  <r>
    <n v="2227"/>
    <x v="2227"/>
    <s v="Mechabrick is a set of precision plastic kits to convert your Minifigs into robots then battle with them in an exciting board game."/>
    <n v="13000"/>
    <n v="20459"/>
    <n v="1.5737692307692308"/>
    <x v="0"/>
    <n v="67.970099667774093"/>
    <x v="1"/>
    <s v="GBP"/>
    <n v="1384374155"/>
    <n v="1381778555"/>
    <b v="0"/>
    <n v="301"/>
    <b v="1"/>
    <s v="games/tabletop games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n v="11.744899999999999"/>
    <x v="0"/>
    <n v="81.561805555555551"/>
    <x v="12"/>
    <s v="EUR"/>
    <n v="1439707236"/>
    <n v="1437115236"/>
    <b v="0"/>
    <n v="144"/>
    <b v="1"/>
    <s v="games/tabletop games"/>
    <x v="6"/>
    <x v="32"/>
  </r>
  <r>
    <n v="2229"/>
    <x v="2229"/>
    <s v="Tessen is an exciting 15 minute card game. Gather mystical animals and use your warriors to defend or steal animals from your opponent."/>
    <n v="8012"/>
    <n v="13704.33"/>
    <n v="1.7104755366949576"/>
    <x v="0"/>
    <n v="25.42547309833024"/>
    <x v="0"/>
    <s v="USD"/>
    <n v="1378180800"/>
    <n v="1375113391"/>
    <b v="0"/>
    <n v="539"/>
    <b v="1"/>
    <s v="games/tabletop games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n v="1.2595294117647058"/>
    <x v="0"/>
    <n v="21.497991967871485"/>
    <x v="0"/>
    <s v="USD"/>
    <n v="1398460127"/>
    <n v="1395868127"/>
    <b v="0"/>
    <n v="498"/>
    <b v="1"/>
    <s v="games/tabletop games"/>
    <x v="6"/>
    <x v="32"/>
  </r>
  <r>
    <n v="2231"/>
    <x v="2231"/>
    <s v="A game about communities by Ben Robbins, creator of Microscope. Do you change the Kingdom or does the Kingdom change you?"/>
    <n v="2500"/>
    <n v="30303.24"/>
    <n v="12.121296000000001"/>
    <x v="0"/>
    <n v="27.226630727762803"/>
    <x v="0"/>
    <s v="USD"/>
    <n v="1372136400"/>
    <n v="1369864301"/>
    <b v="0"/>
    <n v="1113"/>
    <b v="1"/>
    <s v="games/tabletop games"/>
    <x v="6"/>
    <x v="32"/>
  </r>
  <r>
    <n v="2232"/>
    <x v="2232"/>
    <s v="Backstory Cards help you and your friends create vibrant backstories for roleplaying games, no matter the system or genre."/>
    <n v="5000"/>
    <n v="24790"/>
    <n v="4.9580000000000002"/>
    <x v="0"/>
    <n v="25.091093117408906"/>
    <x v="0"/>
    <s v="USD"/>
    <n v="1405738800"/>
    <n v="1402945408"/>
    <b v="0"/>
    <n v="988"/>
    <b v="1"/>
    <s v="games/tabletop games"/>
    <x v="6"/>
    <x v="32"/>
  </r>
  <r>
    <n v="2233"/>
    <x v="2233"/>
    <s v="Cadaver is a lighthearted game of friendly necromancy! Players compete to resurrect as many bodies as possible!"/>
    <n v="2500"/>
    <n v="8301"/>
    <n v="3.3203999999999998"/>
    <x v="0"/>
    <n v="21.230179028132991"/>
    <x v="1"/>
    <s v="GBP"/>
    <n v="1450051200"/>
    <n v="1448269539"/>
    <b v="0"/>
    <n v="391"/>
    <b v="1"/>
    <s v="games/tabletop games"/>
    <x v="6"/>
    <x v="32"/>
  </r>
  <r>
    <n v="2234"/>
    <x v="2234"/>
    <s v="Pine Tar Baseball is a fun and fast paced dice and card game for 1 to 2 players. The game features fast streamlined game play."/>
    <n v="100"/>
    <n v="1165"/>
    <n v="11.65"/>
    <x v="0"/>
    <n v="41.607142857142854"/>
    <x v="0"/>
    <s v="USD"/>
    <n v="1483645647"/>
    <n v="1481053647"/>
    <b v="0"/>
    <n v="28"/>
    <b v="1"/>
    <s v="games/tabletop games"/>
    <x v="6"/>
    <x v="32"/>
  </r>
  <r>
    <n v="2235"/>
    <x v="2235"/>
    <s v="An amazing set of sceneries to create unique atmospheres for your tabletop gaming."/>
    <n v="13000"/>
    <n v="19931"/>
    <n v="1.5331538461538461"/>
    <x v="0"/>
    <n v="135.58503401360545"/>
    <x v="5"/>
    <s v="CAD"/>
    <n v="1427585511"/>
    <n v="1424997111"/>
    <b v="0"/>
    <n v="147"/>
    <b v="1"/>
    <s v="games/tabletop games"/>
    <x v="6"/>
    <x v="32"/>
  </r>
  <r>
    <n v="2236"/>
    <x v="2236"/>
    <s v="Assume the role of an intergalactic real-estate agent attempting to satisfy various creature clientele!"/>
    <n v="2800"/>
    <n v="15039"/>
    <n v="5.3710714285714287"/>
    <x v="0"/>
    <n v="22.116176470588236"/>
    <x v="0"/>
    <s v="USD"/>
    <n v="1454338123"/>
    <n v="1451746123"/>
    <b v="0"/>
    <n v="680"/>
    <b v="1"/>
    <s v="games/tabletop games"/>
    <x v="6"/>
    <x v="32"/>
  </r>
  <r>
    <n v="2237"/>
    <x v="2237"/>
    <s v="A real-time cooperative adventure for 2-8 players. Defeat legendary monsters to earn gold and escape before the time RUNS OUT!"/>
    <n v="18000"/>
    <n v="63527"/>
    <n v="3.5292777777777777"/>
    <x v="0"/>
    <n v="64.625635808748726"/>
    <x v="0"/>
    <s v="USD"/>
    <n v="1415779140"/>
    <n v="1412294683"/>
    <b v="0"/>
    <n v="983"/>
    <b v="1"/>
    <s v="games/tabletop games"/>
    <x v="6"/>
    <x v="32"/>
  </r>
  <r>
    <n v="2238"/>
    <x v="2238"/>
    <s v="28mm Fantasy Miniature Range in leadfree white metal: Orcs, wolves and more."/>
    <n v="4000"/>
    <n v="5496"/>
    <n v="1.3740000000000001"/>
    <x v="0"/>
    <n v="69.569620253164558"/>
    <x v="12"/>
    <s v="EUR"/>
    <n v="1489157716"/>
    <n v="1486565716"/>
    <b v="0"/>
    <n v="79"/>
    <b v="1"/>
    <s v="games/tabletop games"/>
    <x v="6"/>
    <x v="32"/>
  </r>
  <r>
    <n v="2239"/>
    <x v="2239"/>
    <s v="Next stretch goal unlocks at $33,000 and/or 500 backers unlocks 2 bonus stretch goals."/>
    <n v="25000"/>
    <n v="32006.67"/>
    <n v="1.2802667999999999"/>
    <x v="0"/>
    <n v="75.133028169014082"/>
    <x v="0"/>
    <s v="USD"/>
    <n v="1385870520"/>
    <n v="1382742014"/>
    <b v="0"/>
    <n v="426"/>
    <b v="1"/>
    <s v="games/tabletop games"/>
    <x v="6"/>
    <x v="32"/>
  </r>
  <r>
    <n v="2240"/>
    <x v="2240"/>
    <s v="Protect, store, organize and display 225 of your favorite dice in this modular and easy to use dice vault system. Oak and leather."/>
    <n v="5000"/>
    <n v="13534"/>
    <n v="2.7067999999999999"/>
    <x v="0"/>
    <n v="140.97916666666666"/>
    <x v="0"/>
    <s v="USD"/>
    <n v="1461354544"/>
    <n v="1458762544"/>
    <b v="0"/>
    <n v="96"/>
    <b v="1"/>
    <s v="games/tabletop games"/>
    <x v="6"/>
    <x v="32"/>
  </r>
  <r>
    <n v="2241"/>
    <x v="2241"/>
    <s v="You are Ex- Military criminals sent on suicide missions on the edge of space. Science Fiction Tabletop RPG using Savage Worlds"/>
    <n v="1000"/>
    <n v="8064"/>
    <n v="8.0640000000000001"/>
    <x v="0"/>
    <n v="49.472392638036808"/>
    <x v="1"/>
    <s v="GBP"/>
    <n v="1488484300"/>
    <n v="1485892300"/>
    <b v="0"/>
    <n v="163"/>
    <b v="1"/>
    <s v="games/tabletop games"/>
    <x v="6"/>
    <x v="32"/>
  </r>
  <r>
    <n v="2242"/>
    <x v="2242"/>
    <s v="Inconceivable! An amazing new illustrative deck based on The Princess Bride movie."/>
    <n v="10000"/>
    <n v="136009.76"/>
    <n v="13.600976000000001"/>
    <x v="0"/>
    <n v="53.865251485148519"/>
    <x v="0"/>
    <s v="USD"/>
    <n v="1385521320"/>
    <n v="1382449733"/>
    <b v="0"/>
    <n v="2525"/>
    <b v="1"/>
    <s v="games/tabletop games"/>
    <x v="6"/>
    <x v="32"/>
  </r>
  <r>
    <n v="2243"/>
    <x v="2243"/>
    <s v="1 Week Only! A game starring children, but it's not a childâ€™s game: it's for adults willing to experience horror as only children can."/>
    <n v="1"/>
    <n v="9302.5"/>
    <n v="9302.5"/>
    <x v="0"/>
    <n v="4.5712530712530715"/>
    <x v="0"/>
    <s v="USD"/>
    <n v="1489374000"/>
    <n v="1488823290"/>
    <b v="0"/>
    <n v="2035"/>
    <b v="1"/>
    <s v="games/tabletop games"/>
    <x v="6"/>
    <x v="32"/>
  </r>
  <r>
    <n v="2244"/>
    <x v="2244"/>
    <s v="Finely sculpted 28mm Classic Fantasy metal and resin miniatures perfectly themed for use as a warband or adventuring party."/>
    <n v="5000"/>
    <n v="18851"/>
    <n v="3.7702"/>
    <x v="0"/>
    <n v="65.00344827586207"/>
    <x v="0"/>
    <s v="USD"/>
    <n v="1476649800"/>
    <n v="1475609946"/>
    <b v="0"/>
    <n v="290"/>
    <b v="1"/>
    <s v="games/tabletop games"/>
    <x v="6"/>
    <x v="32"/>
  </r>
  <r>
    <n v="2245"/>
    <x v="2245"/>
    <s v="You've got a time machine, high-powered weapons and a whole lot of history to save. Welcome to TimeWatch!"/>
    <n v="4000"/>
    <n v="105881"/>
    <n v="26.47025"/>
    <x v="0"/>
    <n v="53.475252525252522"/>
    <x v="0"/>
    <s v="USD"/>
    <n v="1393005600"/>
    <n v="1390323617"/>
    <b v="0"/>
    <n v="1980"/>
    <b v="1"/>
    <s v="games/tabletop games"/>
    <x v="6"/>
    <x v="32"/>
  </r>
  <r>
    <n v="2246"/>
    <x v="2246"/>
    <s v="The BESPOKE GEEK is a brand new clothing company from Bletchley, England producing handmade and individual hoodies for geeks."/>
    <n v="2500"/>
    <n v="2503"/>
    <n v="1.0012000000000001"/>
    <x v="0"/>
    <n v="43.912280701754383"/>
    <x v="1"/>
    <s v="GBP"/>
    <n v="1441393210"/>
    <n v="1438801210"/>
    <b v="0"/>
    <n v="57"/>
    <b v="1"/>
    <s v="games/tabletop games"/>
    <x v="6"/>
    <x v="32"/>
  </r>
  <r>
    <n v="2247"/>
    <x v="2247"/>
    <s v="Take on the role of an ancient forager in this fun strategy game from the designer of Biblios."/>
    <n v="18500"/>
    <n v="19324"/>
    <n v="1.0445405405405406"/>
    <x v="0"/>
    <n v="50.852631578947367"/>
    <x v="0"/>
    <s v="USD"/>
    <n v="1438185565"/>
    <n v="1436975965"/>
    <b v="0"/>
    <n v="380"/>
    <b v="1"/>
    <s v="games/tabletop games"/>
    <x v="6"/>
    <x v="32"/>
  </r>
  <r>
    <n v="2248"/>
    <x v="2248"/>
    <s v="Select your Wizard, determine your rivals, and then duel to the death to demonstrate your superiority wielding the Roots of Magic!"/>
    <n v="7000"/>
    <n v="7505"/>
    <n v="1.0721428571428571"/>
    <x v="0"/>
    <n v="58.6328125"/>
    <x v="1"/>
    <s v="GBP"/>
    <n v="1481749278"/>
    <n v="1479157278"/>
    <b v="0"/>
    <n v="128"/>
    <b v="1"/>
    <s v="games/tabletop games"/>
    <x v="6"/>
    <x v="32"/>
  </r>
  <r>
    <n v="2249"/>
    <x v="2249"/>
    <s v="March with the legions against the enemies of Rome in this role-playing game of military adventures."/>
    <n v="3500"/>
    <n v="5907"/>
    <n v="1.6877142857142857"/>
    <x v="0"/>
    <n v="32.81666666666667"/>
    <x v="0"/>
    <s v="USD"/>
    <n v="1364917965"/>
    <n v="1362329565"/>
    <b v="0"/>
    <n v="180"/>
    <b v="1"/>
    <s v="games/tabletop games"/>
    <x v="6"/>
    <x v="32"/>
  </r>
  <r>
    <n v="2250"/>
    <x v="2250"/>
    <s v="A customizable gaming table, for the best gaming experience, portable, storable and lightweight, that can be taken anywhere"/>
    <n v="25000"/>
    <n v="243778"/>
    <n v="9.7511200000000002"/>
    <x v="0"/>
    <n v="426.93169877408059"/>
    <x v="0"/>
    <s v="USD"/>
    <n v="1480727273"/>
    <n v="1478131673"/>
    <b v="0"/>
    <n v="571"/>
    <b v="1"/>
    <s v="games/tabletop games"/>
    <x v="6"/>
    <x v="32"/>
  </r>
  <r>
    <n v="2251"/>
    <x v="2251"/>
    <s v="A great game full of lying, scheming, and werewolves.  Now with additional characters to add even more mayhem!"/>
    <n v="8500"/>
    <n v="11428.19"/>
    <n v="1.3444929411764706"/>
    <x v="0"/>
    <n v="23.808729166666669"/>
    <x v="0"/>
    <s v="USD"/>
    <n v="1408177077"/>
    <n v="1406362677"/>
    <b v="0"/>
    <n v="480"/>
    <b v="1"/>
    <s v="games/tabletop games"/>
    <x v="6"/>
    <x v="32"/>
  </r>
  <r>
    <n v="2252"/>
    <x v="2252"/>
    <s v="A new faction for the 30 mm scale wargame, featuring skirmishes between gangs in a pimp and lethal post-apocalyptic world."/>
    <n v="9000"/>
    <n v="24505"/>
    <n v="2.722777777777778"/>
    <x v="0"/>
    <n v="98.413654618473899"/>
    <x v="3"/>
    <s v="EUR"/>
    <n v="1470469938"/>
    <n v="1469173938"/>
    <b v="0"/>
    <n v="249"/>
    <b v="1"/>
    <s v="games/tabletop games"/>
    <x v="6"/>
    <x v="32"/>
  </r>
  <r>
    <n v="2253"/>
    <x v="2253"/>
    <s v="ZoMbushed! - a solo/co-op action zombie survival card game where players must fight to survive by overcoming obstacles and monsters."/>
    <n v="8000"/>
    <n v="9015"/>
    <n v="1.1268750000000001"/>
    <x v="0"/>
    <n v="107.32142857142857"/>
    <x v="0"/>
    <s v="USD"/>
    <n v="1447862947"/>
    <n v="1445267347"/>
    <b v="0"/>
    <n v="84"/>
    <b v="1"/>
    <s v="games/tabletop games"/>
    <x v="6"/>
    <x v="32"/>
  </r>
  <r>
    <n v="2254"/>
    <x v="2254"/>
    <s v="A dexterity microgame by father/daughter team, Jason and Claire Kotarski. Make 100 project."/>
    <n v="500"/>
    <n v="2299"/>
    <n v="4.5979999999999999"/>
    <x v="0"/>
    <n v="11.67005076142132"/>
    <x v="0"/>
    <s v="USD"/>
    <n v="1485271968"/>
    <n v="1484667168"/>
    <b v="0"/>
    <n v="197"/>
    <b v="1"/>
    <s v="games/tabletop games"/>
    <x v="6"/>
    <x v="32"/>
  </r>
  <r>
    <n v="2255"/>
    <x v="2255"/>
    <s v="This is the second set of 5 expansions for our route-building game, Jet Set!"/>
    <n v="3950"/>
    <n v="11323"/>
    <n v="2.8665822784810127"/>
    <x v="0"/>
    <n v="41.782287822878232"/>
    <x v="0"/>
    <s v="USD"/>
    <n v="1462661451"/>
    <n v="1460069451"/>
    <b v="0"/>
    <n v="271"/>
    <b v="1"/>
    <s v="games/tabletop games"/>
    <x v="6"/>
    <x v="32"/>
  </r>
  <r>
    <n v="2256"/>
    <x v="2256"/>
    <s v="Build your crypto-currency empire and sabotage your opponents. A deck building, card game. 2-4 players. 15 minutes."/>
    <n v="480"/>
    <n v="1069"/>
    <n v="2.2270833333333333"/>
    <x v="0"/>
    <n v="21.38"/>
    <x v="1"/>
    <s v="GBP"/>
    <n v="1479811846"/>
    <n v="1478602246"/>
    <b v="0"/>
    <n v="50"/>
    <b v="1"/>
    <s v="games/tabletop games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n v="6.3613999999999997"/>
    <x v="0"/>
    <n v="94.103550295857985"/>
    <x v="1"/>
    <s v="GBP"/>
    <n v="1466377200"/>
    <n v="1463351329"/>
    <b v="0"/>
    <n v="169"/>
    <b v="1"/>
    <s v="games/tabletop games"/>
    <x v="6"/>
    <x v="32"/>
  </r>
  <r>
    <n v="2258"/>
    <x v="2258"/>
    <s v="A Dungeon World campaign setting that takes place after the end of the worlds."/>
    <n v="2200"/>
    <n v="3223"/>
    <n v="1.4650000000000001"/>
    <x v="0"/>
    <n v="15.721951219512196"/>
    <x v="0"/>
    <s v="USD"/>
    <n v="1434045687"/>
    <n v="1431453687"/>
    <b v="0"/>
    <n v="205"/>
    <b v="1"/>
    <s v="games/tabletop games"/>
    <x v="6"/>
    <x v="32"/>
  </r>
  <r>
    <n v="2259"/>
    <x v="2259"/>
    <s v="More Halfmen, more goats, more guns, and most of all some neat buildings and structures for the little fellas to hang out in!"/>
    <n v="1000"/>
    <n v="18671"/>
    <n v="18.670999999999999"/>
    <x v="0"/>
    <n v="90.635922330097088"/>
    <x v="1"/>
    <s v="GBP"/>
    <n v="1481224736"/>
    <n v="1480360736"/>
    <b v="0"/>
    <n v="206"/>
    <b v="1"/>
    <s v="games/tabletop games"/>
    <x v="6"/>
    <x v="32"/>
  </r>
  <r>
    <n v="2260"/>
    <x v="2260"/>
    <s v="A fine wood cryptex dice vault to store your favorite dice. Designed to hold a standard set of 7 polyhedrals for your favorite RPG."/>
    <n v="2500"/>
    <n v="8173"/>
    <n v="3.2692000000000001"/>
    <x v="0"/>
    <n v="97.297619047619051"/>
    <x v="0"/>
    <s v="USD"/>
    <n v="1395876250"/>
    <n v="1393287850"/>
    <b v="0"/>
    <n v="84"/>
    <b v="1"/>
    <s v="games/tabletop games"/>
    <x v="6"/>
    <x v="32"/>
  </r>
  <r>
    <n v="2261"/>
    <x v="2261"/>
    <s v="When you think about super heroes, you think of their stunning colorful outfits. Hero dice is great for super hero or anyother games :)"/>
    <n v="1000"/>
    <n v="7795"/>
    <n v="7.7949999999999999"/>
    <x v="0"/>
    <n v="37.11904761904762"/>
    <x v="2"/>
    <s v="AUD"/>
    <n v="1487093020"/>
    <n v="1485278620"/>
    <b v="0"/>
    <n v="210"/>
    <b v="1"/>
    <s v="games/tabletop games"/>
    <x v="6"/>
    <x v="32"/>
  </r>
  <r>
    <n v="2262"/>
    <x v="2262"/>
    <s v="An RPG about mortal servants of the Horsemen of the Apocalypse deciding to not end the world."/>
    <n v="3300"/>
    <n v="5087"/>
    <n v="1.5415151515151515"/>
    <x v="0"/>
    <n v="28.104972375690608"/>
    <x v="0"/>
    <s v="USD"/>
    <n v="1416268800"/>
    <n v="1413295358"/>
    <b v="0"/>
    <n v="181"/>
    <b v="1"/>
    <s v="games/tabletop games"/>
    <x v="6"/>
    <x v="32"/>
  </r>
  <r>
    <n v="2263"/>
    <x v="2263"/>
    <s v="These are degenerated men who have, since birth, suffered the effect of mutation and turned into something wicked!"/>
    <n v="7500"/>
    <n v="8666"/>
    <n v="1.1554666666666666"/>
    <x v="0"/>
    <n v="144.43333333333334"/>
    <x v="11"/>
    <s v="SEK"/>
    <n v="1422734313"/>
    <n v="1420919913"/>
    <b v="0"/>
    <n v="60"/>
    <b v="1"/>
    <s v="games/tabletop games"/>
    <x v="6"/>
    <x v="32"/>
  </r>
  <r>
    <n v="2264"/>
    <x v="2264"/>
    <s v="Thunder Alley Crew Chief Expansion from Nothing Now Games. Add Strategy and Control to your racing team. Get Your Crew Chief Today!"/>
    <n v="6000"/>
    <n v="10802"/>
    <n v="1.8003333333333333"/>
    <x v="0"/>
    <n v="24.274157303370785"/>
    <x v="0"/>
    <s v="USD"/>
    <n v="1463972400"/>
    <n v="1462543114"/>
    <b v="0"/>
    <n v="445"/>
    <b v="1"/>
    <s v="games/tabletop games"/>
    <x v="6"/>
    <x v="32"/>
  </r>
  <r>
    <n v="2265"/>
    <x v="2265"/>
    <s v="A second chance to get the deals from earlier campaigns just in time for the Holiday season. Pulp, Cthulhu, Sci-Fi, Old West and more!"/>
    <n v="200"/>
    <n v="597"/>
    <n v="2.9849999999999999"/>
    <x v="0"/>
    <n v="35.117647058823529"/>
    <x v="1"/>
    <s v="GBP"/>
    <n v="1479846507"/>
    <n v="1479241707"/>
    <b v="0"/>
    <n v="17"/>
    <b v="1"/>
    <s v="games/tabletop games"/>
    <x v="6"/>
    <x v="32"/>
  </r>
  <r>
    <n v="2266"/>
    <x v="2266"/>
    <s v="Want to be LORD OF THE GOATS? Start building your herd using thievery, magic, bombs and mostly goats."/>
    <n v="1500"/>
    <n v="4804"/>
    <n v="3.2026666666666666"/>
    <x v="0"/>
    <n v="24.762886597938145"/>
    <x v="0"/>
    <s v="USD"/>
    <n v="1461722400"/>
    <n v="1460235592"/>
    <b v="0"/>
    <n v="194"/>
    <b v="1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n v="3.80525"/>
    <x v="0"/>
    <n v="188.37871287128712"/>
    <x v="0"/>
    <s v="USD"/>
    <n v="1419123600"/>
    <n v="1416945297"/>
    <b v="0"/>
    <n v="404"/>
    <b v="1"/>
    <s v="games/tabletop games"/>
    <x v="6"/>
    <x v="32"/>
  </r>
  <r>
    <n v="2268"/>
    <x v="2268"/>
    <s v="Chardonnay Go, the viral video with 23 million views, is now a hilarious board game for wine lovers, moms and other shameless people."/>
    <n v="28000"/>
    <n v="28728"/>
    <n v="1.026"/>
    <x v="0"/>
    <n v="148.08247422680412"/>
    <x v="0"/>
    <s v="USD"/>
    <n v="1489283915"/>
    <n v="1486691915"/>
    <b v="0"/>
    <n v="194"/>
    <b v="1"/>
    <s v="games/tabletop games"/>
    <x v="6"/>
    <x v="32"/>
  </r>
  <r>
    <n v="2269"/>
    <x v="2269"/>
    <s v="Add exciting loot drops to your CR 1-4, 5-8, 9-12, 13-16, and 17-20 encounters! Each deck has over 200 possible outcomes!"/>
    <n v="2500"/>
    <n v="45041"/>
    <n v="18.016400000000001"/>
    <x v="0"/>
    <n v="49.934589800443462"/>
    <x v="0"/>
    <s v="USD"/>
    <n v="1488862800"/>
    <n v="1486745663"/>
    <b v="0"/>
    <n v="902"/>
    <b v="1"/>
    <s v="games/tabletop games"/>
    <x v="6"/>
    <x v="32"/>
  </r>
  <r>
    <n v="2270"/>
    <x v="2270"/>
    <s v="MCG Premium Sleeves offer excellent protection for your cards. This line is about to be expanded with new sleeves sizes!"/>
    <n v="25000"/>
    <n v="180062"/>
    <n v="7.2024800000000004"/>
    <x v="0"/>
    <n v="107.82155688622754"/>
    <x v="0"/>
    <s v="USD"/>
    <n v="1484085540"/>
    <n v="1482353513"/>
    <b v="0"/>
    <n v="1670"/>
    <b v="1"/>
    <s v="games/tabletop games"/>
    <x v="6"/>
    <x v="32"/>
  </r>
  <r>
    <n v="2271"/>
    <x v="2271"/>
    <s v="Man vs Meeple is the show where we talk about all things board game related. Help us make the very most of our channel for you."/>
    <n v="20000"/>
    <n v="56618"/>
    <n v="2.8309000000000002"/>
    <x v="0"/>
    <n v="42.63403614457831"/>
    <x v="0"/>
    <s v="USD"/>
    <n v="1481328004"/>
    <n v="1478736004"/>
    <b v="0"/>
    <n v="1328"/>
    <b v="1"/>
    <s v="games/tabletop games"/>
    <x v="6"/>
    <x v="32"/>
  </r>
  <r>
    <n v="2272"/>
    <x v="2272"/>
    <s v="Pick the Lock is a game of chance and strategy. Attempt to obtain priceless treasures and outwit the other players."/>
    <n v="1000"/>
    <n v="13566"/>
    <n v="13.566000000000001"/>
    <x v="0"/>
    <n v="14.370762711864407"/>
    <x v="0"/>
    <s v="USD"/>
    <n v="1449506836"/>
    <n v="1446914836"/>
    <b v="0"/>
    <n v="944"/>
    <b v="1"/>
    <s v="games/tabletop games"/>
    <x v="6"/>
    <x v="32"/>
  </r>
  <r>
    <n v="2273"/>
    <x v="2273"/>
    <s v="London, 1937. Top-Secret docs are missing. So, too, is Agent Adler! Intelligence has 7 hrs to find him. Deduction, Deception &amp; Action!"/>
    <n v="2500"/>
    <n v="5509"/>
    <n v="2.2035999999999998"/>
    <x v="0"/>
    <n v="37.476190476190474"/>
    <x v="5"/>
    <s v="CAD"/>
    <n v="1489320642"/>
    <n v="1487164242"/>
    <b v="0"/>
    <n v="147"/>
    <b v="1"/>
    <s v="games/tabletop games"/>
    <x v="6"/>
    <x v="32"/>
  </r>
  <r>
    <n v="2274"/>
    <x v="2274"/>
    <s v="Ryubix Manor-A system agnostic (OSR/OGL compatible) haunted house module for 4-8 players, scalable to 20th level. 325 area descriptions"/>
    <n v="2500"/>
    <n v="2990"/>
    <n v="1.196"/>
    <x v="0"/>
    <n v="30.202020202020201"/>
    <x v="0"/>
    <s v="USD"/>
    <n v="1393156857"/>
    <n v="1390564857"/>
    <b v="0"/>
    <n v="99"/>
    <b v="1"/>
    <s v="games/tabletop games"/>
    <x v="6"/>
    <x v="32"/>
  </r>
  <r>
    <n v="2275"/>
    <x v="2275"/>
    <s v="The aim of this project is to extend our existing Samurai Dwarf range from 6 to 9. The new sculpts will be done by Bob Olley."/>
    <n v="650"/>
    <n v="2650.5"/>
    <n v="4.0776923076923079"/>
    <x v="0"/>
    <n v="33.550632911392405"/>
    <x v="1"/>
    <s v="GBP"/>
    <n v="1419259679"/>
    <n v="1416667679"/>
    <b v="0"/>
    <n v="79"/>
    <b v="1"/>
    <s v="games/tabletop games"/>
    <x v="6"/>
    <x v="32"/>
  </r>
  <r>
    <n v="2276"/>
    <x v="2276"/>
    <s v="ABC cards include definitions, shapes recognition, robot tangram, a binary concentration and color memory games! Made in the U.S."/>
    <n v="4589"/>
    <n v="4856"/>
    <n v="1.0581826105905425"/>
    <x v="0"/>
    <n v="64.74666666666667"/>
    <x v="0"/>
    <s v="USD"/>
    <n v="1388936289"/>
    <n v="1386344289"/>
    <b v="0"/>
    <n v="75"/>
    <b v="1"/>
    <s v="games/tabletop games"/>
    <x v="6"/>
    <x v="32"/>
  </r>
  <r>
    <n v="2277"/>
    <x v="2277"/>
    <s v="Police Precinct is a cooperative game where the players take on the roles as police officers, with different areas of expertise."/>
    <n v="8500"/>
    <n v="11992"/>
    <n v="1.4108235294117648"/>
    <x v="0"/>
    <n v="57.932367149758456"/>
    <x v="0"/>
    <s v="USD"/>
    <n v="1330359423"/>
    <n v="1327767423"/>
    <b v="0"/>
    <n v="207"/>
    <b v="1"/>
    <s v="games/tabletop games"/>
    <x v="6"/>
    <x v="32"/>
  </r>
  <r>
    <n v="2278"/>
    <x v="2278"/>
    <s v="Dice forged from stone one by one entirely by hand for demanding Gamers and Collectors."/>
    <n v="2000"/>
    <n v="5414"/>
    <n v="2.7069999999999999"/>
    <x v="0"/>
    <n v="53.078431372549019"/>
    <x v="13"/>
    <s v="EUR"/>
    <n v="1451861940"/>
    <n v="1448902867"/>
    <b v="0"/>
    <n v="102"/>
    <b v="1"/>
    <s v="games/tabletop games"/>
    <x v="6"/>
    <x v="32"/>
  </r>
  <r>
    <n v="2279"/>
    <x v="2279"/>
    <s v="The Zombie Apocalypse has begun! Fortunately, YOU have your priorities straight. What could be more important than Geocaching?"/>
    <n v="1000"/>
    <n v="1538"/>
    <n v="1.538"/>
    <x v="0"/>
    <n v="48.0625"/>
    <x v="0"/>
    <s v="USD"/>
    <n v="1423022400"/>
    <n v="1421436099"/>
    <b v="0"/>
    <n v="32"/>
    <b v="1"/>
    <s v="games/tabletop games"/>
    <x v="6"/>
    <x v="32"/>
  </r>
  <r>
    <n v="2280"/>
    <x v="2280"/>
    <s v="A range of highly detailed 28mm fantasy miniatures and supporting gaming rules by Andrea Sfiligoi, creator of Song of Blades and Heroes"/>
    <n v="9800"/>
    <n v="39550.5"/>
    <n v="4.0357653061224488"/>
    <x v="0"/>
    <n v="82.396874999999994"/>
    <x v="0"/>
    <s v="USD"/>
    <n v="1442501991"/>
    <n v="1439909991"/>
    <b v="0"/>
    <n v="480"/>
    <b v="1"/>
    <s v="games/tabletop games"/>
    <x v="6"/>
    <x v="32"/>
  </r>
  <r>
    <n v="2281"/>
    <x v="2281"/>
    <s v="I am trying to get a new band off the ground, and in order to be taken seriously and get gigs, we need some killer recordings!"/>
    <n v="300"/>
    <n v="555"/>
    <n v="1.85"/>
    <x v="0"/>
    <n v="50.454545454545453"/>
    <x v="0"/>
    <s v="USD"/>
    <n v="1311576600"/>
    <n v="1306219897"/>
    <b v="0"/>
    <n v="11"/>
    <b v="1"/>
    <s v="music/rock"/>
    <x v="4"/>
    <x v="11"/>
  </r>
  <r>
    <n v="2282"/>
    <x v="2282"/>
    <s v="Sage King is recording his debut album and wants YOU to be a part of the creation process"/>
    <n v="750"/>
    <n v="1390"/>
    <n v="1.8533333333333333"/>
    <x v="0"/>
    <n v="115.83333333333333"/>
    <x v="0"/>
    <s v="USD"/>
    <n v="1452744686"/>
    <n v="1447560686"/>
    <b v="0"/>
    <n v="12"/>
    <b v="1"/>
    <s v="music/rock"/>
    <x v="4"/>
    <x v="11"/>
  </r>
  <r>
    <n v="2283"/>
    <x v="2283"/>
    <s v="Help California's own Heart to Heart fund their debut full length record! Forever be apart of the the &lt;3 T &lt;3 family! We need you!"/>
    <n v="3000"/>
    <n v="3025.66"/>
    <n v="1.0085533333333332"/>
    <x v="0"/>
    <n v="63.03458333333333"/>
    <x v="0"/>
    <s v="USD"/>
    <n v="1336528804"/>
    <n v="1331348404"/>
    <b v="0"/>
    <n v="48"/>
    <b v="1"/>
    <s v="music/rock"/>
    <x v="4"/>
    <x v="11"/>
  </r>
  <r>
    <n v="2284"/>
    <x v="2284"/>
    <s v="The Vinyl Skyway reunite to make a third album. "/>
    <n v="6000"/>
    <n v="6373.27"/>
    <n v="1.0622116666666668"/>
    <x v="0"/>
    <n v="108.02152542372882"/>
    <x v="0"/>
    <s v="USD"/>
    <n v="1299902400"/>
    <n v="1297451245"/>
    <b v="0"/>
    <n v="59"/>
    <b v="1"/>
    <s v="music/rock"/>
    <x v="4"/>
    <x v="11"/>
  </r>
  <r>
    <n v="2285"/>
    <x v="2285"/>
    <s v="BSA is headed to Nashville, TN USA to record our first album at the historic Welcome to 1979 Studio. Come re-write history with us..."/>
    <n v="3000"/>
    <n v="3641"/>
    <n v="1.2136666666666667"/>
    <x v="0"/>
    <n v="46.088607594936711"/>
    <x v="0"/>
    <s v="USD"/>
    <n v="1340944043"/>
    <n v="1338352043"/>
    <b v="0"/>
    <n v="79"/>
    <b v="1"/>
    <s v="music/rock"/>
    <x v="4"/>
    <x v="11"/>
  </r>
  <r>
    <n v="2286"/>
    <x v="2286"/>
    <s v="Arson In The Suburbs is ready to release its FIRST three song E.P. and looking to raise funds to get back in the studio! RnFnR!"/>
    <n v="1500"/>
    <n v="1501"/>
    <n v="1.0006666666666666"/>
    <x v="0"/>
    <n v="107.21428571428571"/>
    <x v="0"/>
    <s v="USD"/>
    <n v="1378439940"/>
    <n v="1376003254"/>
    <b v="0"/>
    <n v="14"/>
    <b v="1"/>
    <s v="music/rock"/>
    <x v="4"/>
    <x v="11"/>
  </r>
  <r>
    <n v="2287"/>
    <x v="2287"/>
    <s v="Pre-order Crushed Out's new album TEETH &amp; support the pressing of 12&quot; vinyl records. Release date; Sept. 16, 2014."/>
    <n v="4500"/>
    <n v="5398.99"/>
    <n v="1.1997755555555556"/>
    <x v="0"/>
    <n v="50.9338679245283"/>
    <x v="0"/>
    <s v="USD"/>
    <n v="1403539260"/>
    <n v="1401724860"/>
    <b v="0"/>
    <n v="106"/>
    <b v="1"/>
    <s v="music/rock"/>
    <x v="4"/>
    <x v="11"/>
  </r>
  <r>
    <n v="2288"/>
    <x v="2288"/>
    <s v="Technocracy will be released on digital media on June 26th, but we all know analog is king!  Help us press this album on vinyl!"/>
    <n v="1000"/>
    <n v="1001"/>
    <n v="1.0009999999999999"/>
    <x v="0"/>
    <n v="40.04"/>
    <x v="0"/>
    <s v="USD"/>
    <n v="1340733600"/>
    <n v="1339098689"/>
    <b v="0"/>
    <n v="25"/>
    <b v="1"/>
    <s v="music/rock"/>
    <x v="4"/>
    <x v="11"/>
  </r>
  <r>
    <n v="2289"/>
    <x v="2289"/>
    <s v="Blind Man Deaf Boy is a Folk Punk band from Denver, we need money to get ourselves a van and take it on tour around the west coast."/>
    <n v="1500"/>
    <n v="1611"/>
    <n v="1.0740000000000001"/>
    <x v="0"/>
    <n v="64.44"/>
    <x v="0"/>
    <s v="USD"/>
    <n v="1386372120"/>
    <n v="1382659060"/>
    <b v="0"/>
    <n v="25"/>
    <b v="1"/>
    <s v="music/rock"/>
    <x v="4"/>
    <x v="11"/>
  </r>
  <r>
    <n v="2290"/>
    <x v="2290"/>
    <s v="American Standard needs your help pressing their debut EP. Be involved in the artistic process and receive swag in return!"/>
    <n v="1500"/>
    <n v="1561"/>
    <n v="1.0406666666666666"/>
    <x v="0"/>
    <n v="53.827586206896555"/>
    <x v="0"/>
    <s v="USD"/>
    <n v="1259686800"/>
    <n v="1252908330"/>
    <b v="0"/>
    <n v="29"/>
    <b v="1"/>
    <s v="music/rock"/>
    <x v="4"/>
    <x v="11"/>
  </r>
  <r>
    <n v="2291"/>
    <x v="2291"/>
    <s v="So we've recorded a 5-song EP with a 2-time Grammy winner, but we need to raise the  $$$ to mix, master and press it to CD and vinyl!"/>
    <n v="2500"/>
    <n v="4320"/>
    <n v="1.728"/>
    <x v="0"/>
    <n v="100.46511627906976"/>
    <x v="0"/>
    <s v="USD"/>
    <n v="1335153600"/>
    <n v="1332199618"/>
    <b v="0"/>
    <n v="43"/>
    <b v="1"/>
    <s v="music/rock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n v="1.072505"/>
    <x v="0"/>
    <n v="46.630652173913049"/>
    <x v="0"/>
    <s v="USD"/>
    <n v="1334767476"/>
    <n v="1332175476"/>
    <b v="0"/>
    <n v="46"/>
    <b v="1"/>
    <s v="music/rock"/>
    <x v="4"/>
    <x v="11"/>
  </r>
  <r>
    <n v="2293"/>
    <x v="2293"/>
    <s v="Donate here to be a part of the upcoming album. Every little bit helps!"/>
    <n v="850"/>
    <n v="920"/>
    <n v="1.0823529411764705"/>
    <x v="0"/>
    <n v="34.074074074074076"/>
    <x v="0"/>
    <s v="USD"/>
    <n v="1348545540"/>
    <n v="1346345999"/>
    <b v="0"/>
    <n v="27"/>
    <b v="1"/>
    <s v="music/rock"/>
    <x v="4"/>
    <x v="11"/>
  </r>
  <r>
    <n v="2294"/>
    <x v="2294"/>
    <s v="This is the Kickstarter project for my new upcoming album. It's heavy &amp; you can be a part of it! MONTSTER WORLD DOMINATION 2013!"/>
    <n v="5000"/>
    <n v="7304.04"/>
    <n v="1.4608079999999999"/>
    <x v="0"/>
    <n v="65.214642857142863"/>
    <x v="0"/>
    <s v="USD"/>
    <n v="1358702480"/>
    <n v="1356110480"/>
    <b v="0"/>
    <n v="112"/>
    <b v="1"/>
    <s v="music/rock"/>
    <x v="4"/>
    <x v="11"/>
  </r>
  <r>
    <n v="2295"/>
    <x v="2295"/>
    <s v="The second full length album by SHADOWRAPTR is nearly complete. We just need a little boost to get us there. Think of the children."/>
    <n v="1200"/>
    <n v="1503"/>
    <n v="1.2524999999999999"/>
    <x v="0"/>
    <n v="44.205882352941174"/>
    <x v="0"/>
    <s v="USD"/>
    <n v="1359240856"/>
    <n v="1356648856"/>
    <b v="0"/>
    <n v="34"/>
    <b v="1"/>
    <s v="music/rock"/>
    <x v="4"/>
    <x v="11"/>
  </r>
  <r>
    <n v="2296"/>
    <x v="2296"/>
    <s v="Ed Hamell AKA Hamell on Trial is recording an album titled The Happiest Man in the World. He needs your help."/>
    <n v="7000"/>
    <n v="10435"/>
    <n v="1.4907142857142857"/>
    <x v="0"/>
    <n v="71.965517241379317"/>
    <x v="0"/>
    <s v="USD"/>
    <n v="1330018426"/>
    <n v="1326994426"/>
    <b v="0"/>
    <n v="145"/>
    <b v="1"/>
    <s v="music/rock"/>
    <x v="4"/>
    <x v="11"/>
  </r>
  <r>
    <n v="2297"/>
    <x v="2297"/>
    <s v="New Jersey Alternative Rock band COCO needs YOUR help self-releasing debut EP!"/>
    <n v="1000"/>
    <n v="1006"/>
    <n v="1.006"/>
    <x v="0"/>
    <n v="52.94736842105263"/>
    <x v="0"/>
    <s v="USD"/>
    <n v="1331697540"/>
    <n v="1328749249"/>
    <b v="0"/>
    <n v="19"/>
    <b v="1"/>
    <s v="music/rock"/>
    <x v="4"/>
    <x v="11"/>
  </r>
  <r>
    <n v="2298"/>
    <x v="2298"/>
    <s v="My name is Jonny Gray, and my friends and I are working together to raise funds for my debut album"/>
    <n v="30000"/>
    <n v="31522"/>
    <n v="1.0507333333333333"/>
    <x v="0"/>
    <n v="109.45138888888889"/>
    <x v="0"/>
    <s v="USD"/>
    <n v="1395861033"/>
    <n v="1393272633"/>
    <b v="0"/>
    <n v="288"/>
    <b v="1"/>
    <s v="music/rock"/>
    <x v="4"/>
    <x v="11"/>
  </r>
  <r>
    <n v="2299"/>
    <x v="2299"/>
    <s v="Fly Radio has finished tracking their album now all that is left is the mixing/mastering and duplication!"/>
    <n v="300"/>
    <n v="1050.5"/>
    <n v="3.5016666666666665"/>
    <x v="0"/>
    <n v="75.035714285714292"/>
    <x v="0"/>
    <s v="USD"/>
    <n v="1296953209"/>
    <n v="1295657209"/>
    <b v="0"/>
    <n v="14"/>
    <b v="1"/>
    <s v="music/rock"/>
    <x v="4"/>
    <x v="11"/>
  </r>
  <r>
    <n v="2300"/>
    <x v="2300"/>
    <s v="Big Fiction leaves for tour on 6/27 but the Prison Van needs some work!  New brakes, transmission repair, tires... it needs a bit."/>
    <n v="800"/>
    <n v="810"/>
    <n v="1.0125"/>
    <x v="0"/>
    <n v="115.71428571428571"/>
    <x v="0"/>
    <s v="USD"/>
    <n v="1340904416"/>
    <n v="1339694816"/>
    <b v="0"/>
    <n v="7"/>
    <b v="1"/>
    <s v="music/rock"/>
    <x v="4"/>
    <x v="11"/>
  </r>
  <r>
    <n v="2301"/>
    <x v="2301"/>
    <s v="We are America's first trock band, and we're ready to bring you our first album!"/>
    <n v="5000"/>
    <n v="6680.22"/>
    <n v="1.336044"/>
    <x v="0"/>
    <n v="31.659810426540286"/>
    <x v="0"/>
    <s v="USD"/>
    <n v="1371785496"/>
    <n v="1369193496"/>
    <b v="1"/>
    <n v="211"/>
    <b v="1"/>
    <s v="music/indie rock"/>
    <x v="4"/>
    <x v="14"/>
  </r>
  <r>
    <n v="2302"/>
    <x v="2302"/>
    <s v="Wildcat Strike is looking to complete it's second full length album, titled &quot;Digital Age&quot;, and we want you to be a part of it!"/>
    <n v="2300"/>
    <n v="3925"/>
    <n v="1.7065217391304348"/>
    <x v="0"/>
    <n v="46.176470588235297"/>
    <x v="0"/>
    <s v="USD"/>
    <n v="1388473200"/>
    <n v="1385585434"/>
    <b v="1"/>
    <n v="85"/>
    <b v="1"/>
    <s v="music/indie rock"/>
    <x v="4"/>
    <x v="14"/>
  </r>
  <r>
    <n v="2303"/>
    <x v="2303"/>
    <s v="Abby Travis (EODM, Bangles, Masters of Reality, KMFDM) wants to release her new album as a vinyl picture disc and limited edition CD."/>
    <n v="6450"/>
    <n v="7053.61"/>
    <n v="1.0935829457364341"/>
    <x v="0"/>
    <n v="68.481650485436887"/>
    <x v="0"/>
    <s v="USD"/>
    <n v="1323747596"/>
    <n v="1320287996"/>
    <b v="1"/>
    <n v="103"/>
    <b v="1"/>
    <s v="music/indie rock"/>
    <x v="4"/>
    <x v="14"/>
  </r>
  <r>
    <n v="2304"/>
    <x v="2304"/>
    <s v="This winter and springtime we will be recording a new full-length album with big voices, big fireworks and mega soul.  "/>
    <n v="6000"/>
    <n v="6042.02"/>
    <n v="1.0070033333333335"/>
    <x v="0"/>
    <n v="53.469203539823013"/>
    <x v="0"/>
    <s v="USD"/>
    <n v="1293857940"/>
    <n v="1290281691"/>
    <b v="1"/>
    <n v="113"/>
    <b v="1"/>
    <s v="music/indie rock"/>
    <x v="4"/>
    <x v="14"/>
  </r>
  <r>
    <n v="2305"/>
    <x v="2305"/>
    <s v="If you're reading this, we want to say that every dollar counts in these final hours of our campaign. Thank you for all your support!"/>
    <n v="18000"/>
    <n v="18221"/>
    <n v="1.0122777777777778"/>
    <x v="0"/>
    <n v="109.10778443113773"/>
    <x v="0"/>
    <s v="USD"/>
    <n v="1407520800"/>
    <n v="1405356072"/>
    <b v="1"/>
    <n v="167"/>
    <b v="1"/>
    <s v="music/indie rock"/>
    <x v="4"/>
    <x v="14"/>
  </r>
  <r>
    <n v="2306"/>
    <x v="2306"/>
    <s v="Indie rockers, Dewveall, are recording new music. Take a seat at the table; let them cook you a meal and sing you some songs."/>
    <n v="3500"/>
    <n v="3736.55"/>
    <n v="1.0675857142857144"/>
    <x v="0"/>
    <n v="51.185616438356163"/>
    <x v="0"/>
    <s v="USD"/>
    <n v="1331352129"/>
    <n v="1328760129"/>
    <b v="1"/>
    <n v="73"/>
    <b v="1"/>
    <s v="music/indie rock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n v="1.0665777537961894"/>
    <x v="0"/>
    <n v="27.936800000000002"/>
    <x v="0"/>
    <s v="USD"/>
    <n v="1336245328"/>
    <n v="1333653333"/>
    <b v="1"/>
    <n v="75"/>
    <b v="1"/>
    <s v="music/indie rock"/>
    <x v="4"/>
    <x v="14"/>
  </r>
  <r>
    <n v="2308"/>
    <x v="2308"/>
    <s v="For our next record we're combining amazing visuals with new and creative music to create an truly beautiful worship experience."/>
    <n v="50000"/>
    <n v="50653.11"/>
    <n v="1.0130622"/>
    <x v="0"/>
    <n v="82.496921824104234"/>
    <x v="0"/>
    <s v="USD"/>
    <n v="1409274000"/>
    <n v="1406847996"/>
    <b v="1"/>
    <n v="614"/>
    <b v="1"/>
    <s v="music/indie rock"/>
    <x v="4"/>
    <x v="14"/>
  </r>
  <r>
    <n v="2309"/>
    <x v="2309"/>
    <s v="|| HELP MARNY LION PROUDFIT RECORD HER SECOND INDIE FOLK ALBUM THIS MARCH â€“ THE BARN IS WAITING ||"/>
    <n v="6000"/>
    <n v="6400.47"/>
    <n v="1.0667450000000001"/>
    <x v="0"/>
    <n v="59.817476635514019"/>
    <x v="0"/>
    <s v="USD"/>
    <n v="1362872537"/>
    <n v="1359848537"/>
    <b v="1"/>
    <n v="107"/>
    <b v="1"/>
    <s v="music/indie rock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n v="4.288397837837838"/>
    <x v="0"/>
    <n v="64.816470588235291"/>
    <x v="0"/>
    <s v="USD"/>
    <n v="1363889015"/>
    <n v="1361300615"/>
    <b v="1"/>
    <n v="1224"/>
    <b v="1"/>
    <s v="music/indie rock"/>
    <x v="4"/>
    <x v="14"/>
  </r>
  <r>
    <n v="2311"/>
    <x v="2311"/>
    <s v="I'm heading back into the studio!  I'm planning to record a CD of original songs and one with some jazz standards."/>
    <n v="9000"/>
    <n v="9370"/>
    <n v="1.0411111111111111"/>
    <x v="0"/>
    <n v="90.09615384615384"/>
    <x v="0"/>
    <s v="USD"/>
    <n v="1399421189"/>
    <n v="1396829189"/>
    <b v="1"/>
    <n v="104"/>
    <b v="1"/>
    <s v="music/indie rock"/>
    <x v="4"/>
    <x v="14"/>
  </r>
  <r>
    <n v="2312"/>
    <x v="2312"/>
    <s v="Help Brooklyn psychedelic synth rockers DINOWALRUS release their 3rd Record, COMPLEXION, on vinyl!"/>
    <n v="3000"/>
    <n v="3236"/>
    <n v="1.0786666666666667"/>
    <x v="0"/>
    <n v="40.962025316455694"/>
    <x v="0"/>
    <s v="USD"/>
    <n v="1397862000"/>
    <n v="1395155478"/>
    <b v="1"/>
    <n v="79"/>
    <b v="1"/>
    <s v="music/indie rock"/>
    <x v="4"/>
    <x v="14"/>
  </r>
  <r>
    <n v="2313"/>
    <x v="2313"/>
    <s v="A Sunny Day in Glasgow are recording a new album and we need your help!"/>
    <n v="5000"/>
    <n v="8792.02"/>
    <n v="1.7584040000000001"/>
    <x v="0"/>
    <n v="56.000127388535034"/>
    <x v="0"/>
    <s v="USD"/>
    <n v="1336086026"/>
    <n v="1333494026"/>
    <b v="1"/>
    <n v="157"/>
    <b v="1"/>
    <s v="music/indie rock"/>
    <x v="4"/>
    <x v="14"/>
  </r>
  <r>
    <n v="2314"/>
    <x v="2314"/>
    <s v="Eliot &amp; Eads, an Americana rock band of St. Louis natives, is recording an album about the heartland. Help them complete the record!"/>
    <n v="1200"/>
    <n v="1883.64"/>
    <n v="1.5697000000000001"/>
    <x v="0"/>
    <n v="37.672800000000002"/>
    <x v="0"/>
    <s v="USD"/>
    <n v="1339074857"/>
    <n v="1336482857"/>
    <b v="1"/>
    <n v="50"/>
    <b v="1"/>
    <s v="music/indie rock"/>
    <x v="4"/>
    <x v="14"/>
  </r>
  <r>
    <n v="2315"/>
    <x v="2315"/>
    <s v="Rice invites you to be a part of the creation of their first album and spread their message of love."/>
    <n v="2500"/>
    <n v="2565"/>
    <n v="1.026"/>
    <x v="0"/>
    <n v="40.078125"/>
    <x v="0"/>
    <s v="USD"/>
    <n v="1336238743"/>
    <n v="1333646743"/>
    <b v="1"/>
    <n v="64"/>
    <b v="1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n v="1.0404266666666666"/>
    <x v="0"/>
    <n v="78.031999999999996"/>
    <x v="0"/>
    <s v="USD"/>
    <n v="1260383040"/>
    <n v="1253726650"/>
    <b v="1"/>
    <n v="200"/>
    <b v="1"/>
    <s v="music/indie rock"/>
    <x v="4"/>
    <x v="14"/>
  </r>
  <r>
    <n v="2317"/>
    <x v="2317"/>
    <s v="Snag the first Wolf Interval release by droners ibreatheFUR and He Can Jog. One month to preorder and then they're gone!"/>
    <n v="400"/>
    <n v="416"/>
    <n v="1.04"/>
    <x v="0"/>
    <n v="18.90909090909091"/>
    <x v="0"/>
    <s v="USD"/>
    <n v="1266210000"/>
    <n v="1263474049"/>
    <b v="1"/>
    <n v="22"/>
    <b v="1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n v="1.2105999999999999"/>
    <x v="0"/>
    <n v="37.134969325153371"/>
    <x v="0"/>
    <s v="USD"/>
    <n v="1253937540"/>
    <n v="1251214014"/>
    <b v="1"/>
    <n v="163"/>
    <b v="1"/>
    <s v="music/indie rock"/>
    <x v="4"/>
    <x v="14"/>
  </r>
  <r>
    <n v="2319"/>
    <x v="2319"/>
    <s v="The upcoming debut full-length album from Nevada Color &quot;Adventures&quot; will be available Spring 2014 with your help!"/>
    <n v="3000"/>
    <n v="3231"/>
    <n v="1.077"/>
    <x v="0"/>
    <n v="41.961038961038959"/>
    <x v="0"/>
    <s v="USD"/>
    <n v="1387072685"/>
    <n v="1384480685"/>
    <b v="1"/>
    <n v="77"/>
    <b v="1"/>
    <s v="music/indie rock"/>
    <x v="4"/>
    <x v="14"/>
  </r>
  <r>
    <n v="2320"/>
    <x v="2320"/>
    <s v="We've been hard at work crafting our next batch of songs, and we need your help to record it!  Have a look at our quick witchy video!"/>
    <n v="5000"/>
    <n v="5433"/>
    <n v="1.0866"/>
    <x v="0"/>
    <n v="61.044943820224717"/>
    <x v="0"/>
    <s v="USD"/>
    <n v="1396463800"/>
    <n v="1393443400"/>
    <b v="1"/>
    <n v="89"/>
    <b v="1"/>
    <s v="music/indie rock"/>
    <x v="4"/>
    <x v="14"/>
  </r>
  <r>
    <n v="2321"/>
    <x v="2321"/>
    <s v="Universal organic liquid seasoning brewed all natural from lupine, oat, salt and water for soups, salads, stews and more"/>
    <n v="10557"/>
    <n v="4130"/>
    <n v="0.39120962394619685"/>
    <x v="3"/>
    <n v="64.53125"/>
    <x v="15"/>
    <s v="EUR"/>
    <n v="1491282901"/>
    <n v="1488694501"/>
    <b v="0"/>
    <n v="64"/>
    <b v="0"/>
    <s v="food/small batch"/>
    <x v="7"/>
    <x v="33"/>
  </r>
  <r>
    <n v="2322"/>
    <x v="2322"/>
    <s v="Jen bakes shortbread is a small batch, all natural shortbread cookie business looking for smart funding to grow!"/>
    <n v="2700"/>
    <n v="85"/>
    <n v="3.1481481481481478E-2"/>
    <x v="3"/>
    <n v="21.25"/>
    <x v="0"/>
    <s v="USD"/>
    <n v="1491769769"/>
    <n v="1489181369"/>
    <b v="0"/>
    <n v="4"/>
    <b v="0"/>
    <s v="food/small batch"/>
    <x v="7"/>
    <x v="33"/>
  </r>
  <r>
    <n v="2323"/>
    <x v="2323"/>
    <s v="You can never go wrong with a Beef Stick, great taste with no fillers and can easily goes with you everywhere."/>
    <n v="250"/>
    <n v="120"/>
    <n v="0.48"/>
    <x v="3"/>
    <n v="30"/>
    <x v="0"/>
    <s v="USD"/>
    <n v="1490033247"/>
    <n v="1489428447"/>
    <b v="0"/>
    <n v="4"/>
    <b v="0"/>
    <s v="food/small batch"/>
    <x v="7"/>
    <x v="33"/>
  </r>
  <r>
    <n v="2324"/>
    <x v="2324"/>
    <s v="A city centre shop selling great locally made food with room to chat and learn about eachother."/>
    <n v="7500"/>
    <n v="1555"/>
    <n v="0.20733333333333334"/>
    <x v="3"/>
    <n v="25.491803278688526"/>
    <x v="1"/>
    <s v="GBP"/>
    <n v="1490559285"/>
    <n v="1487970885"/>
    <b v="0"/>
    <n v="61"/>
    <b v="0"/>
    <s v="food/small batch"/>
    <x v="7"/>
    <x v="33"/>
  </r>
  <r>
    <n v="2325"/>
    <x v="2325"/>
    <s v="Do you like to Maga? Do you like hot sauce as spicy as your memes? Do you like sexy frogs? Of course you do were all adults here."/>
    <n v="1000"/>
    <n v="80"/>
    <n v="0.08"/>
    <x v="3"/>
    <n v="11.428571428571429"/>
    <x v="0"/>
    <s v="USD"/>
    <n v="1490830331"/>
    <n v="1488241931"/>
    <b v="0"/>
    <n v="7"/>
    <b v="0"/>
    <s v="food/small batch"/>
    <x v="7"/>
    <x v="33"/>
  </r>
  <r>
    <n v="2326"/>
    <x v="2326"/>
    <s v="The Savage Wienerâ„¢ launched last Summer.  Our Premium wieners are already a hit, our next project is The Ultimate Steak Hot Dog."/>
    <n v="15000"/>
    <n v="108"/>
    <n v="7.1999999999999998E-3"/>
    <x v="3"/>
    <n v="108"/>
    <x v="0"/>
    <s v="USD"/>
    <n v="1493571600"/>
    <n v="1489106948"/>
    <b v="0"/>
    <n v="1"/>
    <b v="0"/>
    <s v="food/small batch"/>
    <x v="7"/>
    <x v="33"/>
  </r>
  <r>
    <n v="2327"/>
    <x v="2327"/>
    <s v="Gourmet Fermentation in a Mason Jar. Create delicious, nutritious fermented foods at home."/>
    <n v="35000"/>
    <n v="184133.01"/>
    <n v="5.2609431428571432"/>
    <x v="0"/>
    <n v="54.883162444113267"/>
    <x v="0"/>
    <s v="USD"/>
    <n v="1409090440"/>
    <n v="1406066440"/>
    <b v="1"/>
    <n v="3355"/>
    <b v="1"/>
    <s v="food/small batch"/>
    <x v="7"/>
    <x v="33"/>
  </r>
  <r>
    <n v="2328"/>
    <x v="2328"/>
    <s v="Our mission: To launch our Crimson Hot Sauce &amp; introduce our Chili &amp; Garlic Pickles. _x000a__x000a_Let's change the game together!"/>
    <n v="10000"/>
    <n v="25445"/>
    <n v="2.5445000000000002"/>
    <x v="0"/>
    <n v="47.383612662942269"/>
    <x v="0"/>
    <s v="USD"/>
    <n v="1434307537"/>
    <n v="1431715537"/>
    <b v="1"/>
    <n v="537"/>
    <b v="1"/>
    <s v="food/small batch"/>
    <x v="7"/>
    <x v="33"/>
  </r>
  <r>
    <n v="2329"/>
    <x v="2329"/>
    <s v="Vodka, whiskey and fruit brandy - coming soon! We are a coastal distillery located in historic Half Moon Bay, California."/>
    <n v="25000"/>
    <n v="26480"/>
    <n v="1.0591999999999999"/>
    <x v="0"/>
    <n v="211.84"/>
    <x v="0"/>
    <s v="USD"/>
    <n v="1405609146"/>
    <n v="1403017146"/>
    <b v="1"/>
    <n v="125"/>
    <b v="1"/>
    <s v="food/small batch"/>
    <x v="7"/>
    <x v="33"/>
  </r>
  <r>
    <n v="2330"/>
    <x v="2330"/>
    <s v="Help us launch our whiskey program! With your support we'll barrel and age our first whiskeys: Bourbon, Rye and an American Whiskey."/>
    <n v="35000"/>
    <n v="35848"/>
    <n v="1.0242285714285715"/>
    <x v="0"/>
    <n v="219.92638036809817"/>
    <x v="0"/>
    <s v="USD"/>
    <n v="1451001600"/>
    <n v="1448400943"/>
    <b v="1"/>
    <n v="163"/>
    <b v="1"/>
    <s v="food/small batch"/>
    <x v="7"/>
    <x v="33"/>
  </r>
  <r>
    <n v="2331"/>
    <x v="2331"/>
    <s v="Handcrafted, organic, single-origin, bean-to-bar, dark chocolate. Like fine wine, the secret is in the terroir."/>
    <n v="8000"/>
    <n v="11545.1"/>
    <n v="1.4431375"/>
    <x v="0"/>
    <n v="40.795406360424032"/>
    <x v="0"/>
    <s v="USD"/>
    <n v="1408320490"/>
    <n v="1405728490"/>
    <b v="1"/>
    <n v="283"/>
    <b v="1"/>
    <s v="food/small batch"/>
    <x v="7"/>
    <x v="33"/>
  </r>
  <r>
    <n v="2332"/>
    <x v="2332"/>
    <s v="Pre-order our delicious, organic, small batch dried pastas (and more) so we can buy a new pasta dryer and move to a commercial kitchen."/>
    <n v="25000"/>
    <n v="26577"/>
    <n v="1.06308"/>
    <x v="0"/>
    <n v="75.502840909090907"/>
    <x v="0"/>
    <s v="USD"/>
    <n v="1423235071"/>
    <n v="1420643071"/>
    <b v="1"/>
    <n v="352"/>
    <b v="1"/>
    <s v="food/small batch"/>
    <x v="7"/>
    <x v="33"/>
  </r>
  <r>
    <n v="2333"/>
    <x v="2333"/>
    <s v="Homemade truffles for NYC chocolate fanatics. Truffle recipes for chocolate addicts from all over the world. Chocolate lovers unite."/>
    <n v="600"/>
    <n v="1273"/>
    <n v="2.1216666666666666"/>
    <x v="0"/>
    <n v="13.542553191489361"/>
    <x v="0"/>
    <s v="USD"/>
    <n v="1401385800"/>
    <n v="1399563390"/>
    <b v="1"/>
    <n v="94"/>
    <b v="1"/>
    <s v="food/small batch"/>
    <x v="7"/>
    <x v="33"/>
  </r>
  <r>
    <n v="2334"/>
    <x v="2334"/>
    <s v="Help us get our delicious, organic, artisanal frozen pops on grocery store shelves in the Baltimore &amp; DC areas."/>
    <n v="4000"/>
    <n v="4078"/>
    <n v="1.0195000000000001"/>
    <x v="0"/>
    <n v="60.865671641791046"/>
    <x v="0"/>
    <s v="USD"/>
    <n v="1415208840"/>
    <n v="1412611498"/>
    <b v="1"/>
    <n v="67"/>
    <b v="1"/>
    <s v="food/small batch"/>
    <x v="7"/>
    <x v="33"/>
  </r>
  <r>
    <n v="2335"/>
    <x v="2335"/>
    <s v="We hand-harvest water to make flake finishing salt. We're opening a modern-day salt works in historic Gloucester, Massachusetts!"/>
    <n v="25000"/>
    <n v="25568"/>
    <n v="1.0227200000000001"/>
    <x v="0"/>
    <n v="115.69230769230769"/>
    <x v="0"/>
    <s v="USD"/>
    <n v="1402494243"/>
    <n v="1399902243"/>
    <b v="1"/>
    <n v="221"/>
    <b v="1"/>
    <s v="food/small batch"/>
    <x v="7"/>
    <x v="33"/>
  </r>
  <r>
    <n v="2336"/>
    <x v="2336"/>
    <s v="Aged in whiskey barrels for a unique fruity, spicy, and smoky flavor. Youâ€™ve never tasted sriracha quite like this before."/>
    <n v="20000"/>
    <n v="104146.51"/>
    <n v="5.2073254999999996"/>
    <x v="0"/>
    <n v="48.104623556581984"/>
    <x v="0"/>
    <s v="USD"/>
    <n v="1394316695"/>
    <n v="1390860695"/>
    <b v="1"/>
    <n v="2165"/>
    <b v="1"/>
    <s v="food/small batch"/>
    <x v="7"/>
    <x v="33"/>
  </r>
  <r>
    <n v="2337"/>
    <x v="2337"/>
    <s v="We make small batch, locally sourced bitters and shrubs for cocktails and cooking."/>
    <n v="12000"/>
    <n v="13279"/>
    <n v="1.1065833333333333"/>
    <x v="0"/>
    <n v="74.184357541899445"/>
    <x v="0"/>
    <s v="USD"/>
    <n v="1403796143"/>
    <n v="1401204143"/>
    <b v="1"/>
    <n v="179"/>
    <b v="1"/>
    <s v="food/small batch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n v="1.0114333333333334"/>
    <x v="0"/>
    <n v="123.34552845528455"/>
    <x v="0"/>
    <s v="USD"/>
    <n v="1404077484"/>
    <n v="1401485484"/>
    <b v="1"/>
    <n v="123"/>
    <b v="1"/>
    <s v="food/small batch"/>
    <x v="7"/>
    <x v="33"/>
  </r>
  <r>
    <n v="2339"/>
    <x v="2339"/>
    <s v="The 'food of the gods' has returned in molten glory! CACOCO revives drinking chocolate with a revolutionary sustainable model."/>
    <n v="25000"/>
    <n v="73552"/>
    <n v="2.9420799999999998"/>
    <x v="0"/>
    <n v="66.623188405797094"/>
    <x v="0"/>
    <s v="USD"/>
    <n v="1482134340"/>
    <n v="1479496309"/>
    <b v="1"/>
    <n v="1104"/>
    <b v="1"/>
    <s v="food/small batch"/>
    <x v="7"/>
    <x v="33"/>
  </r>
  <r>
    <n v="2340"/>
    <x v="2340"/>
    <s v="Strange Matter Coffee is opening a scratch bakery featuring craft doughnuts with vegan and gluten free options!"/>
    <n v="40000"/>
    <n v="42311"/>
    <n v="1.0577749999999999"/>
    <x v="0"/>
    <n v="104.99007444168734"/>
    <x v="0"/>
    <s v="USD"/>
    <n v="1477841138"/>
    <n v="1475249138"/>
    <b v="1"/>
    <n v="403"/>
    <b v="1"/>
    <s v="food/small batch"/>
    <x v="7"/>
    <x v="33"/>
  </r>
  <r>
    <n v="2341"/>
    <x v="2341"/>
    <s v="This website will serve as an interface to change lives and have a community routing for your success!"/>
    <n v="5000"/>
    <n v="0"/>
    <n v="0"/>
    <x v="1"/>
    <e v="#DIV/0!"/>
    <x v="0"/>
    <s v="USD"/>
    <n v="1436729504"/>
    <n v="1434137504"/>
    <b v="0"/>
    <n v="0"/>
    <b v="0"/>
    <s v="technology/web"/>
    <x v="2"/>
    <x v="7"/>
  </r>
  <r>
    <n v="2342"/>
    <x v="2342"/>
    <s v="A series of informational and interactive online tutorials enabling businesses to proactively ensure mental and corporate vitality."/>
    <n v="5500"/>
    <n v="0"/>
    <n v="0"/>
    <x v="1"/>
    <e v="#DIV/0!"/>
    <x v="0"/>
    <s v="USD"/>
    <n v="1412571600"/>
    <n v="1410799870"/>
    <b v="0"/>
    <n v="0"/>
    <b v="0"/>
    <s v="technology/web"/>
    <x v="2"/>
    <x v="7"/>
  </r>
  <r>
    <n v="2343"/>
    <x v="2343"/>
    <s v="The most influential and prestigious awards program that honors innovation and leadership in mobile technology and entertainment"/>
    <n v="10000"/>
    <n v="300"/>
    <n v="0.03"/>
    <x v="1"/>
    <n v="300"/>
    <x v="0"/>
    <s v="USD"/>
    <n v="1452282420"/>
    <n v="1447962505"/>
    <b v="0"/>
    <n v="1"/>
    <b v="0"/>
    <s v="technology/web"/>
    <x v="2"/>
    <x v="7"/>
  </r>
  <r>
    <n v="2344"/>
    <x v="2344"/>
    <s v="SAVE MONEY! Stop worrying about account disputes, supervising installs, and corporation bull-****. We actively negotiate on your behalf"/>
    <n v="1000"/>
    <n v="1"/>
    <n v="1E-3"/>
    <x v="1"/>
    <n v="1"/>
    <x v="5"/>
    <s v="CAD"/>
    <n v="1466789269"/>
    <n v="1464197269"/>
    <b v="0"/>
    <n v="1"/>
    <b v="0"/>
    <s v="technology/web"/>
    <x v="2"/>
    <x v="7"/>
  </r>
  <r>
    <n v="2345"/>
    <x v="2345"/>
    <s v="My team and I are creating a social media website for pet lovers across the world! Fashion, animal shows, adoptions, and more."/>
    <n v="3000"/>
    <n v="0"/>
    <n v="0"/>
    <x v="1"/>
    <e v="#DIV/0!"/>
    <x v="0"/>
    <s v="USD"/>
    <n v="1427845140"/>
    <n v="1424822556"/>
    <b v="0"/>
    <n v="0"/>
    <b v="0"/>
    <s v="technology/web"/>
    <x v="2"/>
    <x v="7"/>
  </r>
  <r>
    <n v="2346"/>
    <x v="2346"/>
    <s v="Watch and Make FREE 3D Videos &amp; Pics - No Viewer needed. To Help Learn we have Training and Instant 3D viewers."/>
    <n v="60000"/>
    <n v="39"/>
    <n v="6.4999999999999997E-4"/>
    <x v="1"/>
    <n v="13"/>
    <x v="0"/>
    <s v="USD"/>
    <n v="1476731431"/>
    <n v="1472843431"/>
    <b v="0"/>
    <n v="3"/>
    <b v="0"/>
    <s v="technology/web"/>
    <x v="2"/>
    <x v="7"/>
  </r>
  <r>
    <n v="2347"/>
    <x v="2347"/>
    <s v="Back this project and get access to a course about building COMPLETE web applications without coding."/>
    <n v="1000"/>
    <n v="15"/>
    <n v="1.4999999999999999E-2"/>
    <x v="1"/>
    <n v="15"/>
    <x v="0"/>
    <s v="USD"/>
    <n v="1472135676"/>
    <n v="1469543676"/>
    <b v="0"/>
    <n v="1"/>
    <b v="0"/>
    <s v="technology/web"/>
    <x v="2"/>
    <x v="7"/>
  </r>
  <r>
    <n v="2348"/>
    <x v="2348"/>
    <s v="Own, Buy, Sell 3D property! 3D games, 3D traveling and earn in one virtual 3D NEASPACE, Best for Oculus Rift environment."/>
    <n v="70000"/>
    <n v="270"/>
    <n v="3.8571428571428572E-3"/>
    <x v="1"/>
    <n v="54"/>
    <x v="0"/>
    <s v="USD"/>
    <n v="1456006938"/>
    <n v="1450822938"/>
    <b v="0"/>
    <n v="5"/>
    <b v="0"/>
    <s v="technology/web"/>
    <x v="2"/>
    <x v="7"/>
  </r>
  <r>
    <n v="2349"/>
    <x v="2349"/>
    <s v="Poliword tries to provide the people of the world an opportunity to make real changes in their government through the internet."/>
    <n v="474900"/>
    <n v="0"/>
    <n v="0"/>
    <x v="1"/>
    <e v="#DIV/0!"/>
    <x v="11"/>
    <s v="SEK"/>
    <n v="1439318228"/>
    <n v="1436812628"/>
    <b v="0"/>
    <n v="0"/>
    <b v="0"/>
    <s v="technology/web"/>
    <x v="2"/>
    <x v="7"/>
  </r>
  <r>
    <n v="2350"/>
    <x v="2350"/>
    <s v="HoxWi are the future for real time interaction with on-line customers via chat or video conference."/>
    <n v="50000"/>
    <n v="0"/>
    <n v="0"/>
    <x v="1"/>
    <e v="#DIV/0!"/>
    <x v="17"/>
    <s v="EUR"/>
    <n v="1483474370"/>
    <n v="1480882370"/>
    <b v="0"/>
    <n v="0"/>
    <b v="0"/>
    <s v="technology/web"/>
    <x v="2"/>
    <x v="7"/>
  </r>
  <r>
    <n v="2351"/>
    <x v="2351"/>
    <s v="Donate $30 or more and receive a free selfie stick."/>
    <n v="18900"/>
    <n v="108"/>
    <n v="5.7142857142857143E-3"/>
    <x v="1"/>
    <n v="15.428571428571429"/>
    <x v="4"/>
    <s v="NZD"/>
    <n v="1430360739"/>
    <n v="1427768739"/>
    <b v="0"/>
    <n v="7"/>
    <b v="0"/>
    <s v="technology/web"/>
    <x v="2"/>
    <x v="7"/>
  </r>
  <r>
    <n v="2352"/>
    <x v="2352"/>
    <s v="It is the mission of the Seekerâ€™s School of Thought and Philosophy to provide a safe and nurturing environment for all."/>
    <n v="2000"/>
    <n v="0"/>
    <n v="0"/>
    <x v="1"/>
    <e v="#DIV/0!"/>
    <x v="0"/>
    <s v="USD"/>
    <n v="1433603552"/>
    <n v="1428419552"/>
    <b v="0"/>
    <n v="0"/>
    <b v="0"/>
    <s v="technology/web"/>
    <x v="2"/>
    <x v="7"/>
  </r>
  <r>
    <n v="2353"/>
    <x v="2353"/>
    <s v="The best dating website for bronys and pegasisters. The reason I'm trying to get the funds for this project is that I need a laptop."/>
    <n v="1000"/>
    <n v="0"/>
    <n v="0"/>
    <x v="1"/>
    <e v="#DIV/0!"/>
    <x v="0"/>
    <s v="USD"/>
    <n v="1429632822"/>
    <n v="1428596022"/>
    <b v="0"/>
    <n v="0"/>
    <b v="0"/>
    <s v="technology/web"/>
    <x v="2"/>
    <x v="7"/>
  </r>
  <r>
    <n v="2354"/>
    <x v="2354"/>
    <s v="Almost done with doctorate degree but need funding of $35,000 to complete research of project."/>
    <n v="35000"/>
    <n v="25"/>
    <n v="7.1428571428571429E-4"/>
    <x v="1"/>
    <n v="25"/>
    <x v="0"/>
    <s v="USD"/>
    <n v="1420910460"/>
    <n v="1415726460"/>
    <b v="0"/>
    <n v="1"/>
    <b v="0"/>
    <s v="technology/web"/>
    <x v="2"/>
    <x v="7"/>
  </r>
  <r>
    <n v="2355"/>
    <x v="2355"/>
    <s v="PriceItUpPlease will be an easy to use website that estimates the amount of your startup costs for that great idea you have!"/>
    <n v="8000"/>
    <n v="55"/>
    <n v="6.875E-3"/>
    <x v="1"/>
    <n v="27.5"/>
    <x v="2"/>
    <s v="AUD"/>
    <n v="1430604136"/>
    <n v="1428012136"/>
    <b v="0"/>
    <n v="2"/>
    <b v="0"/>
    <s v="technology/web"/>
    <x v="2"/>
    <x v="7"/>
  </r>
  <r>
    <n v="2356"/>
    <x v="2356"/>
    <s v="HardstyleUnited.com The Global Hardstyle community. Your Hardstyle community."/>
    <n v="10000"/>
    <n v="0"/>
    <n v="0"/>
    <x v="1"/>
    <e v="#DIV/0!"/>
    <x v="9"/>
    <s v="EUR"/>
    <n v="1433530104"/>
    <n v="1430938104"/>
    <b v="0"/>
    <n v="0"/>
    <b v="0"/>
    <s v="technology/web"/>
    <x v="2"/>
    <x v="7"/>
  </r>
  <r>
    <n v="2357"/>
    <x v="2357"/>
    <s v="Click For Therapy is a website that was created to connect consumers and therapists across the UK."/>
    <n v="27000"/>
    <n v="0"/>
    <n v="0"/>
    <x v="1"/>
    <e v="#DIV/0!"/>
    <x v="1"/>
    <s v="GBP"/>
    <n v="1445093578"/>
    <n v="1442501578"/>
    <b v="0"/>
    <n v="0"/>
    <b v="0"/>
    <s v="technology/web"/>
    <x v="2"/>
    <x v="7"/>
  </r>
  <r>
    <n v="2358"/>
    <x v="2358"/>
    <s v="A website to auction, sell and swap items in the uk without a charge, without excess fees, the next ebay."/>
    <n v="1500"/>
    <n v="0"/>
    <n v="0"/>
    <x v="1"/>
    <e v="#DIV/0!"/>
    <x v="1"/>
    <s v="GBP"/>
    <n v="1422664740"/>
    <n v="1417818036"/>
    <b v="0"/>
    <n v="0"/>
    <b v="0"/>
    <s v="technology/web"/>
    <x v="2"/>
    <x v="7"/>
  </r>
  <r>
    <n v="2359"/>
    <x v="2359"/>
    <s v="I want to crowdfund the sequencing of my own genome to make it publicly available with crowd-sourced interpretation."/>
    <n v="7500"/>
    <n v="1101"/>
    <n v="0.14680000000000001"/>
    <x v="1"/>
    <n v="367"/>
    <x v="0"/>
    <s v="USD"/>
    <n v="1438616124"/>
    <n v="1433432124"/>
    <b v="0"/>
    <n v="3"/>
    <b v="0"/>
    <s v="technology/web"/>
    <x v="2"/>
    <x v="7"/>
  </r>
  <r>
    <n v="2360"/>
    <x v="2360"/>
    <s v="Welcome to Bee Bay Canada, your commission free microjobs website.  Sell at any price and keep 100% of what you earn!"/>
    <n v="5000"/>
    <n v="2"/>
    <n v="4.0000000000000002E-4"/>
    <x v="1"/>
    <n v="2"/>
    <x v="5"/>
    <s v="CAD"/>
    <n v="1454864280"/>
    <n v="1452272280"/>
    <b v="0"/>
    <n v="1"/>
    <b v="0"/>
    <s v="technology/web"/>
    <x v="2"/>
    <x v="7"/>
  </r>
  <r>
    <n v="2361"/>
    <x v="2361"/>
    <s v="A website for email/sms alerts of your personal selection, comparison of prices,consolidated database, best deals around for clothing."/>
    <n v="200"/>
    <n v="0"/>
    <n v="0"/>
    <x v="1"/>
    <e v="#DIV/0!"/>
    <x v="5"/>
    <s v="CAD"/>
    <n v="1462053600"/>
    <n v="1459975008"/>
    <b v="0"/>
    <n v="0"/>
    <b v="0"/>
    <s v="technology/web"/>
    <x v="2"/>
    <x v="7"/>
  </r>
  <r>
    <n v="2362"/>
    <x v="2362"/>
    <s v="The Columbus Ruby Brigade has brought monthly ruby goodness and camaraderie to all participants."/>
    <n v="420"/>
    <n v="120"/>
    <n v="0.2857142857142857"/>
    <x v="1"/>
    <n v="60"/>
    <x v="0"/>
    <s v="USD"/>
    <n v="1418315470"/>
    <n v="1415723470"/>
    <b v="0"/>
    <n v="2"/>
    <b v="0"/>
    <s v="technology/web"/>
    <x v="2"/>
    <x v="7"/>
  </r>
  <r>
    <n v="2363"/>
    <x v="2363"/>
    <s v="This is an affordable social lead based web-site to help anyone who wants extra work or start their own business. We find your customer"/>
    <n v="175000"/>
    <n v="0"/>
    <n v="0"/>
    <x v="1"/>
    <e v="#DIV/0!"/>
    <x v="0"/>
    <s v="USD"/>
    <n v="1451348200"/>
    <n v="1447460200"/>
    <b v="0"/>
    <n v="0"/>
    <b v="0"/>
    <s v="technology/web"/>
    <x v="2"/>
    <x v="7"/>
  </r>
  <r>
    <n v="2364"/>
    <x v="2364"/>
    <s v="Making a Minecraft server and Website and I need your help to fund it. Thanks in Advance!"/>
    <n v="128"/>
    <n v="0"/>
    <n v="0"/>
    <x v="1"/>
    <e v="#DIV/0!"/>
    <x v="0"/>
    <s v="USD"/>
    <n v="1445898356"/>
    <n v="1441146356"/>
    <b v="0"/>
    <n v="0"/>
    <b v="0"/>
    <s v="technology/web"/>
    <x v="2"/>
    <x v="7"/>
  </r>
  <r>
    <n v="2365"/>
    <x v="2365"/>
    <s v="A website that could group all your social 'identities' and online property together and find new followers or creators to follow"/>
    <n v="1000"/>
    <n v="0"/>
    <n v="0"/>
    <x v="1"/>
    <e v="#DIV/0!"/>
    <x v="13"/>
    <s v="EUR"/>
    <n v="1453071600"/>
    <n v="1449596425"/>
    <b v="0"/>
    <n v="0"/>
    <b v="0"/>
    <s v="technology/web"/>
    <x v="2"/>
    <x v="7"/>
  </r>
  <r>
    <n v="2366"/>
    <x v="2366"/>
    <s v="iDEA virtual activities, the perfect way to encourage children and families to get active - physically, socially and mentally."/>
    <n v="25000"/>
    <n v="2630"/>
    <n v="0.1052"/>
    <x v="1"/>
    <n v="97.407407407407405"/>
    <x v="1"/>
    <s v="GBP"/>
    <n v="1445431533"/>
    <n v="1442839533"/>
    <b v="0"/>
    <n v="27"/>
    <b v="0"/>
    <s v="technology/web"/>
    <x v="2"/>
    <x v="7"/>
  </r>
  <r>
    <n v="2367"/>
    <x v="2367"/>
    <s v="Our goal is to create a completely free website similar to Chegg.com for students to benefit from without raping their wallet!"/>
    <n v="50000"/>
    <n v="670"/>
    <n v="1.34E-2"/>
    <x v="1"/>
    <n v="47.857142857142854"/>
    <x v="0"/>
    <s v="USD"/>
    <n v="1461622616"/>
    <n v="1456442216"/>
    <b v="0"/>
    <n v="14"/>
    <b v="0"/>
    <s v="technology/web"/>
    <x v="2"/>
    <x v="7"/>
  </r>
  <r>
    <n v="2368"/>
    <x v="2368"/>
    <s v="A professional and social media environment created to effectively match job seekers to jobs based on an algorithms-matching system"/>
    <n v="40000"/>
    <n v="100"/>
    <n v="2.5000000000000001E-3"/>
    <x v="1"/>
    <n v="50"/>
    <x v="0"/>
    <s v="USD"/>
    <n v="1429028365"/>
    <n v="1425143965"/>
    <b v="0"/>
    <n v="2"/>
    <b v="0"/>
    <s v="technology/web"/>
    <x v="2"/>
    <x v="7"/>
  </r>
  <r>
    <n v="2369"/>
    <x v="2369"/>
    <s v="A website that lets local businesses offer deals to customers and be found online. They pay a small yearly fee and keep %100 of profit."/>
    <n v="25000"/>
    <n v="0"/>
    <n v="0"/>
    <x v="1"/>
    <e v="#DIV/0!"/>
    <x v="0"/>
    <s v="USD"/>
    <n v="1455132611"/>
    <n v="1452540611"/>
    <b v="0"/>
    <n v="0"/>
    <b v="0"/>
    <s v="technology/web"/>
    <x v="2"/>
    <x v="7"/>
  </r>
  <r>
    <n v="2370"/>
    <x v="2370"/>
    <s v="Let's go get it back! Most people can get $5,000 to $6,000 more a year in tax deductions. Stop the abuse and get back your share!"/>
    <n v="25000"/>
    <n v="82"/>
    <n v="3.2799999999999999E-3"/>
    <x v="1"/>
    <n v="20.5"/>
    <x v="0"/>
    <s v="USD"/>
    <n v="1418877141"/>
    <n v="1416285141"/>
    <b v="0"/>
    <n v="4"/>
    <b v="0"/>
    <s v="technology/web"/>
    <x v="2"/>
    <x v="7"/>
  </r>
  <r>
    <n v="2371"/>
    <x v="2371"/>
    <s v="ProjectPetal.com is an all in one website for all Makers to share projects and ideas. A Facebook(R) Twitter(R) &amp; Github(R) all in one."/>
    <n v="2000"/>
    <n v="0"/>
    <n v="0"/>
    <x v="1"/>
    <e v="#DIV/0!"/>
    <x v="0"/>
    <s v="USD"/>
    <n v="1435257596"/>
    <n v="1432665596"/>
    <b v="0"/>
    <n v="0"/>
    <b v="0"/>
    <s v="technology/web"/>
    <x v="2"/>
    <x v="7"/>
  </r>
  <r>
    <n v="2372"/>
    <x v="2372"/>
    <s v="An online platform that will notify every listed individual, vet, council, pound and so on in a geographical area when a pet is lost!"/>
    <n v="5500"/>
    <n v="180"/>
    <n v="3.272727272727273E-2"/>
    <x v="1"/>
    <n v="30"/>
    <x v="2"/>
    <s v="AUD"/>
    <n v="1429839571"/>
    <n v="1427247571"/>
    <b v="0"/>
    <n v="6"/>
    <b v="0"/>
    <s v="technology/web"/>
    <x v="2"/>
    <x v="7"/>
  </r>
  <r>
    <n v="2373"/>
    <x v="2373"/>
    <s v="We want to create a safe marketplace for buying and selling bicycles."/>
    <n v="850000"/>
    <n v="50"/>
    <n v="5.8823529411764708E-5"/>
    <x v="1"/>
    <n v="50"/>
    <x v="11"/>
    <s v="SEK"/>
    <n v="1440863624"/>
    <n v="1438271624"/>
    <b v="0"/>
    <n v="1"/>
    <b v="0"/>
    <s v="technology/web"/>
    <x v="2"/>
    <x v="7"/>
  </r>
  <r>
    <n v="2374"/>
    <x v="2374"/>
    <s v="Next time you want a beer, put down your keys and pick up your phone. We prevent drunk driving by delivering alcohol to you at home."/>
    <n v="22000"/>
    <n v="10"/>
    <n v="4.5454545454545455E-4"/>
    <x v="1"/>
    <n v="10"/>
    <x v="0"/>
    <s v="USD"/>
    <n v="1423772060"/>
    <n v="1421180060"/>
    <b v="0"/>
    <n v="1"/>
    <b v="0"/>
    <s v="technology/web"/>
    <x v="2"/>
    <x v="7"/>
  </r>
  <r>
    <n v="2375"/>
    <x v="2375"/>
    <s v="Slice Trade is a new way to trade in your old phones. We buy back phones in any condition and pay you cash or give you a new one free!"/>
    <n v="10000"/>
    <n v="0"/>
    <n v="0"/>
    <x v="1"/>
    <e v="#DIV/0!"/>
    <x v="0"/>
    <s v="USD"/>
    <n v="1473451437"/>
    <n v="1470859437"/>
    <b v="0"/>
    <n v="0"/>
    <b v="0"/>
    <s v="technology/web"/>
    <x v="2"/>
    <x v="7"/>
  </r>
  <r>
    <n v="2376"/>
    <x v="2376"/>
    <s v="Tough, pre-manufactured lost and found stickers that forward messages to the owners email and cellphone."/>
    <n v="3000"/>
    <n v="326.33"/>
    <n v="0.10877666666666666"/>
    <x v="1"/>
    <n v="81.582499999999996"/>
    <x v="0"/>
    <s v="USD"/>
    <n v="1449785566"/>
    <n v="1447193566"/>
    <b v="0"/>
    <n v="4"/>
    <b v="0"/>
    <s v="technology/web"/>
    <x v="2"/>
    <x v="7"/>
  </r>
  <r>
    <n v="2377"/>
    <x v="2377"/>
    <s v="Fluttify is an Online Video Sharing Platform allowing friends to share their favorite Trending Content with each other."/>
    <n v="2500"/>
    <n v="0"/>
    <n v="0"/>
    <x v="1"/>
    <e v="#DIV/0!"/>
    <x v="5"/>
    <s v="CAD"/>
    <n v="1480110783"/>
    <n v="1477515183"/>
    <b v="0"/>
    <n v="0"/>
    <b v="0"/>
    <s v="technology/web"/>
    <x v="2"/>
    <x v="7"/>
  </r>
  <r>
    <n v="2378"/>
    <x v="2378"/>
    <s v="KEEPUP allows you to extend your social circle by introducing you to new people via your friends."/>
    <n v="110000"/>
    <n v="0"/>
    <n v="0"/>
    <x v="1"/>
    <e v="#DIV/0!"/>
    <x v="0"/>
    <s v="USD"/>
    <n v="1440548330"/>
    <n v="1438042730"/>
    <b v="0"/>
    <n v="0"/>
    <b v="0"/>
    <s v="technology/web"/>
    <x v="2"/>
    <x v="7"/>
  </r>
  <r>
    <n v="2379"/>
    <x v="2379"/>
    <s v="Selectcooks.com is a community marketplace for people to list, find and hire chefs."/>
    <n v="30000"/>
    <n v="0"/>
    <n v="0"/>
    <x v="1"/>
    <e v="#DIV/0!"/>
    <x v="0"/>
    <s v="USD"/>
    <n v="1444004616"/>
    <n v="1440116616"/>
    <b v="0"/>
    <n v="0"/>
    <b v="0"/>
    <s v="technology/web"/>
    <x v="2"/>
    <x v="7"/>
  </r>
  <r>
    <n v="2380"/>
    <x v="2380"/>
    <s v="Tired of waiting for likes? Here is a brand new social network centered on real-time hashtag chatting. Just chat and enjoy!"/>
    <n v="15000"/>
    <n v="55"/>
    <n v="3.6666666666666666E-3"/>
    <x v="1"/>
    <n v="18.333333333333332"/>
    <x v="0"/>
    <s v="USD"/>
    <n v="1443726142"/>
    <n v="1441134142"/>
    <b v="0"/>
    <n v="3"/>
    <b v="0"/>
    <s v="technology/web"/>
    <x v="2"/>
    <x v="7"/>
  </r>
  <r>
    <n v="2381"/>
    <x v="2381"/>
    <s v="Social Media Platform for the Marijuana Industry to create professionalism and a stable lasting market."/>
    <n v="86350"/>
    <n v="1571"/>
    <n v="1.8193398957730169E-2"/>
    <x v="1"/>
    <n v="224.42857142857142"/>
    <x v="0"/>
    <s v="USD"/>
    <n v="1428704848"/>
    <n v="1426112848"/>
    <b v="0"/>
    <n v="7"/>
    <b v="0"/>
    <s v="technology/web"/>
    <x v="2"/>
    <x v="7"/>
  </r>
  <r>
    <n v="2382"/>
    <x v="2382"/>
    <s v="Netiquette classes to teach our youth how make proper use of computer-mediated communications for personal and educational success."/>
    <n v="3000"/>
    <n v="75"/>
    <n v="2.5000000000000001E-2"/>
    <x v="1"/>
    <n v="37.5"/>
    <x v="0"/>
    <s v="USD"/>
    <n v="1438662603"/>
    <n v="1436502603"/>
    <b v="0"/>
    <n v="2"/>
    <b v="0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n v="4.3499999999999997E-2"/>
    <x v="1"/>
    <n v="145"/>
    <x v="4"/>
    <s v="NZD"/>
    <n v="1424568107"/>
    <n v="1421976107"/>
    <b v="0"/>
    <n v="3"/>
    <b v="0"/>
    <s v="technology/web"/>
    <x v="2"/>
    <x v="7"/>
  </r>
  <r>
    <n v="2384"/>
    <x v="2384"/>
    <s v="We're seeking to reward our members for their social behavior. The members win on two levels- compensation and increased viral sharing!"/>
    <n v="1000"/>
    <n v="8"/>
    <n v="8.0000000000000002E-3"/>
    <x v="1"/>
    <n v="1"/>
    <x v="0"/>
    <s v="USD"/>
    <n v="1415932643"/>
    <n v="1413337043"/>
    <b v="0"/>
    <n v="8"/>
    <b v="0"/>
    <s v="technology/web"/>
    <x v="2"/>
    <x v="7"/>
  </r>
  <r>
    <n v="2385"/>
    <x v="2385"/>
    <s v="Lyka will allow you to search for shoes in every sneaker store and website and then buy for in-store pickup or same-day delivery."/>
    <n v="65000"/>
    <n v="788"/>
    <n v="1.2123076923076924E-2"/>
    <x v="1"/>
    <n v="112.57142857142857"/>
    <x v="0"/>
    <s v="USD"/>
    <n v="1438793432"/>
    <n v="1436201432"/>
    <b v="0"/>
    <n v="7"/>
    <b v="0"/>
    <s v="technology/web"/>
    <x v="2"/>
    <x v="7"/>
  </r>
  <r>
    <n v="2386"/>
    <x v="2386"/>
    <s v="Realjobmatch is not just a job search site but a matching site , matching the right jobseekers with the best jobs."/>
    <n v="30000"/>
    <n v="0"/>
    <n v="0"/>
    <x v="1"/>
    <e v="#DIV/0!"/>
    <x v="5"/>
    <s v="CAD"/>
    <n v="1420920424"/>
    <n v="1415736424"/>
    <b v="0"/>
    <n v="0"/>
    <b v="0"/>
    <s v="technology/web"/>
    <x v="2"/>
    <x v="7"/>
  </r>
  <r>
    <n v="2387"/>
    <x v="2387"/>
    <s v="Learning should be fun! Effective health education includes the person's learning strengths, preferences and cultural perspective."/>
    <n v="150000"/>
    <n v="1026"/>
    <n v="6.8399999999999997E-3"/>
    <x v="1"/>
    <n v="342"/>
    <x v="0"/>
    <s v="USD"/>
    <n v="1469199740"/>
    <n v="1465311740"/>
    <b v="0"/>
    <n v="3"/>
    <b v="0"/>
    <s v="technology/web"/>
    <x v="2"/>
    <x v="7"/>
  </r>
  <r>
    <n v="2388"/>
    <x v="2388"/>
    <s v="The first ever trend-powered stock-market where you can buy and sell shares of you and your loved ones. Let's explore life together."/>
    <n v="37000"/>
    <n v="463"/>
    <n v="1.2513513513513513E-2"/>
    <x v="1"/>
    <n v="57.875"/>
    <x v="0"/>
    <s v="USD"/>
    <n v="1421350140"/>
    <n v="1418761759"/>
    <b v="0"/>
    <n v="8"/>
    <b v="0"/>
    <s v="technology/web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n v="1.8749999999999999E-3"/>
    <x v="1"/>
    <n v="30"/>
    <x v="6"/>
    <s v="EUR"/>
    <n v="1437861540"/>
    <n v="1435160452"/>
    <b v="0"/>
    <n v="1"/>
    <b v="0"/>
    <s v="technology/web"/>
    <x v="2"/>
    <x v="7"/>
  </r>
  <r>
    <n v="2390"/>
    <x v="2390"/>
    <s v="A SaaS solution for Businesses to align their strategies with customer value, using realtime strategic roadmaps &amp; visualisations."/>
    <n v="510000"/>
    <n v="0"/>
    <n v="0"/>
    <x v="1"/>
    <e v="#DIV/0!"/>
    <x v="2"/>
    <s v="AUD"/>
    <n v="1420352264"/>
    <n v="1416896264"/>
    <b v="0"/>
    <n v="0"/>
    <b v="0"/>
    <s v="technology/web"/>
    <x v="2"/>
    <x v="7"/>
  </r>
  <r>
    <n v="2391"/>
    <x v="2391"/>
    <s v="Using the power of internet to help people save hundreds in car repair."/>
    <n v="20000"/>
    <n v="25"/>
    <n v="1.25E-3"/>
    <x v="1"/>
    <n v="25"/>
    <x v="0"/>
    <s v="USD"/>
    <n v="1427825044"/>
    <n v="1425236644"/>
    <b v="0"/>
    <n v="1"/>
    <b v="0"/>
    <s v="technology/web"/>
    <x v="2"/>
    <x v="7"/>
  </r>
  <r>
    <n v="2392"/>
    <x v="2392"/>
    <s v="I am asking for $4,200 to launch a unique website serving professionals in any and all industries seeking additional income in Oregon."/>
    <n v="4200"/>
    <n v="0"/>
    <n v="0"/>
    <x v="1"/>
    <e v="#DIV/0!"/>
    <x v="0"/>
    <s v="USD"/>
    <n v="1446087223"/>
    <n v="1443495223"/>
    <b v="0"/>
    <n v="0"/>
    <b v="0"/>
    <s v="technology/web"/>
    <x v="2"/>
    <x v="7"/>
  </r>
  <r>
    <n v="2393"/>
    <x v="2393"/>
    <s v="Imagine a world where you can swap a video game you're tired of playing for a video game you actually want to play for just $1.50!"/>
    <n v="100000"/>
    <n v="50"/>
    <n v="5.0000000000000001E-4"/>
    <x v="1"/>
    <n v="50"/>
    <x v="0"/>
    <s v="USD"/>
    <n v="1439048017"/>
    <n v="1436456017"/>
    <b v="0"/>
    <n v="1"/>
    <b v="0"/>
    <s v="technology/web"/>
    <x v="2"/>
    <x v="7"/>
  </r>
  <r>
    <n v="2394"/>
    <x v="2394"/>
    <s v="We want to create the &quot;Facebook&quot; for Writers. We are working on a new world for people who like to write. Check out more wriyon.com"/>
    <n v="5000"/>
    <n v="3"/>
    <n v="5.9999999999999995E-4"/>
    <x v="1"/>
    <n v="1.5"/>
    <x v="17"/>
    <s v="EUR"/>
    <n v="1424940093"/>
    <n v="1422348093"/>
    <b v="0"/>
    <n v="2"/>
    <b v="0"/>
    <s v="technology/web"/>
    <x v="2"/>
    <x v="7"/>
  </r>
  <r>
    <n v="2395"/>
    <x v="2395"/>
    <s v="I am making a social website where people can anonymously or openly vent, All walks of life all over the world"/>
    <n v="33000"/>
    <n v="0"/>
    <n v="0"/>
    <x v="1"/>
    <e v="#DIV/0!"/>
    <x v="0"/>
    <s v="USD"/>
    <n v="1484038620"/>
    <n v="1481597687"/>
    <b v="0"/>
    <n v="0"/>
    <b v="0"/>
    <s v="technology/web"/>
    <x v="2"/>
    <x v="7"/>
  </r>
  <r>
    <n v="2396"/>
    <x v="2396"/>
    <s v="I'm creating a website with projects which I'll create later / Ich erstelle eine Webseite mit Projekten, welche ich spÃ¤ter erstelle."/>
    <n v="5000"/>
    <n v="10"/>
    <n v="2E-3"/>
    <x v="1"/>
    <n v="10"/>
    <x v="16"/>
    <s v="CHF"/>
    <n v="1444940558"/>
    <n v="1442348558"/>
    <b v="0"/>
    <n v="1"/>
    <b v="0"/>
    <s v="technology/web"/>
    <x v="2"/>
    <x v="7"/>
  </r>
  <r>
    <n v="2397"/>
    <x v="2397"/>
    <s v="Matching refugees with sponsors in the US for 5 years. Our goal is to assist 300 Rohingya refugee families with supportive communities."/>
    <n v="124000"/>
    <n v="0"/>
    <n v="0"/>
    <x v="1"/>
    <e v="#DIV/0!"/>
    <x v="0"/>
    <s v="USD"/>
    <n v="1420233256"/>
    <n v="1417641256"/>
    <b v="0"/>
    <n v="0"/>
    <b v="0"/>
    <s v="technology/web"/>
    <x v="2"/>
    <x v="7"/>
  </r>
  <r>
    <n v="2398"/>
    <x v="2398"/>
    <s v="The internets new search engine. Looking for funding to develop our backend web indexing software with an emphasis on automation."/>
    <n v="4000"/>
    <n v="0"/>
    <n v="0"/>
    <x v="1"/>
    <e v="#DIV/0!"/>
    <x v="0"/>
    <s v="USD"/>
    <n v="1435874384"/>
    <n v="1433282384"/>
    <b v="0"/>
    <n v="0"/>
    <b v="0"/>
    <s v="technology/web"/>
    <x v="2"/>
    <x v="7"/>
  </r>
  <r>
    <n v="2399"/>
    <x v="2399"/>
    <s v="SheLifts is going to be the number One international social HUB &amp; information resource for women into weight lifting"/>
    <n v="13000"/>
    <n v="0"/>
    <n v="0"/>
    <x v="1"/>
    <e v="#DIV/0!"/>
    <x v="11"/>
    <s v="SEK"/>
    <n v="1418934506"/>
    <n v="1415910506"/>
    <b v="0"/>
    <n v="0"/>
    <b v="0"/>
    <s v="technology/web"/>
    <x v="2"/>
    <x v="7"/>
  </r>
  <r>
    <n v="2400"/>
    <x v="2400"/>
    <s v="New Innovation of Social Media with New Technology created to bring users even closer togethor - Tabs &amp; Features never seen before!"/>
    <n v="50000"/>
    <n v="0"/>
    <n v="0"/>
    <x v="1"/>
    <e v="#DIV/0!"/>
    <x v="2"/>
    <s v="AUD"/>
    <n v="1460615164"/>
    <n v="1458023164"/>
    <b v="0"/>
    <n v="0"/>
    <b v="0"/>
    <s v="technology/web"/>
    <x v="2"/>
    <x v="7"/>
  </r>
  <r>
    <n v="2401"/>
    <x v="2401"/>
    <s v="A &quot;Hypo-allergenic&quot; food cart that specializes in making traditional Indian Meals with a delicious American flavor combination."/>
    <n v="28000"/>
    <n v="201"/>
    <n v="7.1785714285714283E-3"/>
    <x v="2"/>
    <n v="22.333333333333332"/>
    <x v="0"/>
    <s v="USD"/>
    <n v="1457207096"/>
    <n v="1452023096"/>
    <b v="0"/>
    <n v="9"/>
    <b v="0"/>
    <s v="food/food trucks"/>
    <x v="7"/>
    <x v="19"/>
  </r>
  <r>
    <n v="2402"/>
    <x v="2402"/>
    <s v="Small town, delicious treats, and a mobile truck"/>
    <n v="12000"/>
    <n v="52"/>
    <n v="4.3333333333333331E-3"/>
    <x v="2"/>
    <n v="52"/>
    <x v="0"/>
    <s v="USD"/>
    <n v="1431533931"/>
    <n v="1428941931"/>
    <b v="0"/>
    <n v="1"/>
    <b v="0"/>
    <s v="food/food trucks"/>
    <x v="7"/>
    <x v="19"/>
  </r>
  <r>
    <n v="2403"/>
    <x v="2403"/>
    <s v="The aim is to start a business/service serving the finest green tea to my local area by trike as well as selling tea online."/>
    <n v="1200"/>
    <n v="202"/>
    <n v="0.16833333333333333"/>
    <x v="2"/>
    <n v="16.833333333333332"/>
    <x v="1"/>
    <s v="GBP"/>
    <n v="1459368658"/>
    <n v="1454188258"/>
    <b v="0"/>
    <n v="12"/>
    <b v="0"/>
    <s v="food/food trucks"/>
    <x v="7"/>
    <x v="19"/>
  </r>
  <r>
    <n v="2404"/>
    <x v="2404"/>
    <s v="We would love another Donut Food Truck for your famous Square Donuts.  We have one successful truck and retail store open already!"/>
    <n v="15000"/>
    <n v="0"/>
    <n v="0"/>
    <x v="2"/>
    <e v="#DIV/0!"/>
    <x v="0"/>
    <s v="USD"/>
    <n v="1451782607"/>
    <n v="1449190607"/>
    <b v="0"/>
    <n v="0"/>
    <b v="0"/>
    <s v="food/food trucks"/>
    <x v="7"/>
    <x v="19"/>
  </r>
  <r>
    <n v="2405"/>
    <x v="2405"/>
    <s v="We are the first gaming-themed food truck, bringing gourmet pub fare to the Jacksonville area."/>
    <n v="5000"/>
    <n v="1126"/>
    <n v="0.22520000000000001"/>
    <x v="2"/>
    <n v="56.3"/>
    <x v="0"/>
    <s v="USD"/>
    <n v="1472911375"/>
    <n v="1471096975"/>
    <b v="0"/>
    <n v="20"/>
    <b v="0"/>
    <s v="food/food trucks"/>
    <x v="7"/>
    <x v="19"/>
  </r>
  <r>
    <n v="2406"/>
    <x v="2406"/>
    <s v="Be a part of something BIG, support us in opening the best burger truck in Tacoma! ~ &quot;So I donâ€™t have to dream alone!&quot;"/>
    <n v="3250"/>
    <n v="1345"/>
    <n v="0.41384615384615386"/>
    <x v="2"/>
    <n v="84.0625"/>
    <x v="0"/>
    <s v="USD"/>
    <n v="1421635190"/>
    <n v="1418179190"/>
    <b v="0"/>
    <n v="16"/>
    <b v="0"/>
    <s v="food/food trucks"/>
    <x v="7"/>
    <x v="19"/>
  </r>
  <r>
    <n v="2407"/>
    <x v="2407"/>
    <s v="Hummus-mediterranean diet, real food, organic, vegan, kosher._x000a_An original great health oriented street food in Santa Fe NM."/>
    <n v="22000"/>
    <n v="5557"/>
    <n v="0.25259090909090909"/>
    <x v="2"/>
    <n v="168.39393939393941"/>
    <x v="0"/>
    <s v="USD"/>
    <n v="1428732000"/>
    <n v="1426772928"/>
    <b v="0"/>
    <n v="33"/>
    <b v="0"/>
    <s v="food/food trucks"/>
    <x v="7"/>
    <x v="19"/>
  </r>
  <r>
    <n v="2408"/>
    <x v="2408"/>
    <s v="A US Army Vet trying to get a Peruvian food truck going! Really good Peruvian food now mobile!"/>
    <n v="15000"/>
    <n v="30"/>
    <n v="2E-3"/>
    <x v="2"/>
    <n v="15"/>
    <x v="0"/>
    <s v="USD"/>
    <n v="1415247757"/>
    <n v="1412652157"/>
    <b v="0"/>
    <n v="2"/>
    <b v="0"/>
    <s v="food/food trucks"/>
    <x v="7"/>
    <x v="19"/>
  </r>
  <r>
    <n v="2409"/>
    <x v="2409"/>
    <s v="I am looking to start a food truck with an infusion of my Puerto Rican heritage and my love for BBQ."/>
    <n v="25000"/>
    <n v="460"/>
    <n v="1.84E-2"/>
    <x v="2"/>
    <n v="76.666666666666671"/>
    <x v="0"/>
    <s v="USD"/>
    <n v="1439931675"/>
    <n v="1437339675"/>
    <b v="0"/>
    <n v="6"/>
    <b v="0"/>
    <s v="food/food trucks"/>
    <x v="7"/>
    <x v="19"/>
  </r>
  <r>
    <n v="2410"/>
    <x v="2410"/>
    <s v="Websters grill truck the best slow cooked meats on hot coals_x000a_Beef bisket, roast Lamb, roast chicken, Ribs, burgers, sliders,"/>
    <n v="15000"/>
    <n v="0"/>
    <n v="0"/>
    <x v="2"/>
    <e v="#DIV/0!"/>
    <x v="2"/>
    <s v="AUD"/>
    <n v="1441619275"/>
    <n v="1439027275"/>
    <b v="0"/>
    <n v="0"/>
    <b v="0"/>
    <s v="food/food trucks"/>
    <x v="7"/>
    <x v="19"/>
  </r>
  <r>
    <n v="2411"/>
    <x v="2411"/>
    <s v="I want to create an authentic German food truck to travel all over the US. Spreading amazing German Food to Summer Time Music Festivals"/>
    <n v="25000"/>
    <n v="151"/>
    <n v="6.0400000000000002E-3"/>
    <x v="2"/>
    <n v="50.333333333333336"/>
    <x v="0"/>
    <s v="USD"/>
    <n v="1440524082"/>
    <n v="1437932082"/>
    <b v="0"/>
    <n v="3"/>
    <b v="0"/>
    <s v="food/food trucks"/>
    <x v="7"/>
    <x v="19"/>
  </r>
  <r>
    <n v="2412"/>
    <x v="2412"/>
    <s v="Fini les burgers ou les sandwichs : Ã  votre pause dÃ©jeuner, repartez avec votre barquette de grillade de bÅ“uf, canard ou poulet !"/>
    <n v="8000"/>
    <n v="0"/>
    <n v="0"/>
    <x v="2"/>
    <e v="#DIV/0!"/>
    <x v="6"/>
    <s v="EUR"/>
    <n v="1480185673"/>
    <n v="1476294073"/>
    <b v="0"/>
    <n v="0"/>
    <b v="0"/>
    <s v="food/food trucks"/>
    <x v="7"/>
    <x v="19"/>
  </r>
  <r>
    <n v="2413"/>
    <x v="2413"/>
    <s v="Lone Pine Coffee Brewery will be a portable third-wave coffee shop available for wedding receptions and other events!"/>
    <n v="3000"/>
    <n v="25"/>
    <n v="8.3333333333333332E-3"/>
    <x v="2"/>
    <n v="8.3333333333333339"/>
    <x v="0"/>
    <s v="USD"/>
    <n v="1401579000"/>
    <n v="1398911882"/>
    <b v="0"/>
    <n v="3"/>
    <b v="0"/>
    <s v="food/food trucks"/>
    <x v="7"/>
    <x v="19"/>
  </r>
  <r>
    <n v="2414"/>
    <x v="2414"/>
    <s v="95th St. Tacos needs your help in purchasing a food truck so that we can deliver the flavors of LA Tacos right to your neighborhood"/>
    <n v="15000"/>
    <n v="460"/>
    <n v="3.0666666666666665E-2"/>
    <x v="2"/>
    <n v="35.384615384615387"/>
    <x v="0"/>
    <s v="USD"/>
    <n v="1440215940"/>
    <n v="1436805660"/>
    <b v="0"/>
    <n v="13"/>
    <b v="0"/>
    <s v="food/food trucks"/>
    <x v="7"/>
    <x v="19"/>
  </r>
  <r>
    <n v="2415"/>
    <x v="2415"/>
    <s v="It will be ridiculously easy to become addicted to the full, rich flavor of locally raised beef, pork, and more..."/>
    <n v="60000"/>
    <n v="335"/>
    <n v="5.5833333333333334E-3"/>
    <x v="2"/>
    <n v="55.833333333333336"/>
    <x v="0"/>
    <s v="USD"/>
    <n v="1468615346"/>
    <n v="1466023346"/>
    <b v="0"/>
    <n v="6"/>
    <b v="0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n v="2.5000000000000001E-4"/>
    <x v="2"/>
    <n v="5"/>
    <x v="0"/>
    <s v="USD"/>
    <n v="1426345200"/>
    <n v="1421343743"/>
    <b v="0"/>
    <n v="1"/>
    <b v="0"/>
    <s v="food/food trucks"/>
    <x v="7"/>
    <x v="19"/>
  </r>
  <r>
    <n v="2417"/>
    <x v="2417"/>
    <s v="I have been working on a recipe for 20 years now and need to perfect it!  Also want to do a gluten free version, then open a food truck"/>
    <n v="1000"/>
    <n v="0"/>
    <n v="0"/>
    <x v="2"/>
    <e v="#DIV/0!"/>
    <x v="0"/>
    <s v="USD"/>
    <n v="1407705187"/>
    <n v="1405113187"/>
    <b v="0"/>
    <n v="0"/>
    <b v="0"/>
    <s v="food/food trucks"/>
    <x v="7"/>
    <x v="19"/>
  </r>
  <r>
    <n v="2418"/>
    <x v="2418"/>
    <s v="I want to start my food truck business."/>
    <n v="25000"/>
    <n v="5"/>
    <n v="2.0000000000000001E-4"/>
    <x v="2"/>
    <n v="1"/>
    <x v="0"/>
    <s v="USD"/>
    <n v="1427225644"/>
    <n v="1422045244"/>
    <b v="0"/>
    <n v="5"/>
    <b v="0"/>
    <s v="food/food trucks"/>
    <x v="7"/>
    <x v="19"/>
  </r>
  <r>
    <n v="2419"/>
    <x v="2419"/>
    <s v="Farm to table, gourmet hippy hot dogs made from scratch with free range meats and organic produce: mind expanding recipes: TasteBudTrip"/>
    <n v="3000"/>
    <n v="0"/>
    <n v="0"/>
    <x v="2"/>
    <e v="#DIV/0!"/>
    <x v="0"/>
    <s v="USD"/>
    <n v="1424281389"/>
    <n v="1419097389"/>
    <b v="0"/>
    <n v="0"/>
    <b v="0"/>
    <s v="food/food trucks"/>
    <x v="7"/>
    <x v="19"/>
  </r>
  <r>
    <n v="2420"/>
    <x v="2420"/>
    <s v="Pangea Cuisines offers authentic hand crafted dishes, utilizing fresh ingredients selected that very morning."/>
    <n v="16870"/>
    <n v="2501"/>
    <n v="0.14825133372851215"/>
    <x v="2"/>
    <n v="69.472222222222229"/>
    <x v="0"/>
    <s v="USD"/>
    <n v="1415583695"/>
    <n v="1410396095"/>
    <b v="0"/>
    <n v="36"/>
    <b v="0"/>
    <s v="food/food trucks"/>
    <x v="7"/>
    <x v="19"/>
  </r>
  <r>
    <n v="2421"/>
    <x v="2421"/>
    <s v="help me start Merrill's first hot dog cart in this empty lot"/>
    <n v="6000"/>
    <n v="1"/>
    <n v="1.6666666666666666E-4"/>
    <x v="2"/>
    <n v="1"/>
    <x v="0"/>
    <s v="USD"/>
    <n v="1424536196"/>
    <n v="1421944196"/>
    <b v="0"/>
    <n v="1"/>
    <b v="0"/>
    <s v="food/food trucks"/>
    <x v="7"/>
    <x v="19"/>
  </r>
  <r>
    <n v="2422"/>
    <x v="2422"/>
    <s v="Family owned business serving BBQ and seafood to the public"/>
    <n v="500"/>
    <n v="1"/>
    <n v="2E-3"/>
    <x v="2"/>
    <n v="1"/>
    <x v="0"/>
    <s v="USD"/>
    <n v="1426091036"/>
    <n v="1423502636"/>
    <b v="0"/>
    <n v="1"/>
    <b v="0"/>
    <s v="food/food trucks"/>
    <x v="7"/>
    <x v="19"/>
  </r>
  <r>
    <n v="2423"/>
    <x v="2423"/>
    <s v="FBTR is a Texas-style, North Carolina based, homemade BBQ company looking to bring good meat to the masses."/>
    <n v="60000"/>
    <n v="8"/>
    <n v="1.3333333333333334E-4"/>
    <x v="2"/>
    <n v="8"/>
    <x v="0"/>
    <s v="USD"/>
    <n v="1420044890"/>
    <n v="1417452890"/>
    <b v="0"/>
    <n v="1"/>
    <b v="0"/>
    <s v="food/food trucks"/>
    <x v="7"/>
    <x v="19"/>
  </r>
  <r>
    <n v="2424"/>
    <x v="2424"/>
    <s v="Great and creative food from the heart in the form of a sweet food truck!"/>
    <n v="25000"/>
    <n v="310"/>
    <n v="1.24E-2"/>
    <x v="2"/>
    <n v="34.444444444444443"/>
    <x v="0"/>
    <s v="USD"/>
    <n v="1414445108"/>
    <n v="1411853108"/>
    <b v="0"/>
    <n v="9"/>
    <b v="0"/>
    <s v="food/food trucks"/>
    <x v="7"/>
    <x v="19"/>
  </r>
  <r>
    <n v="2425"/>
    <x v="2425"/>
    <s v="I have the chance to take my Food Cart Business on the road. This is a major opportunity for a lot of people to learn and prosper."/>
    <n v="3500"/>
    <n v="1"/>
    <n v="2.8571428571428574E-4"/>
    <x v="2"/>
    <n v="1"/>
    <x v="0"/>
    <s v="USD"/>
    <n v="1464386640"/>
    <n v="1463090149"/>
    <b v="0"/>
    <n v="1"/>
    <b v="0"/>
    <s v="food/food trucks"/>
    <x v="7"/>
    <x v="19"/>
  </r>
  <r>
    <n v="2426"/>
    <x v="2426"/>
    <s v="Aspiring to create a food truck with many delicious low calorie meals to encourage healthy eating while enjoying every bite."/>
    <n v="20000"/>
    <n v="0"/>
    <n v="0"/>
    <x v="2"/>
    <e v="#DIV/0!"/>
    <x v="0"/>
    <s v="USD"/>
    <n v="1439006692"/>
    <n v="1433822692"/>
    <b v="0"/>
    <n v="0"/>
    <b v="0"/>
    <s v="food/food trucks"/>
    <x v="7"/>
    <x v="19"/>
  </r>
  <r>
    <n v="2427"/>
    <x v="2427"/>
    <s v="Fast and simple lunches for those on the go.  All (lunch) deals $10 or less."/>
    <n v="50000"/>
    <n v="1"/>
    <n v="2.0000000000000002E-5"/>
    <x v="2"/>
    <n v="1"/>
    <x v="0"/>
    <s v="USD"/>
    <n v="1458715133"/>
    <n v="1455262733"/>
    <b v="0"/>
    <n v="1"/>
    <b v="0"/>
    <s v="food/food trucks"/>
    <x v="7"/>
    <x v="19"/>
  </r>
  <r>
    <n v="2428"/>
    <x v="2428"/>
    <s v="From Moo 2 You! We want to offer premium burgers to a taco flooded environment."/>
    <n v="35000"/>
    <n v="1"/>
    <n v="2.8571428571428571E-5"/>
    <x v="2"/>
    <n v="1"/>
    <x v="0"/>
    <s v="USD"/>
    <n v="1426182551"/>
    <n v="1423594151"/>
    <b v="0"/>
    <n v="1"/>
    <b v="0"/>
    <s v="food/food trucks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n v="1.4321428571428572E-2"/>
    <x v="2"/>
    <n v="501.25"/>
    <x v="10"/>
    <s v="NOK"/>
    <n v="1486313040"/>
    <n v="1483131966"/>
    <b v="0"/>
    <n v="4"/>
    <b v="0"/>
    <s v="food/food trucks"/>
    <x v="7"/>
    <x v="19"/>
  </r>
  <r>
    <n v="2430"/>
    <x v="2430"/>
    <s v="This little guy will be circling the streets of Brickell &amp; Wynwood in Miami serving Venezuelan dishes. It needs TLC and some equipment"/>
    <n v="3000"/>
    <n v="21"/>
    <n v="7.0000000000000001E-3"/>
    <x v="2"/>
    <n v="10.5"/>
    <x v="0"/>
    <s v="USD"/>
    <n v="1455246504"/>
    <n v="1452654504"/>
    <b v="0"/>
    <n v="2"/>
    <b v="0"/>
    <s v="food/food trucks"/>
    <x v="7"/>
    <x v="19"/>
  </r>
  <r>
    <n v="2431"/>
    <x v="2431"/>
    <s v="Go to Colorado and run a food truck with homemade food of all kinds."/>
    <n v="100000"/>
    <n v="2"/>
    <n v="2.0000000000000002E-5"/>
    <x v="2"/>
    <n v="1"/>
    <x v="0"/>
    <s v="USD"/>
    <n v="1467080613"/>
    <n v="1461896613"/>
    <b v="0"/>
    <n v="2"/>
    <b v="0"/>
    <s v="food/food trucks"/>
    <x v="7"/>
    <x v="19"/>
  </r>
  <r>
    <n v="2432"/>
    <x v="2432"/>
    <s v="Looking to start competition cooking and need start-up help.  Offering brisket tasting to all contributors."/>
    <n v="14000"/>
    <n v="2"/>
    <n v="1.4285714285714287E-4"/>
    <x v="2"/>
    <n v="1"/>
    <x v="0"/>
    <s v="USD"/>
    <n v="1425791697"/>
    <n v="1423199697"/>
    <b v="0"/>
    <n v="2"/>
    <b v="0"/>
    <s v="food/food trucks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n v="0"/>
    <x v="2"/>
    <e v="#DIV/0!"/>
    <x v="0"/>
    <s v="USD"/>
    <n v="1456608943"/>
    <n v="1454016943"/>
    <b v="0"/>
    <n v="0"/>
    <b v="0"/>
    <s v="food/food trucks"/>
    <x v="7"/>
    <x v="19"/>
  </r>
  <r>
    <n v="2434"/>
    <x v="2434"/>
    <s v="Mobile food truck loaded with locally grown fresh fruits and veggies. Caters to the inner-city and zip codes known as food deserts."/>
    <n v="20000"/>
    <n v="26"/>
    <n v="1.2999999999999999E-3"/>
    <x v="2"/>
    <n v="13"/>
    <x v="0"/>
    <s v="USD"/>
    <n v="1438662474"/>
    <n v="1435206474"/>
    <b v="0"/>
    <n v="2"/>
    <b v="0"/>
    <s v="food/food trucks"/>
    <x v="7"/>
    <x v="19"/>
  </r>
  <r>
    <n v="2435"/>
    <x v="2435"/>
    <s v="Healthy, paleo food nearby gym and office areas. You pic your order and pay in the app and pic your time for just pic up the food."/>
    <n v="250000"/>
    <n v="1224"/>
    <n v="4.8960000000000002E-3"/>
    <x v="2"/>
    <n v="306"/>
    <x v="11"/>
    <s v="SEK"/>
    <n v="1444027186"/>
    <n v="1441435186"/>
    <b v="0"/>
    <n v="4"/>
    <b v="0"/>
    <s v="food/food trucks"/>
    <x v="7"/>
    <x v="19"/>
  </r>
  <r>
    <n v="2436"/>
    <x v="2436"/>
    <s v="A sustainable vegan food truck. Locally and solar powered. Mission: hydroponic farms &amp; non profit eateries in impoverished lands by'30."/>
    <n v="117000"/>
    <n v="45"/>
    <n v="3.8461538461538462E-4"/>
    <x v="2"/>
    <n v="22.5"/>
    <x v="5"/>
    <s v="CAD"/>
    <n v="1454078770"/>
    <n v="1448894770"/>
    <b v="0"/>
    <n v="2"/>
    <b v="0"/>
    <s v="food/food trucks"/>
    <x v="7"/>
    <x v="19"/>
  </r>
  <r>
    <n v="2437"/>
    <x v="2437"/>
    <s v="Homemade Gumbo, Stews and Curry to be served hot and fresh everyday at any festival or concert we can attend."/>
    <n v="8000"/>
    <n v="0"/>
    <n v="0"/>
    <x v="2"/>
    <e v="#DIV/0!"/>
    <x v="0"/>
    <s v="USD"/>
    <n v="1426615200"/>
    <n v="1422400188"/>
    <b v="0"/>
    <n v="0"/>
    <b v="0"/>
    <s v="food/food trucks"/>
    <x v="7"/>
    <x v="19"/>
  </r>
  <r>
    <n v="2438"/>
    <x v="2438"/>
    <s v="I'm starting a catering and food truck business of southern comfort food. My FOOD is my Art!  _x000a_Thanks for you help!"/>
    <n v="15000"/>
    <n v="50"/>
    <n v="3.3333333333333335E-3"/>
    <x v="2"/>
    <n v="50"/>
    <x v="0"/>
    <s v="USD"/>
    <n v="1449529062"/>
    <n v="1444341462"/>
    <b v="0"/>
    <n v="1"/>
    <b v="0"/>
    <s v="food/food trucks"/>
    <x v="7"/>
    <x v="19"/>
  </r>
  <r>
    <n v="2439"/>
    <x v="2439"/>
    <s v="Expand cotton candy concession to include other foods and purchase a trailer to haul._x000a_Purchase unstuffed pets to fill with cotton candy"/>
    <n v="10000"/>
    <n v="0"/>
    <n v="0"/>
    <x v="2"/>
    <e v="#DIV/0!"/>
    <x v="0"/>
    <s v="USD"/>
    <n v="1445197129"/>
    <n v="1442605129"/>
    <b v="0"/>
    <n v="0"/>
    <b v="0"/>
    <s v="food/food trucks"/>
    <x v="7"/>
    <x v="19"/>
  </r>
  <r>
    <n v="2440"/>
    <x v="2440"/>
    <s v="Starting a entire clean energy food truck and set a new standard for Cambodia"/>
    <n v="5000"/>
    <n v="10"/>
    <n v="2E-3"/>
    <x v="2"/>
    <n v="5"/>
    <x v="18"/>
    <s v="EUR"/>
    <n v="1455399313"/>
    <n v="1452807313"/>
    <b v="0"/>
    <n v="2"/>
    <b v="0"/>
    <s v="food/food trucks"/>
    <x v="7"/>
    <x v="19"/>
  </r>
  <r>
    <n v="2441"/>
    <x v="2441"/>
    <s v="YOU can help Alchemy Pops POP up on a street near you!"/>
    <n v="7500"/>
    <n v="8091"/>
    <n v="1.0788"/>
    <x v="0"/>
    <n v="74.22935779816514"/>
    <x v="0"/>
    <s v="USD"/>
    <n v="1437627540"/>
    <n v="1435806054"/>
    <b v="0"/>
    <n v="109"/>
    <b v="1"/>
    <s v="food/small batch"/>
    <x v="7"/>
    <x v="33"/>
  </r>
  <r>
    <n v="2442"/>
    <x v="2442"/>
    <s v="The first tea from a new sustainable tea region in India's young, rising Himalayas."/>
    <n v="24000"/>
    <n v="30226"/>
    <n v="1.2594166666666666"/>
    <x v="0"/>
    <n v="81.252688172043008"/>
    <x v="0"/>
    <s v="USD"/>
    <n v="1426777228"/>
    <n v="1424188828"/>
    <b v="0"/>
    <n v="372"/>
    <b v="1"/>
    <s v="food/small batch"/>
    <x v="7"/>
    <x v="33"/>
  </r>
  <r>
    <n v="2443"/>
    <x v="2443"/>
    <s v="We empower coffee farmers to process their own premium beans, and connect them directly with coffee lovers on our online marketplace."/>
    <n v="20000"/>
    <n v="40502.99"/>
    <n v="2.0251494999999999"/>
    <x v="0"/>
    <n v="130.23469453376205"/>
    <x v="0"/>
    <s v="USD"/>
    <n v="1408114822"/>
    <n v="1405522822"/>
    <b v="0"/>
    <n v="311"/>
    <b v="1"/>
    <s v="food/small batch"/>
    <x v="7"/>
    <x v="33"/>
  </r>
  <r>
    <n v="2444"/>
    <x v="2444"/>
    <s v="Chocolate Truffles &amp; Sweet Treats handcrafted the European traditional way.  One bite and you will always want to eat dessert first!"/>
    <n v="3000"/>
    <n v="3258"/>
    <n v="1.0860000000000001"/>
    <x v="0"/>
    <n v="53.409836065573771"/>
    <x v="0"/>
    <s v="USD"/>
    <n v="1464199591"/>
    <n v="1461607591"/>
    <b v="0"/>
    <n v="61"/>
    <b v="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n v="1.728"/>
    <x v="0"/>
    <n v="75.130434782608702"/>
    <x v="0"/>
    <s v="USD"/>
    <n v="1443242021"/>
    <n v="1440650021"/>
    <b v="0"/>
    <n v="115"/>
    <b v="1"/>
    <s v="food/small batch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n v="1.6798"/>
    <x v="0"/>
    <n v="75.666666666666671"/>
    <x v="0"/>
    <s v="USD"/>
    <n v="1480174071"/>
    <n v="1477578471"/>
    <b v="0"/>
    <n v="111"/>
    <b v="1"/>
    <s v="food/small batch"/>
    <x v="7"/>
    <x v="33"/>
  </r>
  <r>
    <n v="2447"/>
    <x v="2447"/>
    <s v="Some days you just need cake! Homemade cake, wild (and classic) flavors, icing on the inside and shipped fresh to your home or office!"/>
    <n v="2500"/>
    <n v="10680"/>
    <n v="4.2720000000000002"/>
    <x v="0"/>
    <n v="31.691394658753708"/>
    <x v="0"/>
    <s v="USD"/>
    <n v="1478923200"/>
    <n v="1476184593"/>
    <b v="0"/>
    <n v="337"/>
    <b v="1"/>
    <s v="food/small batch"/>
    <x v="7"/>
    <x v="33"/>
  </r>
  <r>
    <n v="2448"/>
    <x v="2448"/>
    <s v="New ninja-cool campfire coffee mug from Ninja Narwhal Coffee Company. Perfect for holding 13oz of the best coffee in the universe!"/>
    <n v="400"/>
    <n v="430"/>
    <n v="1.075"/>
    <x v="0"/>
    <n v="47.777777777777779"/>
    <x v="0"/>
    <s v="USD"/>
    <n v="1472621760"/>
    <n v="1472110513"/>
    <b v="0"/>
    <n v="9"/>
    <b v="1"/>
    <s v="food/small batch"/>
    <x v="7"/>
    <x v="33"/>
  </r>
  <r>
    <n v="2449"/>
    <x v="2449"/>
    <s v="Wholesome, gluten-free, crunchy granola hand-baked in Jackson, WY. Rich in protein, omega 3's, and fiber. Help me get it to you!"/>
    <n v="10000"/>
    <n v="10800"/>
    <n v="1.08"/>
    <x v="0"/>
    <n v="90"/>
    <x v="0"/>
    <s v="USD"/>
    <n v="1417321515"/>
    <n v="1414725915"/>
    <b v="0"/>
    <n v="120"/>
    <b v="1"/>
    <s v="food/small batch"/>
    <x v="7"/>
    <x v="33"/>
  </r>
  <r>
    <n v="2450"/>
    <x v="2450"/>
    <s v="Old Coast Ales will be St. Augustine's very own micro brewery where our focus will be on creating unique and traditional beer styles."/>
    <n v="15000"/>
    <n v="15230.03"/>
    <n v="1.0153353333333335"/>
    <x v="0"/>
    <n v="149.31401960784314"/>
    <x v="0"/>
    <s v="USD"/>
    <n v="1414465860"/>
    <n v="1411177456"/>
    <b v="0"/>
    <n v="102"/>
    <b v="1"/>
    <s v="food/small batch"/>
    <x v="7"/>
    <x v="33"/>
  </r>
  <r>
    <n v="2451"/>
    <x v="2451"/>
    <s v="Meet the best tasting high protein, low sugar protein snack on the planet. Guaranteed to turn you into a stone cold fox."/>
    <n v="10000"/>
    <n v="11545"/>
    <n v="1.1545000000000001"/>
    <x v="0"/>
    <n v="62.06989247311828"/>
    <x v="0"/>
    <s v="USD"/>
    <n v="1488750490"/>
    <n v="1487022490"/>
    <b v="0"/>
    <n v="186"/>
    <b v="1"/>
    <s v="food/small batch"/>
    <x v="7"/>
    <x v="33"/>
  </r>
  <r>
    <n v="2452"/>
    <x v="2452"/>
    <s v="Italian inspired sauce with a spice and heat that make this simple Red Sauce unique! This company name still remains a secret, for now!"/>
    <n v="600"/>
    <n v="801"/>
    <n v="1.335"/>
    <x v="0"/>
    <n v="53.4"/>
    <x v="0"/>
    <s v="USD"/>
    <n v="1451430000"/>
    <n v="1448914500"/>
    <b v="0"/>
    <n v="15"/>
    <b v="1"/>
    <s v="food/small batch"/>
    <x v="7"/>
    <x v="33"/>
  </r>
  <r>
    <n v="2453"/>
    <x v="2453"/>
    <s v="Creating naturally smoked Jerky without the use of artificial ingredients or preservatives. A healthier snack that taste great!"/>
    <n v="3000"/>
    <n v="4641"/>
    <n v="1.5469999999999999"/>
    <x v="0"/>
    <n v="69.268656716417908"/>
    <x v="0"/>
    <s v="USD"/>
    <n v="1486053409"/>
    <n v="1483461409"/>
    <b v="0"/>
    <n v="67"/>
    <b v="1"/>
    <s v="food/small batch"/>
    <x v="7"/>
    <x v="33"/>
  </r>
  <r>
    <n v="2454"/>
    <x v="2454"/>
    <s v="Beer. Delicious, Salem made beer. Only the freshest, small batch beer straight from the source. Our beer is brewed within reach."/>
    <n v="35000"/>
    <n v="35296"/>
    <n v="1.0084571428571429"/>
    <x v="0"/>
    <n v="271.50769230769231"/>
    <x v="0"/>
    <s v="USD"/>
    <n v="1489207808"/>
    <n v="1486183808"/>
    <b v="0"/>
    <n v="130"/>
    <b v="1"/>
    <s v="food/small batch"/>
    <x v="7"/>
    <x v="33"/>
  </r>
  <r>
    <n v="2455"/>
    <x v="2455"/>
    <s v="Mama wants everyone to try her secret recipes for sauces and rubs. She uses only the freshest ingredients for them."/>
    <n v="300"/>
    <n v="546"/>
    <n v="1.82"/>
    <x v="0"/>
    <n v="34.125"/>
    <x v="0"/>
    <s v="USD"/>
    <n v="1461177950"/>
    <n v="1458758750"/>
    <b v="0"/>
    <n v="16"/>
    <b v="1"/>
    <s v="food/small batch"/>
    <x v="7"/>
    <x v="33"/>
  </r>
  <r>
    <n v="2456"/>
    <x v="2456"/>
    <s v="These beef sticks will make your taste buds dance with happiness. Plus they are healthier than most available today!"/>
    <n v="1500"/>
    <n v="2713"/>
    <n v="1.8086666666666666"/>
    <x v="0"/>
    <n v="40.492537313432834"/>
    <x v="0"/>
    <s v="USD"/>
    <n v="1488063839"/>
    <n v="1485471839"/>
    <b v="0"/>
    <n v="67"/>
    <b v="1"/>
    <s v="food/small batch"/>
    <x v="7"/>
    <x v="33"/>
  </r>
  <r>
    <n v="2457"/>
    <x v="2457"/>
    <s v="If you love wine, and have ever dreamed of crafting your own. You can in 3 easy steps.  Sample~Sprinkle~Savor."/>
    <n v="23000"/>
    <n v="23530"/>
    <n v="1.0230434782608695"/>
    <x v="0"/>
    <n v="189.75806451612902"/>
    <x v="0"/>
    <s v="USD"/>
    <n v="1458826056"/>
    <n v="1456237656"/>
    <b v="0"/>
    <n v="124"/>
    <b v="1"/>
    <s v="food/small batch"/>
    <x v="7"/>
    <x v="33"/>
  </r>
  <r>
    <n v="2458"/>
    <x v="2458"/>
    <s v="Three ladies starting a small bakery/toast bar concept @SmorgasburgLA.  House made pastries and bread using local and fun ingredients."/>
    <n v="5000"/>
    <n v="5509"/>
    <n v="1.1017999999999999"/>
    <x v="0"/>
    <n v="68.862499999999997"/>
    <x v="0"/>
    <s v="USD"/>
    <n v="1465498800"/>
    <n v="1462481718"/>
    <b v="0"/>
    <n v="80"/>
    <b v="1"/>
    <s v="food/small batch"/>
    <x v="7"/>
    <x v="33"/>
  </r>
  <r>
    <n v="2459"/>
    <x v="2459"/>
    <s v="Bringing delicious, scratch-made, baked goods to mainstreet Hopkins, MN. Specializing in cupcakes, cakes, cookies, and French macarons."/>
    <n v="30000"/>
    <n v="30675"/>
    <n v="1.0225"/>
    <x v="0"/>
    <n v="108.77659574468085"/>
    <x v="0"/>
    <s v="USD"/>
    <n v="1458742685"/>
    <n v="1454858285"/>
    <b v="0"/>
    <n v="282"/>
    <b v="1"/>
    <s v="food/small batch"/>
    <x v="7"/>
    <x v="33"/>
  </r>
  <r>
    <n v="2460"/>
    <x v="2460"/>
    <s v="A humble and homey bakery passionately obsessed with good bread. Grano will fast become your favorite neighborhood food hub."/>
    <n v="8500"/>
    <n v="8567"/>
    <n v="1.0078823529411765"/>
    <x v="0"/>
    <n v="125.98529411764706"/>
    <x v="0"/>
    <s v="USD"/>
    <n v="1483417020"/>
    <n v="1480480167"/>
    <b v="0"/>
    <n v="68"/>
    <b v="1"/>
    <s v="food/small batch"/>
    <x v="7"/>
    <x v="33"/>
  </r>
  <r>
    <n v="2461"/>
    <x v="2461"/>
    <s v="Songs of faith and worship that are so deeply spiritual you could sing them in church, so down to earth you could play them in a bar."/>
    <n v="7500"/>
    <n v="7785"/>
    <n v="1.038"/>
    <x v="0"/>
    <n v="90.523255813953483"/>
    <x v="0"/>
    <s v="USD"/>
    <n v="1317438000"/>
    <n v="1314577097"/>
    <b v="0"/>
    <n v="86"/>
    <b v="1"/>
    <s v="music/indie rock"/>
    <x v="4"/>
    <x v="14"/>
  </r>
  <r>
    <n v="2462"/>
    <x v="2462"/>
    <s v="CHURCHES, an indie rock band from Oakland, CA, is recording a new single about marriage equality and pressing it to 7&quot; vinyl."/>
    <n v="3000"/>
    <n v="3321.25"/>
    <n v="1.1070833333333334"/>
    <x v="0"/>
    <n v="28.880434782608695"/>
    <x v="0"/>
    <s v="USD"/>
    <n v="1342672096"/>
    <n v="1340944096"/>
    <b v="0"/>
    <n v="115"/>
    <b v="1"/>
    <s v="music/indie rock"/>
    <x v="4"/>
    <x v="14"/>
  </r>
  <r>
    <n v="2463"/>
    <x v="2463"/>
    <s v="Emma Ate The Lion's debut full length album"/>
    <n v="2000"/>
    <n v="2325"/>
    <n v="1.1625000000000001"/>
    <x v="0"/>
    <n v="31"/>
    <x v="0"/>
    <s v="USD"/>
    <n v="1366138800"/>
    <n v="1362710425"/>
    <b v="0"/>
    <n v="75"/>
    <b v="1"/>
    <s v="music/indie rock"/>
    <x v="4"/>
    <x v="14"/>
  </r>
  <r>
    <n v="2464"/>
    <x v="2464"/>
    <s v="The Enemy Feathers are passing the proverbial hat to see if we can raise enough money to complete Our NEW EP"/>
    <n v="2000"/>
    <n v="2222"/>
    <n v="1.111"/>
    <x v="0"/>
    <n v="51.674418604651166"/>
    <x v="5"/>
    <s v="CAD"/>
    <n v="1443641340"/>
    <n v="1441143397"/>
    <b v="0"/>
    <n v="43"/>
    <b v="1"/>
    <s v="music/indie rock"/>
    <x v="4"/>
    <x v="14"/>
  </r>
  <r>
    <n v="2465"/>
    <x v="2465"/>
    <s v="An indie band from Spokane, WA looking to master and package their first full length album."/>
    <n v="700"/>
    <n v="1261"/>
    <n v="1.8014285714285714"/>
    <x v="0"/>
    <n v="26.270833333333332"/>
    <x v="0"/>
    <s v="USD"/>
    <n v="1348420548"/>
    <n v="1345828548"/>
    <b v="0"/>
    <n v="48"/>
    <b v="1"/>
    <s v="music/indie rock"/>
    <x v="4"/>
    <x v="14"/>
  </r>
  <r>
    <n v="2466"/>
    <x v="2466"/>
    <s v="With big dreams and big sounds, Jesse Alexander's Debut album titled &quot;For Once&quot; brings Indie Rock to a whole new level."/>
    <n v="2500"/>
    <n v="2500"/>
    <n v="1"/>
    <x v="0"/>
    <n v="48.07692307692308"/>
    <x v="0"/>
    <s v="USD"/>
    <n v="1368066453"/>
    <n v="1365474453"/>
    <b v="0"/>
    <n v="52"/>
    <b v="1"/>
    <s v="music/indie rock"/>
    <x v="4"/>
    <x v="14"/>
  </r>
  <r>
    <n v="2467"/>
    <x v="2467"/>
    <s v="We've finished our first EP and we're taking it on the road in three weeks! Help us fund manufacturing?"/>
    <n v="1000"/>
    <n v="1185"/>
    <n v="1.1850000000000001"/>
    <x v="0"/>
    <n v="27.558139534883722"/>
    <x v="0"/>
    <s v="USD"/>
    <n v="1336669200"/>
    <n v="1335473931"/>
    <b v="0"/>
    <n v="43"/>
    <b v="1"/>
    <s v="music/indie rock"/>
    <x v="4"/>
    <x v="14"/>
  </r>
  <r>
    <n v="2468"/>
    <x v="2468"/>
    <s v="Please donate, support &amp; share this project so that I may be able to record my new EP this fall!"/>
    <n v="2000"/>
    <n v="2144.34"/>
    <n v="1.0721700000000001"/>
    <x v="0"/>
    <n v="36.97137931034483"/>
    <x v="0"/>
    <s v="USD"/>
    <n v="1351400400"/>
    <n v="1348285321"/>
    <b v="0"/>
    <n v="58"/>
    <b v="1"/>
    <s v="music/indie rock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n v="1.1366666666666667"/>
    <x v="0"/>
    <n v="29.021276595744681"/>
    <x v="0"/>
    <s v="USD"/>
    <n v="1297160329"/>
    <n v="1295000329"/>
    <b v="0"/>
    <n v="47"/>
    <b v="1"/>
    <s v="music/indie rock"/>
    <x v="4"/>
    <x v="14"/>
  </r>
  <r>
    <n v="2470"/>
    <x v="2470"/>
    <s v="Music is my passion.  I've been recording this album for 2 years now, and I just want the world to finally hear it!"/>
    <n v="1000"/>
    <n v="1031.6400000000001"/>
    <n v="1.0316400000000001"/>
    <x v="0"/>
    <n v="28.65666666666667"/>
    <x v="0"/>
    <s v="USD"/>
    <n v="1337824055"/>
    <n v="1335232055"/>
    <b v="0"/>
    <n v="36"/>
    <b v="1"/>
    <s v="music/indie rock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n v="1.28"/>
    <x v="0"/>
    <n v="37.647058823529413"/>
    <x v="0"/>
    <s v="USD"/>
    <n v="1327535392"/>
    <n v="1324079392"/>
    <b v="0"/>
    <n v="17"/>
    <b v="1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n v="1.3576026666666667"/>
    <x v="0"/>
    <n v="97.904038461538462"/>
    <x v="0"/>
    <s v="USD"/>
    <n v="1283562180"/>
    <n v="1277433980"/>
    <b v="0"/>
    <n v="104"/>
    <b v="1"/>
    <s v="music/indie rock"/>
    <x v="4"/>
    <x v="14"/>
  </r>
  <r>
    <n v="2473"/>
    <x v="2473"/>
    <s v="Wrote some new songs and it turned into an album. I even have a title already, &quot;Oh My Soul&quot;. Would love your support!"/>
    <n v="2000"/>
    <n v="2000"/>
    <n v="1"/>
    <x v="0"/>
    <n v="42.553191489361701"/>
    <x v="0"/>
    <s v="USD"/>
    <n v="1352573869"/>
    <n v="1349978269"/>
    <b v="0"/>
    <n v="47"/>
    <b v="1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n v="1.0000360000000001"/>
    <x v="0"/>
    <n v="131.58368421052631"/>
    <x v="0"/>
    <s v="USD"/>
    <n v="1286756176"/>
    <n v="1282868176"/>
    <b v="0"/>
    <n v="38"/>
    <b v="1"/>
    <s v="music/indie rock"/>
    <x v="4"/>
    <x v="14"/>
  </r>
  <r>
    <n v="2475"/>
    <x v="2475"/>
    <s v="Help BRANDTSON and DREAMOVERrecords press their 2004 record, &quot;Send Us A Signal&quot;."/>
    <n v="2500"/>
    <n v="2618"/>
    <n v="1.0471999999999999"/>
    <x v="0"/>
    <n v="32.320987654320987"/>
    <x v="0"/>
    <s v="USD"/>
    <n v="1278799200"/>
    <n v="1273647255"/>
    <b v="0"/>
    <n v="81"/>
    <b v="1"/>
    <s v="music/indie rock"/>
    <x v="4"/>
    <x v="14"/>
  </r>
  <r>
    <n v="2476"/>
    <x v="2476"/>
    <s v="Eleven songs, the accumulation of several memorable occurrences in a sleepy town; stories of fiction &amp; fact."/>
    <n v="3200"/>
    <n v="3360.72"/>
    <n v="1.050225"/>
    <x v="0"/>
    <n v="61.103999999999999"/>
    <x v="0"/>
    <s v="USD"/>
    <n v="1415004770"/>
    <n v="1412149970"/>
    <b v="0"/>
    <n v="55"/>
    <b v="1"/>
    <s v="music/indie rock"/>
    <x v="4"/>
    <x v="14"/>
  </r>
  <r>
    <n v="2477"/>
    <x v="823"/>
    <s v="Releasing my first album in August, and I need your help in order to get it done!"/>
    <n v="750"/>
    <n v="1285"/>
    <n v="1.7133333333333334"/>
    <x v="0"/>
    <n v="31.341463414634145"/>
    <x v="0"/>
    <s v="USD"/>
    <n v="1344789345"/>
    <n v="1340901345"/>
    <b v="0"/>
    <n v="41"/>
    <b v="1"/>
    <s v="music/indie rock"/>
    <x v="4"/>
    <x v="14"/>
  </r>
  <r>
    <n v="2478"/>
    <x v="2477"/>
    <s v="San Francisco Indie band, Should We Run, gets set to launch their debut EP capped with a tour to South by Southwest Music Conference."/>
    <n v="8000"/>
    <n v="10200"/>
    <n v="1.2749999999999999"/>
    <x v="0"/>
    <n v="129.1139240506329"/>
    <x v="0"/>
    <s v="USD"/>
    <n v="1358117313"/>
    <n v="1355525313"/>
    <b v="0"/>
    <n v="79"/>
    <b v="1"/>
    <s v="music/indie rock"/>
    <x v="4"/>
    <x v="14"/>
  </r>
  <r>
    <n v="2479"/>
    <x v="2478"/>
    <s v="Fake Natives is headed on tour this summer. Help them fill their tank with fossil fuels."/>
    <n v="300"/>
    <n v="400.33"/>
    <n v="1.3344333333333334"/>
    <x v="0"/>
    <n v="25.020624999999999"/>
    <x v="0"/>
    <s v="USD"/>
    <n v="1343440800"/>
    <n v="1342545994"/>
    <b v="0"/>
    <n v="16"/>
    <b v="1"/>
    <s v="music/indie rock"/>
    <x v="4"/>
    <x v="14"/>
  </r>
  <r>
    <n v="2480"/>
    <x v="2479"/>
    <s v="We are a band from Long Beach, Ca looking to record our first EP. Any little bit counts and your support would mean the world to us!"/>
    <n v="2000"/>
    <n v="2000"/>
    <n v="1"/>
    <x v="0"/>
    <n v="250"/>
    <x v="0"/>
    <s v="USD"/>
    <n v="1444516084"/>
    <n v="1439332084"/>
    <b v="0"/>
    <n v="8"/>
    <b v="1"/>
    <s v="music/indie rock"/>
    <x v="4"/>
    <x v="14"/>
  </r>
  <r>
    <n v="2481"/>
    <x v="2480"/>
    <s v="To support the media blitz for their brand-new album, the band is offering a Kickstarter-only EP and other amazing premiums."/>
    <n v="4000"/>
    <n v="4516.4399999999996"/>
    <n v="1.1291099999999998"/>
    <x v="0"/>
    <n v="47.541473684210523"/>
    <x v="0"/>
    <s v="USD"/>
    <n v="1335799808"/>
    <n v="1333207808"/>
    <b v="0"/>
    <n v="95"/>
    <b v="1"/>
    <s v="music/indie rock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n v="1.0009999999999999"/>
    <x v="0"/>
    <n v="40.04"/>
    <x v="0"/>
    <s v="USD"/>
    <n v="1312224383"/>
    <n v="1308336383"/>
    <b v="0"/>
    <n v="25"/>
    <b v="1"/>
    <s v="music/indie rock"/>
    <x v="4"/>
    <x v="14"/>
  </r>
  <r>
    <n v="2483"/>
    <x v="2482"/>
    <s v="Send Intangible Animal on our first West Coast Tour!!! The fate of the world rests in your hands."/>
    <n v="1100"/>
    <n v="1251"/>
    <n v="1.1372727272727272"/>
    <x v="0"/>
    <n v="65.84210526315789"/>
    <x v="0"/>
    <s v="USD"/>
    <n v="1335891603"/>
    <n v="1330711203"/>
    <b v="0"/>
    <n v="19"/>
    <b v="1"/>
    <s v="music/indie rock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n v="1.1931742857142855"/>
    <x v="0"/>
    <n v="46.401222222222216"/>
    <x v="0"/>
    <s v="USD"/>
    <n v="1316124003"/>
    <n v="1313532003"/>
    <b v="0"/>
    <n v="90"/>
    <b v="1"/>
    <s v="music/indie rock"/>
    <x v="4"/>
    <x v="14"/>
  </r>
  <r>
    <n v="2485"/>
    <x v="2484"/>
    <s v="We're trying to fund a fall tour to Dallas,  where we will record our debut album with Grammy award-winning producer, Stuart Sikes."/>
    <n v="2000"/>
    <n v="2065"/>
    <n v="1.0325"/>
    <x v="0"/>
    <n v="50.365853658536587"/>
    <x v="0"/>
    <s v="USD"/>
    <n v="1318463879"/>
    <n v="1315439879"/>
    <b v="0"/>
    <n v="41"/>
    <b v="1"/>
    <s v="music/indie rock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n v="2.6566666666666667"/>
    <x v="0"/>
    <n v="26.566666666666666"/>
    <x v="0"/>
    <s v="USD"/>
    <n v="1335113976"/>
    <n v="1332521976"/>
    <b v="0"/>
    <n v="30"/>
    <b v="1"/>
    <s v="music/indie rock"/>
    <x v="4"/>
    <x v="14"/>
  </r>
  <r>
    <n v="2487"/>
    <x v="2486"/>
    <s v="Raise enough money to fund the copyright cost for the full length indie rock record we spent the year recording."/>
    <n v="1500"/>
    <n v="1500.76"/>
    <n v="1.0005066666666667"/>
    <x v="0"/>
    <n v="39.493684210526318"/>
    <x v="0"/>
    <s v="USD"/>
    <n v="1338083997"/>
    <n v="1335491997"/>
    <b v="0"/>
    <n v="38"/>
    <b v="1"/>
    <s v="music/indie rock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n v="1.0669999999999999"/>
    <x v="0"/>
    <n v="49.246153846153845"/>
    <x v="0"/>
    <s v="USD"/>
    <n v="1321459908"/>
    <n v="1318864308"/>
    <b v="0"/>
    <n v="65"/>
    <b v="1"/>
    <s v="music/indie rock"/>
    <x v="4"/>
    <x v="14"/>
  </r>
  <r>
    <n v="2489"/>
    <x v="2488"/>
    <s v="A new Pocket Vinyl album focusing on all things about death: what it is, feels like, leads to, and how the idea of God fits into it."/>
    <n v="3500"/>
    <n v="4678.5"/>
    <n v="1.3367142857142857"/>
    <x v="0"/>
    <n v="62.38"/>
    <x v="0"/>
    <s v="USD"/>
    <n v="1368117239"/>
    <n v="1365525239"/>
    <b v="0"/>
    <n v="75"/>
    <b v="1"/>
    <s v="music/indie rock"/>
    <x v="4"/>
    <x v="14"/>
  </r>
  <r>
    <n v="2490"/>
    <x v="2489"/>
    <s v="We are trying to fund our first multi-state tour this summer in an effort to get our music out to as many people as possible."/>
    <n v="500"/>
    <n v="607"/>
    <n v="1.214"/>
    <x v="0"/>
    <n v="37.9375"/>
    <x v="0"/>
    <s v="USD"/>
    <n v="1340429276"/>
    <n v="1335245276"/>
    <b v="0"/>
    <n v="16"/>
    <b v="1"/>
    <s v="music/indie rock"/>
    <x v="4"/>
    <x v="14"/>
  </r>
  <r>
    <n v="2491"/>
    <x v="2490"/>
    <s v="Nathan Evans, instrumental rock guitarist and official V3fights.com artist, is releasing his first solo EP entitled Remove The Illusion"/>
    <n v="500"/>
    <n v="516"/>
    <n v="1.032"/>
    <x v="0"/>
    <n v="51.6"/>
    <x v="0"/>
    <s v="USD"/>
    <n v="1295142660"/>
    <n v="1293739714"/>
    <b v="0"/>
    <n v="10"/>
    <b v="1"/>
    <s v="music/indie rock"/>
    <x v="4"/>
    <x v="14"/>
  </r>
  <r>
    <n v="2492"/>
    <x v="2491"/>
    <s v="We're a band from Hawaii trying to produce our first EP and we need help!"/>
    <n v="600"/>
    <n v="750"/>
    <n v="1.25"/>
    <x v="0"/>
    <n v="27.777777777777779"/>
    <x v="0"/>
    <s v="USD"/>
    <n v="1339840740"/>
    <n v="1335397188"/>
    <b v="0"/>
    <n v="27"/>
    <b v="1"/>
    <s v="music/indie rock"/>
    <x v="4"/>
    <x v="14"/>
  </r>
  <r>
    <n v="2493"/>
    <x v="2492"/>
    <s v="Making the record I've always dreamed of, and I want you to be part of the journey. Join me and let's make a great album together!"/>
    <n v="20000"/>
    <n v="25740"/>
    <n v="1.2869999999999999"/>
    <x v="0"/>
    <n v="99.382239382239376"/>
    <x v="0"/>
    <s v="USD"/>
    <n v="1367208140"/>
    <n v="1363320140"/>
    <b v="0"/>
    <n v="259"/>
    <b v="1"/>
    <s v="music/indie rock"/>
    <x v="4"/>
    <x v="14"/>
  </r>
  <r>
    <n v="2494"/>
    <x v="2493"/>
    <s v="Multi-Instrumentalist Ace Waters' new double album with 2+hours of music needs to be professionally made and replicated."/>
    <n v="1500"/>
    <n v="1515.08"/>
    <n v="1.0100533333333332"/>
    <x v="0"/>
    <n v="38.848205128205123"/>
    <x v="0"/>
    <s v="USD"/>
    <n v="1337786944"/>
    <n v="1335194944"/>
    <b v="0"/>
    <n v="39"/>
    <b v="1"/>
    <s v="music/indie rock"/>
    <x v="4"/>
    <x v="14"/>
  </r>
  <r>
    <n v="2495"/>
    <x v="2494"/>
    <s v="World-class musicians pay tribute to Kenny Childers, one of Indiana's best songwriters. MFT is pressing the album on double vinyl."/>
    <n v="1500"/>
    <n v="1913.05"/>
    <n v="1.2753666666666665"/>
    <x v="0"/>
    <n v="45.548809523809524"/>
    <x v="0"/>
    <s v="USD"/>
    <n v="1339022575"/>
    <n v="1336430575"/>
    <b v="0"/>
    <n v="42"/>
    <b v="1"/>
    <s v="music/indie rock"/>
    <x v="4"/>
    <x v="14"/>
  </r>
  <r>
    <n v="2496"/>
    <x v="2495"/>
    <s v="Be a part of making the first Lynn Haven album, &quot;Fair Weather Friends.&quot;"/>
    <n v="6000"/>
    <n v="6000"/>
    <n v="1"/>
    <x v="0"/>
    <n v="600"/>
    <x v="0"/>
    <s v="USD"/>
    <n v="1364597692"/>
    <n v="1361577292"/>
    <b v="0"/>
    <n v="10"/>
    <b v="1"/>
    <s v="music/indie rock"/>
    <x v="4"/>
    <x v="14"/>
  </r>
  <r>
    <n v="2497"/>
    <x v="2496"/>
    <s v="Joe Rut captures his eccentrically funny and moving songs live with an 8-piece band + special guests.  Help him release it!!!"/>
    <n v="4000"/>
    <n v="4510.8599999999997"/>
    <n v="1.127715"/>
    <x v="0"/>
    <n v="80.551071428571419"/>
    <x v="0"/>
    <s v="USD"/>
    <n v="1312578338"/>
    <n v="1309986338"/>
    <b v="0"/>
    <n v="56"/>
    <b v="1"/>
    <s v="music/indie rock"/>
    <x v="4"/>
    <x v="14"/>
  </r>
  <r>
    <n v="2498"/>
    <x v="2497"/>
    <s v="We've been working hard on getting our music out and we are taking the final steps to releasing our EP, but we need your help."/>
    <n v="1000"/>
    <n v="1056"/>
    <n v="1.056"/>
    <x v="0"/>
    <n v="52.8"/>
    <x v="0"/>
    <s v="USD"/>
    <n v="1422400387"/>
    <n v="1421190787"/>
    <b v="0"/>
    <n v="20"/>
    <b v="1"/>
    <s v="music/indie rock"/>
    <x v="4"/>
    <x v="14"/>
  </r>
  <r>
    <n v="2499"/>
    <x v="2498"/>
    <s v="Ryan is headed to the UK for a series of Private House Parties! He needs your help. Don't miss your chance to be a part of the fun!"/>
    <n v="4000"/>
    <n v="8105"/>
    <n v="2.0262500000000001"/>
    <x v="0"/>
    <n v="47.676470588235297"/>
    <x v="0"/>
    <s v="USD"/>
    <n v="1356976800"/>
    <n v="1352820837"/>
    <b v="0"/>
    <n v="170"/>
    <b v="1"/>
    <s v="music/indie rock"/>
    <x v="4"/>
    <x v="14"/>
  </r>
  <r>
    <n v="2500"/>
    <x v="2499"/>
    <s v="ST's 4th LP has been tracked and mixed, but before he can set it free upon the world, it needs proper mastering and pressing!"/>
    <n v="600"/>
    <n v="680"/>
    <n v="1.1333333333333333"/>
    <x v="0"/>
    <n v="23.448275862068964"/>
    <x v="0"/>
    <s v="USD"/>
    <n v="1340476375"/>
    <n v="1337884375"/>
    <b v="0"/>
    <n v="29"/>
    <b v="1"/>
    <s v="music/indie rock"/>
    <x v="4"/>
    <x v="14"/>
  </r>
  <r>
    <n v="2501"/>
    <x v="2500"/>
    <s v="Locally owned board game cafÃ© focused on keeping it local with fresh food, craft beer, wine, and, of course, all your favourite games!"/>
    <n v="11000"/>
    <n v="281"/>
    <n v="2.5545454545454545E-2"/>
    <x v="2"/>
    <n v="40.142857142857146"/>
    <x v="5"/>
    <s v="CAD"/>
    <n v="1443379104"/>
    <n v="1440787104"/>
    <b v="0"/>
    <n v="7"/>
    <b v="0"/>
    <s v="food/restaurants"/>
    <x v="7"/>
    <x v="34"/>
  </r>
  <r>
    <n v="2502"/>
    <x v="2501"/>
    <s v="A small sweet shop featuring the cupcake variety offered by Cupcake Chaos, candy, cotton candy, shakes and malts, located in Dalhart,TX"/>
    <n v="110000"/>
    <n v="86"/>
    <n v="7.8181818181818181E-4"/>
    <x v="2"/>
    <n v="17.2"/>
    <x v="0"/>
    <s v="USD"/>
    <n v="1411328918"/>
    <n v="1407440918"/>
    <b v="0"/>
    <n v="5"/>
    <b v="0"/>
    <s v="food/restaurants"/>
    <x v="7"/>
    <x v="34"/>
  </r>
  <r>
    <n v="2503"/>
    <x v="2502"/>
    <s v="Cardinal Bistro will be Contemporary American dinning establishment based in Ventnor, NJ featuring local, seasonal ingredients."/>
    <n v="10000"/>
    <n v="0"/>
    <n v="0"/>
    <x v="2"/>
    <e v="#DIV/0!"/>
    <x v="0"/>
    <s v="USD"/>
    <n v="1465333560"/>
    <n v="1462743308"/>
    <b v="0"/>
    <n v="0"/>
    <b v="0"/>
    <s v="food/restaurants"/>
    <x v="7"/>
    <x v="34"/>
  </r>
  <r>
    <n v="2504"/>
    <x v="2503"/>
    <s v="Halal Restaurant and Internet Cafe 20 percent of profits will go to building masjids."/>
    <n v="35000"/>
    <n v="0"/>
    <n v="0"/>
    <x v="2"/>
    <e v="#DIV/0!"/>
    <x v="0"/>
    <s v="USD"/>
    <n v="1416014534"/>
    <n v="1413418934"/>
    <b v="0"/>
    <n v="0"/>
    <b v="0"/>
    <s v="food/restaurants"/>
    <x v="7"/>
    <x v="34"/>
  </r>
  <r>
    <n v="2505"/>
    <x v="2504"/>
    <s v="PASTATUTION- The act or practice of engaging in Pasta Making for money.  _x000a__x000a_Help us get the Arcobaleno Pasta Extruder!"/>
    <n v="7000"/>
    <n v="0"/>
    <n v="0"/>
    <x v="2"/>
    <e v="#DIV/0!"/>
    <x v="0"/>
    <s v="USD"/>
    <n v="1426292416"/>
    <n v="1423704016"/>
    <b v="0"/>
    <n v="0"/>
    <b v="0"/>
    <s v="food/restaurants"/>
    <x v="7"/>
    <x v="34"/>
  </r>
  <r>
    <n v="2506"/>
    <x v="2505"/>
    <s v="Love cereal as much as we do? Then we need your help! We are opening a worldwide cereal cafe, serving the best in imported cereals!"/>
    <n v="5000"/>
    <n v="30"/>
    <n v="6.0000000000000001E-3"/>
    <x v="2"/>
    <n v="15"/>
    <x v="1"/>
    <s v="GBP"/>
    <n v="1443906000"/>
    <n v="1441955269"/>
    <b v="0"/>
    <n v="2"/>
    <b v="0"/>
    <s v="food/restaurants"/>
    <x v="7"/>
    <x v="34"/>
  </r>
  <r>
    <n v="2507"/>
    <x v="2506"/>
    <s v="Unique dishes for a unique city!."/>
    <n v="42850"/>
    <n v="0"/>
    <n v="0"/>
    <x v="2"/>
    <e v="#DIV/0!"/>
    <x v="0"/>
    <s v="USD"/>
    <n v="1431308704"/>
    <n v="1428716704"/>
    <b v="0"/>
    <n v="0"/>
    <b v="0"/>
    <s v="food/restaurants"/>
    <x v="7"/>
    <x v="34"/>
  </r>
  <r>
    <n v="2508"/>
    <x v="2507"/>
    <s v="I make Amazing homemade fudge available in 18 flavors. I want to open my own business to be able to let my area eat my incredible fudge"/>
    <n v="20000"/>
    <n v="0"/>
    <n v="0"/>
    <x v="2"/>
    <e v="#DIV/0!"/>
    <x v="0"/>
    <s v="USD"/>
    <n v="1408056634"/>
    <n v="1405464634"/>
    <b v="0"/>
    <n v="0"/>
    <b v="0"/>
    <s v="food/restaurants"/>
    <x v="7"/>
    <x v="34"/>
  </r>
  <r>
    <n v="2509"/>
    <x v="2508"/>
    <s v="Relax in a new Cheesecake Lounge in London, serving freshly made cheesecakes, all day and all night, along with great coffees and teas."/>
    <n v="95000"/>
    <n v="1000"/>
    <n v="1.0526315789473684E-2"/>
    <x v="2"/>
    <n v="35.714285714285715"/>
    <x v="1"/>
    <s v="GBP"/>
    <n v="1429554349"/>
    <n v="1424719549"/>
    <b v="0"/>
    <n v="28"/>
    <b v="0"/>
    <s v="food/restaurants"/>
    <x v="7"/>
    <x v="34"/>
  </r>
  <r>
    <n v="2510"/>
    <x v="2509"/>
    <s v="Dugout Dogs will be specializing in the many hot dog and sausage styles sold at baseball parks around Major League Baseball (MLB)."/>
    <n v="50000"/>
    <n v="75"/>
    <n v="1.5E-3"/>
    <x v="2"/>
    <n v="37.5"/>
    <x v="0"/>
    <s v="USD"/>
    <n v="1431647772"/>
    <n v="1426463772"/>
    <b v="0"/>
    <n v="2"/>
    <b v="0"/>
    <s v="food/restaurants"/>
    <x v="7"/>
    <x v="34"/>
  </r>
  <r>
    <n v="2511"/>
    <x v="2510"/>
    <s v="Fresh Fast Food. A bbq ramen bar thats healthy, tasty and made to order right in front of your eyes....... From flame to bowl"/>
    <n v="100000"/>
    <n v="0"/>
    <n v="0"/>
    <x v="2"/>
    <e v="#DIV/0!"/>
    <x v="1"/>
    <s v="GBP"/>
    <n v="1454323413"/>
    <n v="1451731413"/>
    <b v="0"/>
    <n v="0"/>
    <b v="0"/>
    <s v="food/restaurants"/>
    <x v="7"/>
    <x v="34"/>
  </r>
  <r>
    <n v="2512"/>
    <x v="2511"/>
    <s v="Somethin' Tasty is a unique coffee, pastry &amp; retail store. We consign from all local sources: pottery, glass &amp; art."/>
    <n v="1150"/>
    <n v="0"/>
    <n v="0"/>
    <x v="2"/>
    <e v="#DIV/0!"/>
    <x v="0"/>
    <s v="USD"/>
    <n v="1418504561"/>
    <n v="1417208561"/>
    <b v="0"/>
    <n v="0"/>
    <b v="0"/>
    <s v="food/restaurants"/>
    <x v="7"/>
    <x v="34"/>
  </r>
  <r>
    <n v="2513"/>
    <x v="2512"/>
    <s v="Wir wollen einen Ort erschaffen an dem man sich wohlfÃ¼hlen kann, ein Ort an dem die Gedanken frei sind und man das Essen genieÃŸen kann."/>
    <n v="180000"/>
    <n v="0"/>
    <n v="0"/>
    <x v="2"/>
    <e v="#DIV/0!"/>
    <x v="12"/>
    <s v="EUR"/>
    <n v="1488067789"/>
    <n v="1482883789"/>
    <b v="0"/>
    <n v="0"/>
    <b v="0"/>
    <s v="food/restaurants"/>
    <x v="7"/>
    <x v="34"/>
  </r>
  <r>
    <n v="2514"/>
    <x v="2513"/>
    <s v="My little cafe has been challenged to provide healthy, fun lunches to kids at a Montessori School. Local/organic as much as possible."/>
    <n v="12000"/>
    <n v="210"/>
    <n v="1.7500000000000002E-2"/>
    <x v="2"/>
    <n v="52.5"/>
    <x v="0"/>
    <s v="USD"/>
    <n v="1408526477"/>
    <n v="1407057677"/>
    <b v="0"/>
    <n v="4"/>
    <b v="0"/>
    <s v="food/restaurants"/>
    <x v="7"/>
    <x v="34"/>
  </r>
  <r>
    <n v="2515"/>
    <x v="2514"/>
    <s v="The Barrel Room SF is moving to a new location in San Francisco with a 60-seat restaurant &amp; full liquor. Help us make our move amazing!"/>
    <n v="5000"/>
    <n v="930"/>
    <n v="0.186"/>
    <x v="2"/>
    <n v="77.5"/>
    <x v="0"/>
    <s v="USD"/>
    <n v="1424635753"/>
    <n v="1422043753"/>
    <b v="0"/>
    <n v="12"/>
    <b v="0"/>
    <s v="food/restaurants"/>
    <x v="7"/>
    <x v="34"/>
  </r>
  <r>
    <n v="2516"/>
    <x v="2515"/>
    <s v="Hi, everyone my name is Alex, and i want to create not just a cafe spot, but a place that gives everyone a nice warm homey feeling."/>
    <n v="22000"/>
    <n v="0"/>
    <n v="0"/>
    <x v="2"/>
    <e v="#DIV/0!"/>
    <x v="0"/>
    <s v="USD"/>
    <n v="1417279252"/>
    <n v="1414683652"/>
    <b v="0"/>
    <n v="0"/>
    <b v="0"/>
    <s v="food/restaurants"/>
    <x v="7"/>
    <x v="34"/>
  </r>
  <r>
    <n v="2517"/>
    <x v="2516"/>
    <s v="KICK START US! Chef-driven dining experience offering a multi-course tasteful and playful menu that hems in familiar seasonal comfort."/>
    <n v="18000"/>
    <n v="1767"/>
    <n v="9.8166666666666666E-2"/>
    <x v="2"/>
    <n v="53.545454545454547"/>
    <x v="5"/>
    <s v="CAD"/>
    <n v="1426788930"/>
    <n v="1424200530"/>
    <b v="0"/>
    <n v="33"/>
    <b v="0"/>
    <s v="food/restaurants"/>
    <x v="7"/>
    <x v="34"/>
  </r>
  <r>
    <n v="2518"/>
    <x v="2517"/>
    <s v="I am traveling the backroads of Southern California, to discover the best out-of-the-way eateries the area has to offer"/>
    <n v="5000"/>
    <n v="0"/>
    <n v="0"/>
    <x v="2"/>
    <e v="#DIV/0!"/>
    <x v="0"/>
    <s v="USD"/>
    <n v="1415899228"/>
    <n v="1413303628"/>
    <b v="0"/>
    <n v="0"/>
    <b v="0"/>
    <s v="food/restaurants"/>
    <x v="7"/>
    <x v="34"/>
  </r>
  <r>
    <n v="2519"/>
    <x v="2518"/>
    <s v="Better than your mom's, better than Cracker Barrel, only at Kelli's Kitchen (all from scratch)."/>
    <n v="150000"/>
    <n v="65"/>
    <n v="4.3333333333333331E-4"/>
    <x v="2"/>
    <n v="16.25"/>
    <x v="0"/>
    <s v="USD"/>
    <n v="1405741404"/>
    <n v="1403149404"/>
    <b v="0"/>
    <n v="4"/>
    <b v="0"/>
    <s v="food/restaurants"/>
    <x v="7"/>
    <x v="34"/>
  </r>
  <r>
    <n v="2520"/>
    <x v="2519"/>
    <s v="Aurora restaurant/night club, a Star Wars/Star Trek Science fiction community gathering place and club in the Tulsa/Oklahoma city area."/>
    <n v="100000"/>
    <n v="0"/>
    <n v="0"/>
    <x v="2"/>
    <e v="#DIV/0!"/>
    <x v="0"/>
    <s v="USD"/>
    <n v="1476559260"/>
    <n v="1472567085"/>
    <b v="0"/>
    <n v="0"/>
    <b v="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n v="1.0948792000000001"/>
    <x v="0"/>
    <n v="103.68174242424243"/>
    <x v="0"/>
    <s v="USD"/>
    <n v="1444778021"/>
    <n v="1442963621"/>
    <b v="0"/>
    <n v="132"/>
    <b v="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n v="1"/>
    <x v="0"/>
    <n v="185.18518518518519"/>
    <x v="0"/>
    <s v="USD"/>
    <n v="1461336720"/>
    <n v="1459431960"/>
    <b v="0"/>
    <n v="27"/>
    <b v="1"/>
    <s v="music/classical music"/>
    <x v="4"/>
    <x v="35"/>
  </r>
  <r>
    <n v="2523"/>
    <x v="2522"/>
    <s v="PATER NOSTER (2003) by Thomas Oboe Lee, scored for baritone solo and string quartet.  Hauntingly beautiful, yet never performed."/>
    <n v="900"/>
    <n v="1408"/>
    <n v="1.5644444444444445"/>
    <x v="0"/>
    <n v="54.153846153846153"/>
    <x v="0"/>
    <s v="USD"/>
    <n v="1416270292"/>
    <n v="1413674692"/>
    <b v="0"/>
    <n v="26"/>
    <b v="1"/>
    <s v="music/classical music"/>
    <x v="4"/>
    <x v="35"/>
  </r>
  <r>
    <n v="2524"/>
    <x v="2523"/>
    <s v="We're bringing some of our favorite music from the past 10 years to disc for the first time ever."/>
    <n v="7500"/>
    <n v="7620"/>
    <n v="1.016"/>
    <x v="0"/>
    <n v="177.2093023255814"/>
    <x v="0"/>
    <s v="USD"/>
    <n v="1419136200"/>
    <n v="1416338557"/>
    <b v="0"/>
    <n v="43"/>
    <b v="1"/>
    <s v="music/classical music"/>
    <x v="4"/>
    <x v="35"/>
  </r>
  <r>
    <n v="2525"/>
    <x v="2524"/>
    <s v="Husband and wife operatic team specializing in German opera. Fundraising for an audition tour of Germany."/>
    <n v="8000"/>
    <n v="8026"/>
    <n v="1.00325"/>
    <x v="0"/>
    <n v="100.325"/>
    <x v="0"/>
    <s v="USD"/>
    <n v="1340914571"/>
    <n v="1338322571"/>
    <b v="0"/>
    <n v="80"/>
    <b v="1"/>
    <s v="music/classical music"/>
    <x v="4"/>
    <x v="35"/>
  </r>
  <r>
    <n v="2526"/>
    <x v="2525"/>
    <s v="New music and arrangements, amazing sound, brass chamber music at the highest level!  Be a part of our community!"/>
    <n v="4000"/>
    <n v="4518"/>
    <n v="1.1294999999999999"/>
    <x v="0"/>
    <n v="136.90909090909091"/>
    <x v="0"/>
    <s v="USD"/>
    <n v="1418014740"/>
    <n v="1415585474"/>
    <b v="0"/>
    <n v="33"/>
    <b v="1"/>
    <s v="music/classical music"/>
    <x v="4"/>
    <x v="35"/>
  </r>
  <r>
    <n v="2527"/>
    <x v="2526"/>
    <s v="Five Programs of Benjamin Britten's vocal works featuring over 20 extraordinary vocalists and pianists."/>
    <n v="4000"/>
    <n v="4085"/>
    <n v="1.02125"/>
    <x v="0"/>
    <n v="57.535211267605632"/>
    <x v="0"/>
    <s v="USD"/>
    <n v="1382068740"/>
    <n v="1380477691"/>
    <b v="0"/>
    <n v="71"/>
    <b v="1"/>
    <s v="music/classical music"/>
    <x v="4"/>
    <x v="35"/>
  </r>
  <r>
    <n v="2528"/>
    <x v="2527"/>
    <s v="I've been offered a contract with HatHut to record Feldman's 'Three Voices', which would be my first solo disc. I need your help!"/>
    <n v="4000"/>
    <n v="4289.99"/>
    <n v="1.0724974999999999"/>
    <x v="0"/>
    <n v="52.962839506172834"/>
    <x v="1"/>
    <s v="GBP"/>
    <n v="1440068400"/>
    <n v="1438459303"/>
    <b v="0"/>
    <n v="81"/>
    <b v="1"/>
    <s v="music/classical music"/>
    <x v="4"/>
    <x v="35"/>
  </r>
  <r>
    <n v="2529"/>
    <x v="2528"/>
    <s v="Opera. Short. New."/>
    <n v="6000"/>
    <n v="6257"/>
    <n v="1.0428333333333333"/>
    <x v="0"/>
    <n v="82.328947368421055"/>
    <x v="0"/>
    <s v="USD"/>
    <n v="1332636975"/>
    <n v="1328752575"/>
    <b v="0"/>
    <n v="76"/>
    <b v="1"/>
    <s v="music/classical music"/>
    <x v="4"/>
    <x v="35"/>
  </r>
  <r>
    <n v="2530"/>
    <x v="2529"/>
    <s v="With your help the Tulsa Youth Symphony will have its premiere appearance at the opening of the OK Mozart Festival, June 6th"/>
    <n v="6500"/>
    <n v="6500"/>
    <n v="1"/>
    <x v="0"/>
    <n v="135.41666666666666"/>
    <x v="0"/>
    <s v="USD"/>
    <n v="1429505400"/>
    <n v="1426711505"/>
    <b v="0"/>
    <n v="48"/>
    <b v="1"/>
    <s v="music/classical music"/>
    <x v="4"/>
    <x v="35"/>
  </r>
  <r>
    <n v="2531"/>
    <x v="2530"/>
    <s v="The first CD of chamber music composed by John Leupold to be released on PARMA records. The album features solo, duets, and a quartet."/>
    <n v="4500"/>
    <n v="4518"/>
    <n v="1.004"/>
    <x v="0"/>
    <n v="74.06557377049181"/>
    <x v="0"/>
    <s v="USD"/>
    <n v="1439611140"/>
    <n v="1437668354"/>
    <b v="0"/>
    <n v="61"/>
    <b v="1"/>
    <s v="music/classical music"/>
    <x v="4"/>
    <x v="35"/>
  </r>
  <r>
    <n v="2532"/>
    <x v="2531"/>
    <s v="Please help us record our first album, which will contain an exciting collection of works, old and new, for large guitar ensemble!"/>
    <n v="4000"/>
    <n v="5045"/>
    <n v="1.26125"/>
    <x v="0"/>
    <n v="84.083333333333329"/>
    <x v="0"/>
    <s v="USD"/>
    <n v="1345148566"/>
    <n v="1342556566"/>
    <b v="0"/>
    <n v="60"/>
    <b v="1"/>
    <s v="music/classical music"/>
    <x v="4"/>
    <x v="35"/>
  </r>
  <r>
    <n v="2533"/>
    <x v="2532"/>
    <s v="HOLOGRAPHIC is raising money for our 2013 live, four-concert new music project and to commission composer Jonathan Sokol!"/>
    <n v="7500"/>
    <n v="8300"/>
    <n v="1.1066666666666667"/>
    <x v="0"/>
    <n v="61.029411764705884"/>
    <x v="0"/>
    <s v="USD"/>
    <n v="1362160868"/>
    <n v="1359568911"/>
    <b v="0"/>
    <n v="136"/>
    <b v="1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n v="1.05"/>
    <x v="0"/>
    <n v="150"/>
    <x v="0"/>
    <s v="USD"/>
    <n v="1262325600"/>
    <n v="1257871712"/>
    <b v="0"/>
    <n v="14"/>
    <b v="1"/>
    <s v="music/classical music"/>
    <x v="4"/>
    <x v="35"/>
  </r>
  <r>
    <n v="2535"/>
    <x v="2534"/>
    <s v="Mark Hayes: Requiem Recording"/>
    <n v="20000"/>
    <n v="20755"/>
    <n v="1.03775"/>
    <x v="0"/>
    <n v="266.08974358974359"/>
    <x v="0"/>
    <s v="USD"/>
    <n v="1417463945"/>
    <n v="1414781945"/>
    <b v="0"/>
    <n v="78"/>
    <b v="1"/>
    <s v="music/classical music"/>
    <x v="4"/>
    <x v="35"/>
  </r>
  <r>
    <n v="2536"/>
    <x v="2535"/>
    <s v="I create my solo piano Vignettes by encrypting someone's name in the melody. Next up is the fourth Vignette, and I need a subject!"/>
    <n v="25"/>
    <n v="29"/>
    <n v="1.1599999999999999"/>
    <x v="0"/>
    <n v="7.25"/>
    <x v="0"/>
    <s v="USD"/>
    <n v="1375151566"/>
    <n v="1373337166"/>
    <b v="0"/>
    <n v="4"/>
    <b v="1"/>
    <s v="music/classical music"/>
    <x v="4"/>
    <x v="35"/>
  </r>
  <r>
    <n v="2537"/>
    <x v="2536"/>
    <s v="When an innocent girl is seen bathing by local church elders, she becomes the target of travelling, revivalist preacher Olin Blitch."/>
    <n v="1000"/>
    <n v="1100"/>
    <n v="1.1000000000000001"/>
    <x v="0"/>
    <n v="100"/>
    <x v="0"/>
    <s v="USD"/>
    <n v="1312212855"/>
    <n v="1307028855"/>
    <b v="0"/>
    <n v="11"/>
    <b v="1"/>
    <s v="music/classical music"/>
    <x v="4"/>
    <x v="35"/>
  </r>
  <r>
    <n v="2538"/>
    <x v="2537"/>
    <s v="I will record 2 of Tomaso Albinoni's concertos for 2 oboes playing both parts myself."/>
    <n v="18000"/>
    <n v="20343.169999999998"/>
    <n v="1.130176111111111"/>
    <x v="0"/>
    <n v="109.96308108108107"/>
    <x v="0"/>
    <s v="USD"/>
    <n v="1361681940"/>
    <n v="1359029661"/>
    <b v="0"/>
    <n v="185"/>
    <b v="1"/>
    <s v="music/classical music"/>
    <x v="4"/>
    <x v="35"/>
  </r>
  <r>
    <n v="2539"/>
    <x v="2538"/>
    <s v="Help ABS Academy musicians get their cellos, gambas, &amp; contrabasses to San Francisco by supporting their instruments' travel."/>
    <n v="10000"/>
    <n v="10025"/>
    <n v="1.0024999999999999"/>
    <x v="0"/>
    <n v="169.91525423728814"/>
    <x v="0"/>
    <s v="USD"/>
    <n v="1422913152"/>
    <n v="1417729152"/>
    <b v="0"/>
    <n v="59"/>
    <b v="1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n v="1.034"/>
    <x v="0"/>
    <n v="95.740740740740748"/>
    <x v="0"/>
    <s v="USD"/>
    <n v="1319904721"/>
    <n v="1314720721"/>
    <b v="0"/>
    <n v="27"/>
    <b v="1"/>
    <s v="music/classical music"/>
    <x v="4"/>
    <x v="35"/>
  </r>
  <r>
    <n v="2541"/>
    <x v="2540"/>
    <s v="A debut CD of romantic Fantasies by young composers Bridge, Ireland, Sibelius and a premiere recording of Bergman Trio Op. 2 from 1939"/>
    <n v="3500"/>
    <n v="3746"/>
    <n v="1.0702857142857143"/>
    <x v="0"/>
    <n v="59.460317460317462"/>
    <x v="1"/>
    <s v="GBP"/>
    <n v="1380192418"/>
    <n v="1375008418"/>
    <b v="0"/>
    <n v="63"/>
    <b v="1"/>
    <s v="music/classical music"/>
    <x v="4"/>
    <x v="35"/>
  </r>
  <r>
    <n v="2542"/>
    <x v="2541"/>
    <s v="Marquita Renee Ntim records her first Classical Album, complete with her playing the viola, cello and singing opera."/>
    <n v="700"/>
    <n v="725"/>
    <n v="1.0357142857142858"/>
    <x v="0"/>
    <n v="55.769230769230766"/>
    <x v="0"/>
    <s v="USD"/>
    <n v="1380599940"/>
    <n v="1377252857"/>
    <b v="0"/>
    <n v="13"/>
    <b v="1"/>
    <s v="music/classical music"/>
    <x v="4"/>
    <x v="35"/>
  </r>
  <r>
    <n v="2543"/>
    <x v="2542"/>
    <s v="The Station in Hamtramck is supplementing our studio to accommodate live in-studio performances and recordings.   You can help. "/>
    <n v="250"/>
    <n v="391"/>
    <n v="1.5640000000000001"/>
    <x v="0"/>
    <n v="30.076923076923077"/>
    <x v="0"/>
    <s v="USD"/>
    <n v="1293937200"/>
    <n v="1291257298"/>
    <b v="0"/>
    <n v="13"/>
    <b v="1"/>
    <s v="music/classical music"/>
    <x v="4"/>
    <x v="35"/>
  </r>
  <r>
    <n v="2544"/>
    <x v="2543"/>
    <s v="Bringing choral music and performance opportunities to under-served youth in West Philadelphia"/>
    <n v="5000"/>
    <n v="5041"/>
    <n v="1.0082"/>
    <x v="0"/>
    <n v="88.438596491228068"/>
    <x v="0"/>
    <s v="USD"/>
    <n v="1341750569"/>
    <n v="1339158569"/>
    <b v="0"/>
    <n v="57"/>
    <b v="1"/>
    <s v="music/classical music"/>
    <x v="4"/>
    <x v="35"/>
  </r>
  <r>
    <n v="2545"/>
    <x v="2544"/>
    <s v="We're recording our debut album: a CD of the string quartet and clarinet quintet by Stephan Krehl for the Naxos label"/>
    <n v="2000"/>
    <n v="3906"/>
    <n v="1.9530000000000001"/>
    <x v="0"/>
    <n v="64.032786885245898"/>
    <x v="0"/>
    <s v="USD"/>
    <n v="1424997000"/>
    <n v="1421983138"/>
    <b v="0"/>
    <n v="61"/>
    <b v="1"/>
    <s v="music/classical music"/>
    <x v="4"/>
    <x v="35"/>
  </r>
  <r>
    <n v="2546"/>
    <x v="2545"/>
    <s v="We want to release an album of choral music by acclaimed Finnish composer Jaakko MÃ¤ntyjÃ¤rvi in 2014"/>
    <n v="3500"/>
    <n v="3910"/>
    <n v="1.1171428571428572"/>
    <x v="0"/>
    <n v="60.153846153846153"/>
    <x v="0"/>
    <s v="USD"/>
    <n v="1380949200"/>
    <n v="1378586179"/>
    <b v="0"/>
    <n v="65"/>
    <b v="1"/>
    <s v="music/classical music"/>
    <x v="4"/>
    <x v="35"/>
  </r>
  <r>
    <n v="2547"/>
    <x v="2546"/>
    <s v="A compilation of Guitar Music by composers Darin Au, Jeff Peterson, Byron Yasui, Bailey Matsuda, Ian O'Sullivan, and Michael Foumai."/>
    <n v="5500"/>
    <n v="6592"/>
    <n v="1.1985454545454546"/>
    <x v="0"/>
    <n v="49.194029850746269"/>
    <x v="0"/>
    <s v="USD"/>
    <n v="1333560803"/>
    <n v="1330972403"/>
    <b v="0"/>
    <n v="134"/>
    <b v="1"/>
    <s v="music/classical music"/>
    <x v="4"/>
    <x v="35"/>
  </r>
  <r>
    <n v="2548"/>
    <x v="2547"/>
    <s v="This is the embryo of the change for future ecosystem of musical art  in Indonesia. Please support us to realize our program on Oct 9!"/>
    <n v="6000"/>
    <n v="6111"/>
    <n v="1.0185"/>
    <x v="0"/>
    <n v="165.16216216216216"/>
    <x v="6"/>
    <s v="EUR"/>
    <n v="1475209620"/>
    <n v="1473087637"/>
    <b v="0"/>
    <n v="37"/>
    <b v="1"/>
    <s v="music/classical music"/>
    <x v="4"/>
    <x v="35"/>
  </r>
  <r>
    <n v="2549"/>
    <x v="2548"/>
    <s v="A new opera in English by Mike Christie to be premiÃ¨red at the Arcola Theatre, London UK from 14th-17th August 2013."/>
    <n v="1570"/>
    <n v="1614"/>
    <n v="1.0280254777070064"/>
    <x v="0"/>
    <n v="43.621621621621621"/>
    <x v="1"/>
    <s v="GBP"/>
    <n v="1370019600"/>
    <n v="1366999870"/>
    <b v="0"/>
    <n v="37"/>
    <b v="1"/>
    <s v="music/classical music"/>
    <x v="4"/>
    <x v="35"/>
  </r>
  <r>
    <n v="2550"/>
    <x v="2549"/>
    <s v="Ashley Bathgate and Karl Larson are raising funds to make the premiere recording of Ken Thomson's brilliant, dramatic new chamber works"/>
    <n v="6500"/>
    <n v="6555"/>
    <n v="1.0084615384615385"/>
    <x v="0"/>
    <n v="43.7"/>
    <x v="0"/>
    <s v="USD"/>
    <n v="1444276740"/>
    <n v="1439392406"/>
    <b v="0"/>
    <n v="150"/>
    <b v="1"/>
    <s v="music/classical music"/>
    <x v="4"/>
    <x v="35"/>
  </r>
  <r>
    <n v="2551"/>
    <x v="2550"/>
    <s v="KCS seeks your support to off-set the cost of assembling a professional 25 piece orchestra for two choral performances."/>
    <n v="3675"/>
    <n v="3775.5"/>
    <n v="1.0273469387755103"/>
    <x v="0"/>
    <n v="67.419642857142861"/>
    <x v="0"/>
    <s v="USD"/>
    <n v="1332362880"/>
    <n v="1329890585"/>
    <b v="0"/>
    <n v="56"/>
    <b v="1"/>
    <s v="music/classical music"/>
    <x v="4"/>
    <x v="35"/>
  </r>
  <r>
    <n v="2552"/>
    <x v="2551"/>
    <s v="World Premiere of a new oratorio with chorus, soloists, and orchestra, based on the Old Testament king and prophet, DAVID"/>
    <n v="3000"/>
    <n v="3195"/>
    <n v="1.0649999999999999"/>
    <x v="0"/>
    <n v="177.5"/>
    <x v="0"/>
    <s v="USD"/>
    <n v="1488741981"/>
    <n v="1486149981"/>
    <b v="0"/>
    <n v="18"/>
    <b v="1"/>
    <s v="music/classical music"/>
    <x v="4"/>
    <x v="35"/>
  </r>
  <r>
    <n v="2553"/>
    <x v="2552"/>
    <s v="Help me be one of the first to record these beautiful songs and arrangements by 18-19th century masters of the classical guitar."/>
    <n v="1500"/>
    <n v="2333"/>
    <n v="1.5553333333333332"/>
    <x v="0"/>
    <n v="38.883333333333333"/>
    <x v="0"/>
    <s v="USD"/>
    <n v="1348202807"/>
    <n v="1343018807"/>
    <b v="0"/>
    <n v="60"/>
    <b v="1"/>
    <s v="music/classical music"/>
    <x v="4"/>
    <x v="35"/>
  </r>
  <r>
    <n v="2554"/>
    <x v="2553"/>
    <s v="Join forces with the Patagonia Winds to commission a new wind quintet to premiere at the 2015 National Flute Association Convention!"/>
    <n v="3000"/>
    <n v="3684"/>
    <n v="1.228"/>
    <x v="0"/>
    <n v="54.985074626865675"/>
    <x v="0"/>
    <s v="USD"/>
    <n v="1433131140"/>
    <n v="1430445163"/>
    <b v="0"/>
    <n v="67"/>
    <b v="1"/>
    <s v="music/classical music"/>
    <x v="4"/>
    <x v="35"/>
  </r>
  <r>
    <n v="2555"/>
    <x v="2554"/>
    <s v="At Brevard Music Center, a foremost summer music study program, I will compose a new work for large chamber ensemble for performance."/>
    <n v="2000"/>
    <n v="2147"/>
    <n v="1.0734999999999999"/>
    <x v="0"/>
    <n v="61.342857142857142"/>
    <x v="0"/>
    <s v="USD"/>
    <n v="1338219793"/>
    <n v="1335541393"/>
    <b v="0"/>
    <n v="35"/>
    <b v="1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n v="745"/>
    <n v="786"/>
    <n v="1.0550335570469798"/>
    <x v="0"/>
    <n v="23.117647058823529"/>
    <x v="0"/>
    <s v="USD"/>
    <n v="1356392857"/>
    <n v="1352504857"/>
    <b v="0"/>
    <n v="34"/>
    <b v="1"/>
    <s v="music/classical music"/>
    <x v="4"/>
    <x v="35"/>
  </r>
  <r>
    <n v="2557"/>
    <x v="2556"/>
    <s v="Raising money for our concert tour of Switzerland and Germany in June/July 2014"/>
    <n v="900"/>
    <n v="1066"/>
    <n v="1.1844444444444444"/>
    <x v="0"/>
    <n v="29.611111111111111"/>
    <x v="1"/>
    <s v="GBP"/>
    <n v="1400176386"/>
    <n v="1397584386"/>
    <b v="0"/>
    <n v="36"/>
    <b v="1"/>
    <s v="music/classical music"/>
    <x v="4"/>
    <x v="35"/>
  </r>
  <r>
    <n v="2558"/>
    <x v="2557"/>
    <s v="The Hopkins Sinfonia is looking for your support to run our 2015 Season made up of five concerts."/>
    <n v="1250"/>
    <n v="1361"/>
    <n v="1.0888"/>
    <x v="0"/>
    <n v="75.611111111111114"/>
    <x v="2"/>
    <s v="AUD"/>
    <n v="1430488740"/>
    <n v="1427747906"/>
    <b v="0"/>
    <n v="18"/>
    <b v="1"/>
    <s v="music/classical music"/>
    <x v="4"/>
    <x v="35"/>
  </r>
  <r>
    <n v="2559"/>
    <x v="2558"/>
    <s v="A concert of new music by four composers who have lived in India and been inspired by its music, with the Momenta String Quartet"/>
    <n v="800"/>
    <n v="890"/>
    <n v="1.1125"/>
    <x v="0"/>
    <n v="35.6"/>
    <x v="0"/>
    <s v="USD"/>
    <n v="1321385820"/>
    <n v="1318539484"/>
    <b v="0"/>
    <n v="25"/>
    <b v="1"/>
    <s v="music/classical music"/>
    <x v="4"/>
    <x v="35"/>
  </r>
  <r>
    <n v="2560"/>
    <x v="2559"/>
    <s v="New CD of favourite chamber music by Welsh composer Michael Parkin featuring debut recordings by outstanding young musicians."/>
    <n v="3000"/>
    <n v="3003"/>
    <n v="1.0009999999999999"/>
    <x v="0"/>
    <n v="143"/>
    <x v="1"/>
    <s v="GBP"/>
    <n v="1425682174"/>
    <n v="1423090174"/>
    <b v="0"/>
    <n v="21"/>
    <b v="1"/>
    <s v="music/classical music"/>
    <x v="4"/>
    <x v="35"/>
  </r>
  <r>
    <n v="2561"/>
    <x v="2560"/>
    <s v="Ever had chicken fingers smothered in bearnaise sauce, resting on a bed of your favorite rice? We need these meals on wheels."/>
    <n v="100000"/>
    <n v="0"/>
    <n v="0"/>
    <x v="1"/>
    <e v="#DIV/0!"/>
    <x v="5"/>
    <s v="CAD"/>
    <n v="1444740089"/>
    <n v="1442148089"/>
    <b v="0"/>
    <n v="0"/>
    <b v="0"/>
    <s v="food/food trucks"/>
    <x v="7"/>
    <x v="19"/>
  </r>
  <r>
    <n v="2562"/>
    <x v="2561"/>
    <s v="Hail up - Wah gwaan ?_x000a_We are creating a foodtruck that will serve typical, traditional Jamaican jerk chicken/pork and more!"/>
    <n v="10000"/>
    <n v="75"/>
    <n v="7.4999999999999997E-3"/>
    <x v="1"/>
    <n v="25"/>
    <x v="12"/>
    <s v="EUR"/>
    <n v="1476189339"/>
    <n v="1471005339"/>
    <b v="0"/>
    <n v="3"/>
    <b v="0"/>
    <s v="food/food trucks"/>
    <x v="7"/>
    <x v="19"/>
  </r>
  <r>
    <n v="2563"/>
    <x v="2562"/>
    <s v="Michigan based bubble tea and specialty ice cream food truck"/>
    <n v="20000"/>
    <n v="0"/>
    <n v="0"/>
    <x v="1"/>
    <e v="#DIV/0!"/>
    <x v="0"/>
    <s v="USD"/>
    <n v="1438226451"/>
    <n v="1433042451"/>
    <b v="0"/>
    <n v="0"/>
    <b v="0"/>
    <s v="food/food trucks"/>
    <x v="7"/>
    <x v="19"/>
  </r>
  <r>
    <n v="2564"/>
    <x v="2563"/>
    <s v="We want to bring the wonderful flavors of the Jersey Shore, my home, to my new home in Winnipeg, the center of Canada."/>
    <n v="40000"/>
    <n v="0"/>
    <n v="0"/>
    <x v="1"/>
    <e v="#DIV/0!"/>
    <x v="5"/>
    <s v="CAD"/>
    <n v="1406854699"/>
    <n v="1404262699"/>
    <b v="0"/>
    <n v="0"/>
    <b v="0"/>
    <s v="food/food trucks"/>
    <x v="7"/>
    <x v="19"/>
  </r>
  <r>
    <n v="2565"/>
    <x v="2564"/>
    <s v="The Sketchy Pelican. Is my vision to bring raw, honest, soulful, creative, thoght provoking cuisine to food truck form"/>
    <n v="10000"/>
    <n v="100"/>
    <n v="0.01"/>
    <x v="1"/>
    <n v="100"/>
    <x v="0"/>
    <s v="USD"/>
    <n v="1462827000"/>
    <n v="1457710589"/>
    <b v="0"/>
    <n v="1"/>
    <b v="0"/>
    <s v="food/food trucks"/>
    <x v="7"/>
    <x v="19"/>
  </r>
  <r>
    <n v="2566"/>
    <x v="2565"/>
    <s v="You can skip the hotdog cart and enjoy fresh, hot, delicious, handmade pizza when Mamma B's takes her show on the road!"/>
    <n v="35000"/>
    <n v="0"/>
    <n v="0"/>
    <x v="1"/>
    <e v="#DIV/0!"/>
    <x v="0"/>
    <s v="USD"/>
    <n v="1408663948"/>
    <n v="1406071948"/>
    <b v="0"/>
    <n v="0"/>
    <b v="0"/>
    <s v="food/food trucks"/>
    <x v="7"/>
    <x v="19"/>
  </r>
  <r>
    <n v="2567"/>
    <x v="2566"/>
    <s v="You're leaving a Bar/Nightclub what else would you want more than to have a Juicy Burger and to see Beautiful Girls making it."/>
    <n v="45000"/>
    <n v="120"/>
    <n v="2.6666666666666666E-3"/>
    <x v="1"/>
    <n v="60"/>
    <x v="0"/>
    <s v="USD"/>
    <n v="1429823138"/>
    <n v="1427231138"/>
    <b v="0"/>
    <n v="2"/>
    <b v="0"/>
    <s v="food/food trucks"/>
    <x v="7"/>
    <x v="19"/>
  </r>
  <r>
    <n v="2568"/>
    <x v="2567"/>
    <s v="Barney's is seriously delicious New York food. Cooking everything from scratch on our American food truck. London here we come..."/>
    <n v="10000"/>
    <n v="50"/>
    <n v="5.0000000000000001E-3"/>
    <x v="1"/>
    <n v="50"/>
    <x v="1"/>
    <s v="GBP"/>
    <n v="1472745594"/>
    <n v="1470153594"/>
    <b v="0"/>
    <n v="1"/>
    <b v="0"/>
    <s v="food/food trucks"/>
    <x v="7"/>
    <x v="19"/>
  </r>
  <r>
    <n v="2569"/>
    <x v="2568"/>
    <s v="With your help, I would be able to get a truck and start the process of getting it ready for the 2016 season."/>
    <n v="6500"/>
    <n v="145"/>
    <n v="2.2307692307692306E-2"/>
    <x v="1"/>
    <n v="72.5"/>
    <x v="0"/>
    <s v="USD"/>
    <n v="1442457112"/>
    <n v="1439865112"/>
    <b v="0"/>
    <n v="2"/>
    <b v="0"/>
    <s v="food/food trucks"/>
    <x v="7"/>
    <x v="19"/>
  </r>
  <r>
    <n v="2570"/>
    <x v="2569"/>
    <s v="A family run mobile wood fired pizza oven serving up unique artisan pizzas created by award winning Chef Brandon Mathias!"/>
    <n v="7000"/>
    <n v="59"/>
    <n v="8.4285714285714294E-3"/>
    <x v="1"/>
    <n v="29.5"/>
    <x v="0"/>
    <s v="USD"/>
    <n v="1486590035"/>
    <n v="1483998035"/>
    <b v="0"/>
    <n v="2"/>
    <b v="0"/>
    <s v="food/food trucks"/>
    <x v="7"/>
    <x v="19"/>
  </r>
  <r>
    <n v="2571"/>
    <x v="2570"/>
    <s v="Perth locals who dream of opening a health food van, and serving treats that not only taste amazing but also benefit your body."/>
    <n v="100000"/>
    <n v="250"/>
    <n v="2.5000000000000001E-3"/>
    <x v="1"/>
    <n v="62.5"/>
    <x v="2"/>
    <s v="AUD"/>
    <n v="1463645521"/>
    <n v="1458461521"/>
    <b v="0"/>
    <n v="4"/>
    <b v="0"/>
    <s v="food/food trucks"/>
    <x v="7"/>
    <x v="19"/>
  </r>
  <r>
    <n v="2572"/>
    <x v="2571"/>
    <s v="Mesquite smoked brisket nachos, food truck style, with homemade salsa to make your taste buds dance."/>
    <n v="30000"/>
    <n v="0"/>
    <n v="0"/>
    <x v="1"/>
    <e v="#DIV/0!"/>
    <x v="0"/>
    <s v="USD"/>
    <n v="1428893517"/>
    <n v="1426301517"/>
    <b v="0"/>
    <n v="0"/>
    <b v="0"/>
    <s v="food/food trucks"/>
    <x v="7"/>
    <x v="19"/>
  </r>
  <r>
    <n v="2573"/>
    <x v="2572"/>
    <s v="I have perfected my porkkabob recipe.I'm ready to start my own business!I need funds for the bbq pit and trailer and start up supplies."/>
    <n v="8000"/>
    <n v="0"/>
    <n v="0"/>
    <x v="1"/>
    <e v="#DIV/0!"/>
    <x v="0"/>
    <s v="USD"/>
    <n v="1408803149"/>
    <n v="1404915149"/>
    <b v="0"/>
    <n v="0"/>
    <b v="0"/>
    <s v="food/food trucks"/>
    <x v="7"/>
    <x v="19"/>
  </r>
  <r>
    <n v="2574"/>
    <x v="2573"/>
    <s v="The Best Jamaican Jerk outside of Kingston! The name means &quot;for the children&quot;, my children, the reasons why I cook and why I live!"/>
    <n v="10000"/>
    <n v="0"/>
    <n v="0"/>
    <x v="1"/>
    <e v="#DIV/0!"/>
    <x v="0"/>
    <s v="USD"/>
    <n v="1463600945"/>
    <n v="1461786545"/>
    <b v="0"/>
    <n v="0"/>
    <b v="0"/>
    <s v="food/food trucks"/>
    <x v="7"/>
    <x v="19"/>
  </r>
  <r>
    <n v="2575"/>
    <x v="2574"/>
    <s v="Hello everyone, Iv'e decided to put my love for old Volkswagen buses and my love for cooking together! Support vdub dogs hot dog bus!"/>
    <n v="85000"/>
    <n v="0"/>
    <n v="0"/>
    <x v="1"/>
    <e v="#DIV/0!"/>
    <x v="0"/>
    <s v="USD"/>
    <n v="1421030194"/>
    <n v="1418438194"/>
    <b v="0"/>
    <n v="0"/>
    <b v="0"/>
    <s v="food/food trucks"/>
    <x v="7"/>
    <x v="19"/>
  </r>
  <r>
    <n v="2576"/>
    <x v="2575"/>
    <s v="A New Twist with an American and Philippine fast food Mobile Trailer."/>
    <n v="10000"/>
    <n v="0"/>
    <n v="0"/>
    <x v="1"/>
    <e v="#DIV/0!"/>
    <x v="0"/>
    <s v="USD"/>
    <n v="1428707647"/>
    <n v="1424823247"/>
    <b v="0"/>
    <n v="0"/>
    <b v="0"/>
    <s v="food/food trucks"/>
    <x v="7"/>
    <x v="19"/>
  </r>
  <r>
    <n v="2577"/>
    <x v="2576"/>
    <s v="This is not your average cake, it's fruit with yogurt fruit dip icing and fruit toppings! Great for events, parties, weddings and more!"/>
    <n v="15000"/>
    <n v="0"/>
    <n v="0"/>
    <x v="1"/>
    <e v="#DIV/0!"/>
    <x v="0"/>
    <s v="USD"/>
    <n v="1407181297"/>
    <n v="1405021297"/>
    <b v="0"/>
    <n v="0"/>
    <b v="0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n v="0"/>
    <x v="1"/>
    <e v="#DIV/0!"/>
    <x v="0"/>
    <s v="USD"/>
    <n v="1444410000"/>
    <n v="1440203579"/>
    <b v="0"/>
    <n v="0"/>
    <b v="0"/>
    <s v="food/food trucks"/>
    <x v="7"/>
    <x v="19"/>
  </r>
  <r>
    <n v="2579"/>
    <x v="2578"/>
    <s v="For those who know me, I love to bake &amp; I'm pretty good at it. My dream is to own a food truck that is a bakery &amp; Coffee shop."/>
    <n v="200000"/>
    <n v="277"/>
    <n v="1.3849999999999999E-3"/>
    <x v="1"/>
    <n v="23.083333333333332"/>
    <x v="0"/>
    <s v="USD"/>
    <n v="1410810903"/>
    <n v="1405626903"/>
    <b v="0"/>
    <n v="12"/>
    <b v="0"/>
    <s v="food/food trucks"/>
    <x v="7"/>
    <x v="19"/>
  </r>
  <r>
    <n v="2580"/>
    <x v="2579"/>
    <s v="Planning to build this truck into a full rolling fold out cook shack,providing clean cold drinking water to all festival goers"/>
    <n v="8500"/>
    <n v="51"/>
    <n v="6.0000000000000001E-3"/>
    <x v="1"/>
    <n v="25.5"/>
    <x v="0"/>
    <s v="USD"/>
    <n v="1431745200"/>
    <n v="1429170603"/>
    <b v="0"/>
    <n v="2"/>
    <b v="0"/>
    <s v="food/food trucks"/>
    <x v="7"/>
    <x v="19"/>
  </r>
  <r>
    <n v="2581"/>
    <x v="2580"/>
    <s v="Creating a Food Truck to bring gourmet sausage sliders to Jacksonville, FL for breakfast, lunch, and special events."/>
    <n v="5000"/>
    <n v="530"/>
    <n v="0.106"/>
    <x v="2"/>
    <n v="48.18181818181818"/>
    <x v="0"/>
    <s v="USD"/>
    <n v="1447689898"/>
    <n v="1445094298"/>
    <b v="0"/>
    <n v="11"/>
    <b v="0"/>
    <s v="food/food trucks"/>
    <x v="7"/>
    <x v="19"/>
  </r>
  <r>
    <n v="2582"/>
    <x v="2581"/>
    <s v="The place where chicken meets liquor for the first time!"/>
    <n v="90000"/>
    <n v="1"/>
    <n v="1.1111111111111112E-5"/>
    <x v="2"/>
    <n v="1"/>
    <x v="0"/>
    <s v="USD"/>
    <n v="1477784634"/>
    <n v="1475192634"/>
    <b v="0"/>
    <n v="1"/>
    <b v="0"/>
    <s v="food/food trucks"/>
    <x v="7"/>
    <x v="19"/>
  </r>
  <r>
    <n v="2583"/>
    <x v="2582"/>
    <s v="Crazy Daisy will become the newest member of the food truck distributors in Kansas City, Missouri."/>
    <n v="1000"/>
    <n v="5"/>
    <n v="5.0000000000000001E-3"/>
    <x v="2"/>
    <n v="1"/>
    <x v="0"/>
    <s v="USD"/>
    <n v="1426526880"/>
    <n v="1421346480"/>
    <b v="0"/>
    <n v="5"/>
    <b v="0"/>
    <s v="food/food trucks"/>
    <x v="7"/>
    <x v="19"/>
  </r>
  <r>
    <n v="2584"/>
    <x v="2583"/>
    <s v="Bringing quality food to the masses using local premium ingredients, but at a food truck price!"/>
    <n v="10000"/>
    <n v="0"/>
    <n v="0"/>
    <x v="2"/>
    <e v="#DIV/0!"/>
    <x v="0"/>
    <s v="USD"/>
    <n v="1434341369"/>
    <n v="1431749369"/>
    <b v="0"/>
    <n v="0"/>
    <b v="0"/>
    <s v="food/food trucks"/>
    <x v="7"/>
    <x v="19"/>
  </r>
  <r>
    <n v="2585"/>
    <x v="2584"/>
    <s v="Evie's Eats uses local ingredients to create sweet treats, healthy snacks and on the go meals, all with the family budget in mind!"/>
    <n v="30000"/>
    <n v="50"/>
    <n v="1.6666666666666668E-3"/>
    <x v="2"/>
    <n v="50"/>
    <x v="0"/>
    <s v="USD"/>
    <n v="1404601632"/>
    <n v="1402009632"/>
    <b v="0"/>
    <n v="1"/>
    <b v="0"/>
    <s v="food/food trucks"/>
    <x v="7"/>
    <x v="19"/>
  </r>
  <r>
    <n v="2586"/>
    <x v="2585"/>
    <s v="I would like to bring fresh salad and food to the streets of London at a reasonable price."/>
    <n v="3000"/>
    <n v="5"/>
    <n v="1.6666666666666668E-3"/>
    <x v="2"/>
    <n v="5"/>
    <x v="1"/>
    <s v="GBP"/>
    <n v="1451030136"/>
    <n v="1448438136"/>
    <b v="0"/>
    <n v="1"/>
    <b v="0"/>
    <s v="food/food trucks"/>
    <x v="7"/>
    <x v="19"/>
  </r>
  <r>
    <n v="2587"/>
    <x v="2586"/>
    <s v="Providing creative, healthy signature dishes for active, conscientious lifestylers through a community of culinary artists."/>
    <n v="50000"/>
    <n v="1217"/>
    <n v="2.4340000000000001E-2"/>
    <x v="2"/>
    <n v="202.83333333333334"/>
    <x v="0"/>
    <s v="USD"/>
    <n v="1451491953"/>
    <n v="1448899953"/>
    <b v="0"/>
    <n v="6"/>
    <b v="0"/>
    <s v="food/food trucks"/>
    <x v="7"/>
    <x v="19"/>
  </r>
  <r>
    <n v="2588"/>
    <x v="2587"/>
    <s v="We are a Asian fusion inspired American Fare Food Truck Home of the Freak Sandwich So that means Come And Get Your Freak On! eat big."/>
    <n v="6000"/>
    <n v="233"/>
    <n v="3.8833333333333331E-2"/>
    <x v="2"/>
    <n v="29.125"/>
    <x v="0"/>
    <s v="USD"/>
    <n v="1427807640"/>
    <n v="1423325626"/>
    <b v="0"/>
    <n v="8"/>
    <b v="0"/>
    <s v="food/food trucks"/>
    <x v="7"/>
    <x v="19"/>
  </r>
  <r>
    <n v="2589"/>
    <x v="2588"/>
    <s v="A Brazilian-inspired food truck in one of the busiest spots in Copenhagen, delicious pancakes made by the healthy tapiÃ³ca flour"/>
    <n v="50000"/>
    <n v="5"/>
    <n v="1E-4"/>
    <x v="2"/>
    <n v="5"/>
    <x v="8"/>
    <s v="DKK"/>
    <n v="1458733927"/>
    <n v="1456145527"/>
    <b v="0"/>
    <n v="1"/>
    <b v="0"/>
    <s v="food/food trucks"/>
    <x v="7"/>
    <x v="19"/>
  </r>
  <r>
    <n v="2590"/>
    <x v="2589"/>
    <s v="First in Perth self-contained eco-friendly coffee car based on Ford Fiesta. In the end of the projrct I need your help to make it real!"/>
    <n v="3000"/>
    <n v="0"/>
    <n v="0"/>
    <x v="2"/>
    <e v="#DIV/0!"/>
    <x v="2"/>
    <s v="AUD"/>
    <n v="1453817297"/>
    <n v="1453212497"/>
    <b v="0"/>
    <n v="0"/>
    <b v="0"/>
    <s v="food/food trucks"/>
    <x v="7"/>
    <x v="19"/>
  </r>
  <r>
    <n v="2591"/>
    <x v="2590"/>
    <s v="Hi everyone I am a 26 year old single mom trying to start her own food business! I need to first afford the patent to reveal more!"/>
    <n v="1500"/>
    <n v="26"/>
    <n v="1.7333333333333333E-2"/>
    <x v="2"/>
    <n v="13"/>
    <x v="0"/>
    <s v="USD"/>
    <n v="1457901924"/>
    <n v="1452721524"/>
    <b v="0"/>
    <n v="2"/>
    <b v="0"/>
    <s v="food/food trucks"/>
    <x v="7"/>
    <x v="19"/>
  </r>
  <r>
    <n v="2592"/>
    <x v="2591"/>
    <s v="El Carte is revolutionizing the food truck industry. Meet the new food trike. #oneandonly  we going to spread the awesomeness all over!"/>
    <n v="30000"/>
    <n v="50"/>
    <n v="1.6666666666666668E-3"/>
    <x v="2"/>
    <n v="50"/>
    <x v="0"/>
    <s v="USD"/>
    <n v="1412536421"/>
    <n v="1409944421"/>
    <b v="0"/>
    <n v="1"/>
    <b v="0"/>
    <s v="food/food trucks"/>
    <x v="7"/>
    <x v="19"/>
  </r>
  <r>
    <n v="2593"/>
    <x v="2592"/>
    <s v="What could be better than satisfying your hunger with ice cream or a taco (or both) from a 1970's mural van blastin disco music!"/>
    <n v="10000"/>
    <n v="0"/>
    <n v="0"/>
    <x v="2"/>
    <e v="#DIV/0!"/>
    <x v="0"/>
    <s v="USD"/>
    <n v="1429993026"/>
    <n v="1427401026"/>
    <b v="0"/>
    <n v="0"/>
    <b v="0"/>
    <s v="food/food trucks"/>
    <x v="7"/>
    <x v="19"/>
  </r>
  <r>
    <n v="2594"/>
    <x v="2593"/>
    <s v="New, small home business, looking to take some Granny's old recipes along with some of my own creations to the streets!"/>
    <n v="80000"/>
    <n v="1"/>
    <n v="1.2500000000000001E-5"/>
    <x v="2"/>
    <n v="1"/>
    <x v="0"/>
    <s v="USD"/>
    <n v="1407453228"/>
    <n v="1404861228"/>
    <b v="0"/>
    <n v="1"/>
    <b v="0"/>
    <s v="food/food trucks"/>
    <x v="7"/>
    <x v="19"/>
  </r>
  <r>
    <n v="2595"/>
    <x v="2594"/>
    <s v="Looking to put the best baked goods in Bowling Green on wheels"/>
    <n v="15000"/>
    <n v="1825"/>
    <n v="0.12166666666666667"/>
    <x v="2"/>
    <n v="96.05263157894737"/>
    <x v="0"/>
    <s v="USD"/>
    <n v="1487915500"/>
    <n v="1485323500"/>
    <b v="0"/>
    <n v="19"/>
    <b v="0"/>
    <s v="food/food trucks"/>
    <x v="7"/>
    <x v="19"/>
  </r>
  <r>
    <n v="2596"/>
    <x v="2595"/>
    <s v="I'm bringing passion, talent, and most importantly some amazing gourmet food to the streets of Lethbridge and southern Alberta."/>
    <n v="35000"/>
    <n v="8256"/>
    <n v="0.23588571428571428"/>
    <x v="2"/>
    <n v="305.77777777777777"/>
    <x v="5"/>
    <s v="CAD"/>
    <n v="1407427009"/>
    <n v="1404835009"/>
    <b v="0"/>
    <n v="27"/>
    <b v="0"/>
    <s v="food/food trucks"/>
    <x v="7"/>
    <x v="19"/>
  </r>
  <r>
    <n v="2597"/>
    <x v="2596"/>
    <s v="We have a great little coffee business but the van is currently limping! We don't have the capital to replace it. Please help us!"/>
    <n v="1500"/>
    <n v="85"/>
    <n v="5.6666666666666664E-2"/>
    <x v="2"/>
    <n v="12.142857142857142"/>
    <x v="1"/>
    <s v="GBP"/>
    <n v="1466323917"/>
    <n v="1463731917"/>
    <b v="0"/>
    <n v="7"/>
    <b v="0"/>
    <s v="food/food trucks"/>
    <x v="7"/>
    <x v="19"/>
  </r>
  <r>
    <n v="2598"/>
    <x v="2597"/>
    <s v="I'm ready to make Tulsa happy and aware that love and kindness go hand in hand with good food!"/>
    <n v="3000"/>
    <n v="1170"/>
    <n v="0.39"/>
    <x v="2"/>
    <n v="83.571428571428569"/>
    <x v="0"/>
    <s v="USD"/>
    <n v="1443039001"/>
    <n v="1440447001"/>
    <b v="0"/>
    <n v="14"/>
    <b v="0"/>
    <s v="food/food trucks"/>
    <x v="7"/>
    <x v="19"/>
  </r>
  <r>
    <n v="2599"/>
    <x v="2598"/>
    <s v="The Empty Ramekins Catering Group is looking for your help to start up in Miami Florida!!!!"/>
    <n v="9041"/>
    <n v="90"/>
    <n v="9.9546510341776348E-3"/>
    <x v="2"/>
    <n v="18"/>
    <x v="0"/>
    <s v="USD"/>
    <n v="1407089147"/>
    <n v="1403201147"/>
    <b v="0"/>
    <n v="5"/>
    <b v="0"/>
    <s v="food/food trucks"/>
    <x v="7"/>
    <x v="19"/>
  </r>
  <r>
    <n v="2600"/>
    <x v="2599"/>
    <s v="On Sunday November 8, 2015 our food truck burned to the ground. Please help us get rebuilt."/>
    <n v="50000"/>
    <n v="3466"/>
    <n v="6.9320000000000007E-2"/>
    <x v="2"/>
    <n v="115.53333333333333"/>
    <x v="0"/>
    <s v="USD"/>
    <n v="1458938200"/>
    <n v="1453757800"/>
    <b v="0"/>
    <n v="30"/>
    <b v="0"/>
    <s v="food/food trucks"/>
    <x v="7"/>
    <x v="19"/>
  </r>
  <r>
    <n v="2601"/>
    <x v="2600"/>
    <s v="I'll be launching a small model TARDIS into (near) SPACE and filming the ascension and descension as a mini-documentary for YouTube."/>
    <n v="500"/>
    <n v="3307"/>
    <n v="6.6139999999999999"/>
    <x v="0"/>
    <n v="21.900662251655628"/>
    <x v="0"/>
    <s v="USD"/>
    <n v="1347508740"/>
    <n v="1346276349"/>
    <b v="1"/>
    <n v="151"/>
    <b v="1"/>
    <s v="technology/space exploration"/>
    <x v="2"/>
    <x v="36"/>
  </r>
  <r>
    <n v="2602"/>
    <x v="2601"/>
    <s v="Three screen-printed posters celebrating the most popular and most notable interplanetary robotic space missions."/>
    <n v="12000"/>
    <n v="39131"/>
    <n v="3.2609166666666667"/>
    <x v="0"/>
    <n v="80.022494887525568"/>
    <x v="0"/>
    <s v="USD"/>
    <n v="1415827200"/>
    <n v="1412358968"/>
    <b v="1"/>
    <n v="489"/>
    <b v="1"/>
    <s v="technology/space exploration"/>
    <x v="2"/>
    <x v="36"/>
  </r>
  <r>
    <n v="2603"/>
    <x v="2602"/>
    <s v="I will be building a mock space station and simulate living on Mars for two weeks."/>
    <n v="1750"/>
    <n v="1776"/>
    <n v="1.0148571428571429"/>
    <x v="0"/>
    <n v="35.520000000000003"/>
    <x v="0"/>
    <s v="USD"/>
    <n v="1387835654"/>
    <n v="1386626054"/>
    <b v="1"/>
    <n v="50"/>
    <b v="1"/>
    <s v="technology/space exploration"/>
    <x v="2"/>
    <x v="36"/>
  </r>
  <r>
    <n v="2604"/>
    <x v="2603"/>
    <s v="We're building a full size rocket motor for our Hermes Spacecraft.  Help us Kickstart the next generation of space travel!"/>
    <n v="20000"/>
    <n v="20843.599999999999"/>
    <n v="1.0421799999999999"/>
    <x v="0"/>
    <n v="64.933333333333323"/>
    <x v="0"/>
    <s v="USD"/>
    <n v="1335662023"/>
    <n v="1333070023"/>
    <b v="1"/>
    <n v="321"/>
    <b v="1"/>
    <s v="technology/space exploration"/>
    <x v="2"/>
    <x v="36"/>
  </r>
  <r>
    <n v="2605"/>
    <x v="2604"/>
    <s v="Help astronomers get the data they need to unravel one of the biggest mysteries of all time, KIC 8462852 --- Whereâ€™s the Flux?"/>
    <n v="100000"/>
    <n v="107421.57"/>
    <n v="1.0742157000000001"/>
    <x v="0"/>
    <n v="60.965703745743475"/>
    <x v="0"/>
    <s v="USD"/>
    <n v="1466168390"/>
    <n v="1463576390"/>
    <b v="1"/>
    <n v="1762"/>
    <b v="1"/>
    <s v="technology/space exploration"/>
    <x v="2"/>
    <x v="36"/>
  </r>
  <r>
    <n v="2606"/>
    <x v="2605"/>
    <s v="PongSat 2 !!!!!_x000a__x000a_On September 27, 2014 we are going to send 2000 student projects to the edge of space."/>
    <n v="11000"/>
    <n v="12106"/>
    <n v="1.1005454545454545"/>
    <x v="0"/>
    <n v="31.444155844155844"/>
    <x v="0"/>
    <s v="USD"/>
    <n v="1398791182"/>
    <n v="1396026382"/>
    <b v="1"/>
    <n v="385"/>
    <b v="1"/>
    <s v="technology/space exploration"/>
    <x v="2"/>
    <x v="36"/>
  </r>
  <r>
    <n v="2607"/>
    <x v="2606"/>
    <s v="Chop Shopâ€™s second series of posters celebrating the most popular and most notable robotic space exploration missions."/>
    <n v="8000"/>
    <n v="32616"/>
    <n v="4.077"/>
    <x v="0"/>
    <n v="81.949748743718587"/>
    <x v="0"/>
    <s v="USD"/>
    <n v="1439344800"/>
    <n v="1435611572"/>
    <b v="1"/>
    <n v="398"/>
    <b v="1"/>
    <s v="technology/space exploration"/>
    <x v="2"/>
    <x v="36"/>
  </r>
  <r>
    <n v="2608"/>
    <x v="2607"/>
    <s v="Giant Leaps featuring the historic missions of human spaceflight is the third in our series of space exploration prints"/>
    <n v="8000"/>
    <n v="17914"/>
    <n v="2.2392500000000002"/>
    <x v="0"/>
    <n v="58.92763157894737"/>
    <x v="0"/>
    <s v="USD"/>
    <n v="1489536000"/>
    <n v="1485976468"/>
    <b v="1"/>
    <n v="304"/>
    <b v="1"/>
    <s v="technology/space exploration"/>
    <x v="2"/>
    <x v="36"/>
  </r>
  <r>
    <n v="2609"/>
    <x v="2608"/>
    <s v="We love Arduino and we love space exploration. So we decided to combine them and let people run their own space experiments!"/>
    <n v="35000"/>
    <n v="106330.39"/>
    <n v="3.038011142857143"/>
    <x v="0"/>
    <n v="157.29347633136095"/>
    <x v="0"/>
    <s v="USD"/>
    <n v="1342330951"/>
    <n v="1339738951"/>
    <b v="1"/>
    <n v="676"/>
    <b v="1"/>
    <s v="technology/space exploration"/>
    <x v="2"/>
    <x v="36"/>
  </r>
  <r>
    <n v="2610"/>
    <x v="2609"/>
    <s v="Preserve the telescope that Clyde Tombaugh used to discover Pluto for generations to come!"/>
    <n v="22765"/>
    <n v="32172.66"/>
    <n v="1.4132510432681749"/>
    <x v="0"/>
    <n v="55.758509532062391"/>
    <x v="0"/>
    <s v="USD"/>
    <n v="1471849140"/>
    <n v="1468444125"/>
    <b v="1"/>
    <n v="577"/>
    <b v="1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n v="27.906363636363636"/>
    <x v="0"/>
    <n v="83.802893802893806"/>
    <x v="12"/>
    <s v="EUR"/>
    <n v="1483397940"/>
    <n v="1480493014"/>
    <b v="1"/>
    <n v="3663"/>
    <b v="1"/>
    <s v="technology/space exploration"/>
    <x v="2"/>
    <x v="36"/>
  </r>
  <r>
    <n v="2612"/>
    <x v="2611"/>
    <s v="What if we built a rocket that is better than a NASA or commercially available rocket? What if we did it with students?"/>
    <n v="10000"/>
    <n v="17176.13"/>
    <n v="1.7176130000000001"/>
    <x v="0"/>
    <n v="58.422210884353746"/>
    <x v="0"/>
    <s v="USD"/>
    <n v="1420773970"/>
    <n v="1418095570"/>
    <b v="1"/>
    <n v="294"/>
    <b v="1"/>
    <s v="technology/space exploration"/>
    <x v="2"/>
    <x v="36"/>
  </r>
  <r>
    <n v="2613"/>
    <x v="2612"/>
    <s v="Re-inventing the way we look at our planet by sending 5 cameras to near space to create the first 360 panoramic view of the earth."/>
    <n v="7500"/>
    <n v="7576"/>
    <n v="1.0101333333333333"/>
    <x v="0"/>
    <n v="270.57142857142856"/>
    <x v="0"/>
    <s v="USD"/>
    <n v="1348256294"/>
    <n v="1345664294"/>
    <b v="1"/>
    <n v="28"/>
    <b v="1"/>
    <s v="technology/space exploration"/>
    <x v="2"/>
    <x v="36"/>
  </r>
  <r>
    <n v="2614"/>
    <x v="2613"/>
    <s v="Middle-schoolers designed a microgravity experiment that's going to the ISS! Help us send them to the launch in Wallops Island, VA."/>
    <n v="10500"/>
    <n v="10710"/>
    <n v="1.02"/>
    <x v="0"/>
    <n v="107.1"/>
    <x v="0"/>
    <s v="USD"/>
    <n v="1398834000"/>
    <n v="1396371612"/>
    <b v="1"/>
    <n v="100"/>
    <b v="1"/>
    <s v="technology/space exploration"/>
    <x v="2"/>
    <x v="36"/>
  </r>
  <r>
    <n v="2615"/>
    <x v="2614"/>
    <s v="Mission to launch a vintage Action Man and Space Capsule into space and film from his birthplace in UK to mark his 50th Anniversary."/>
    <n v="2001"/>
    <n v="3397"/>
    <n v="1.6976511744127936"/>
    <x v="0"/>
    <n v="47.180555555555557"/>
    <x v="1"/>
    <s v="GBP"/>
    <n v="1462017600"/>
    <n v="1458820564"/>
    <b v="0"/>
    <n v="72"/>
    <b v="1"/>
    <s v="technology/space exploration"/>
    <x v="2"/>
    <x v="36"/>
  </r>
  <r>
    <n v="2616"/>
    <x v="2615"/>
    <s v="Production of variously-sized deployable models of NASA's James Webb Space Telescope to promote hands-on learning."/>
    <n v="25000"/>
    <n v="28633.5"/>
    <n v="1.14534"/>
    <x v="0"/>
    <n v="120.30882352941177"/>
    <x v="0"/>
    <s v="USD"/>
    <n v="1440546729"/>
    <n v="1437954729"/>
    <b v="1"/>
    <n v="238"/>
    <b v="1"/>
    <s v="technology/space exploration"/>
    <x v="2"/>
    <x v="36"/>
  </r>
  <r>
    <n v="2617"/>
    <x v="2616"/>
    <s v="A simple way to learn and teach complex astronomical concepts. Awesome educational experiment, class demo or desktop display."/>
    <n v="500"/>
    <n v="4388"/>
    <n v="8.7759999999999998"/>
    <x v="0"/>
    <n v="27.59748427672956"/>
    <x v="0"/>
    <s v="USD"/>
    <n v="1413838751"/>
    <n v="1411246751"/>
    <b v="1"/>
    <n v="159"/>
    <b v="1"/>
    <s v="technology/space exploration"/>
    <x v="2"/>
    <x v="36"/>
  </r>
  <r>
    <n v="2618"/>
    <x v="2617"/>
    <s v="LTD ED COLLECTIBLE SPACE ART FEAT. ASTRONAUTS"/>
    <n v="15000"/>
    <n v="15808"/>
    <n v="1.0538666666666667"/>
    <x v="0"/>
    <n v="205.2987012987013"/>
    <x v="0"/>
    <s v="USD"/>
    <n v="1449000061"/>
    <n v="1443812461"/>
    <b v="1"/>
    <n v="77"/>
    <b v="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n v="1000"/>
    <n v="1884"/>
    <n v="1.8839999999999999"/>
    <x v="0"/>
    <n v="35.547169811320757"/>
    <x v="0"/>
    <s v="USD"/>
    <n v="1445598000"/>
    <n v="1443302004"/>
    <b v="1"/>
    <n v="53"/>
    <b v="1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n v="65000"/>
    <n v="93374"/>
    <n v="1.436523076923077"/>
    <x v="0"/>
    <n v="74.639488409272587"/>
    <x v="2"/>
    <s v="AUD"/>
    <n v="1444525200"/>
    <n v="1441339242"/>
    <b v="1"/>
    <n v="1251"/>
    <b v="1"/>
    <s v="technology/space exploration"/>
    <x v="2"/>
    <x v="36"/>
  </r>
  <r>
    <n v="2621"/>
    <x v="2620"/>
    <s v="Team of undergraduates racing to be the first student organization to successfully launch a rocket powered by a 3D-printed engine."/>
    <n v="15000"/>
    <n v="21882"/>
    <n v="1.4588000000000001"/>
    <x v="0"/>
    <n v="47.058064516129029"/>
    <x v="0"/>
    <s v="USD"/>
    <n v="1432230988"/>
    <n v="1429638988"/>
    <b v="1"/>
    <n v="465"/>
    <b v="1"/>
    <s v="technology/space exploration"/>
    <x v="2"/>
    <x v="36"/>
  </r>
  <r>
    <n v="2622"/>
    <x v="2621"/>
    <s v="University team from Pisa in collaboration with ESA, creating an innovative heat transfer device that will be tested into space."/>
    <n v="1500"/>
    <n v="1967.76"/>
    <n v="1.3118399999999999"/>
    <x v="0"/>
    <n v="26.591351351351353"/>
    <x v="13"/>
    <s v="EUR"/>
    <n v="1483120216"/>
    <n v="1479232216"/>
    <b v="0"/>
    <n v="74"/>
    <b v="1"/>
    <s v="technology/space exploration"/>
    <x v="2"/>
    <x v="36"/>
  </r>
  <r>
    <n v="2623"/>
    <x v="2622"/>
    <s v="We have designed an antimatter thruster capable of reaching the nearest star.  A plan for antimatter fuel production is now needed."/>
    <n v="2000"/>
    <n v="2280"/>
    <n v="1.1399999999999999"/>
    <x v="0"/>
    <n v="36.774193548387096"/>
    <x v="0"/>
    <s v="USD"/>
    <n v="1480658966"/>
    <n v="1479449366"/>
    <b v="0"/>
    <n v="62"/>
    <b v="1"/>
    <s v="technology/space exploration"/>
    <x v="2"/>
    <x v="36"/>
  </r>
  <r>
    <n v="2624"/>
    <x v="2623"/>
    <s v="Itâ€™s Space Elevator research! Smart robots climbing 2 km straight up. The Ribbon is held aloft by large helium balloons."/>
    <n v="8000"/>
    <n v="110353.65"/>
    <n v="13.794206249999998"/>
    <x v="0"/>
    <n v="31.820544982698959"/>
    <x v="0"/>
    <s v="USD"/>
    <n v="1347530822"/>
    <n v="1345716422"/>
    <b v="0"/>
    <n v="3468"/>
    <b v="1"/>
    <s v="technology/space exploration"/>
    <x v="2"/>
    <x v="36"/>
  </r>
  <r>
    <n v="2625"/>
    <x v="2624"/>
    <s v="We are two upper sixth-form students specialized in physics who wanna take some majestic pictures from stratosphere - about 35km high"/>
    <n v="150"/>
    <n v="1434"/>
    <n v="9.56"/>
    <x v="0"/>
    <n v="27.576923076923077"/>
    <x v="12"/>
    <s v="EUR"/>
    <n v="1478723208"/>
    <n v="1476559608"/>
    <b v="0"/>
    <n v="52"/>
    <b v="1"/>
    <s v="technology/space exploration"/>
    <x v="2"/>
    <x v="36"/>
  </r>
  <r>
    <n v="2626"/>
    <x v="2625"/>
    <s v="Support the accreditation of our online STEM Mentoring Program with the International Mentoring Association"/>
    <n v="2500"/>
    <n v="2800"/>
    <n v="1.1200000000000001"/>
    <x v="0"/>
    <n v="56"/>
    <x v="0"/>
    <s v="USD"/>
    <n v="1433343869"/>
    <n v="1430751869"/>
    <b v="0"/>
    <n v="50"/>
    <b v="1"/>
    <s v="technology/space exploration"/>
    <x v="2"/>
    <x v="36"/>
  </r>
  <r>
    <n v="2627"/>
    <x v="2626"/>
    <s v="A group of high school students are building a near-space balloon, that will capture stunning HD video of the earth from near-space."/>
    <n v="150"/>
    <n v="970"/>
    <n v="6.4666666666666668"/>
    <x v="0"/>
    <n v="21.555555555555557"/>
    <x v="0"/>
    <s v="USD"/>
    <n v="1448571261"/>
    <n v="1445975661"/>
    <b v="0"/>
    <n v="45"/>
    <b v="1"/>
    <s v="technology/space exploration"/>
    <x v="2"/>
    <x v="36"/>
  </r>
  <r>
    <n v="2628"/>
    <x v="2627"/>
    <s v="A high school freshman is sending pie into space and you can be a part of it.  GO SCIENCE!!!"/>
    <n v="839"/>
    <n v="926"/>
    <n v="1.1036948748510131"/>
    <x v="0"/>
    <n v="44.095238095238095"/>
    <x v="0"/>
    <s v="USD"/>
    <n v="1417389067"/>
    <n v="1415661067"/>
    <b v="0"/>
    <n v="21"/>
    <b v="1"/>
    <s v="technology/space exploration"/>
    <x v="2"/>
    <x v="36"/>
  </r>
  <r>
    <n v="2629"/>
    <x v="2628"/>
    <s v="The first international contest to let students shape the future of interstellar travel."/>
    <n v="5000"/>
    <n v="6387"/>
    <n v="1.2774000000000001"/>
    <x v="0"/>
    <n v="63.87"/>
    <x v="1"/>
    <s v="GBP"/>
    <n v="1431608122"/>
    <n v="1429016122"/>
    <b v="0"/>
    <n v="100"/>
    <b v="1"/>
    <s v="technology/space exploration"/>
    <x v="2"/>
    <x v="36"/>
  </r>
  <r>
    <n v="2630"/>
    <x v="2629"/>
    <s v="Free and easy to use information when asteroids pass closer than the Moon. Stretch - take photos of all of these asteroids"/>
    <n v="2000"/>
    <n v="3158"/>
    <n v="1.579"/>
    <x v="0"/>
    <n v="38.987654320987652"/>
    <x v="2"/>
    <s v="AUD"/>
    <n v="1467280800"/>
    <n v="1464921112"/>
    <b v="0"/>
    <n v="81"/>
    <b v="1"/>
    <s v="technology/space exploration"/>
    <x v="2"/>
    <x v="36"/>
  </r>
  <r>
    <n v="2631"/>
    <x v="2630"/>
    <s v="Starship Congress 2015 is a deep-space &amp; interstellar science summit staged by Icarus Interstellar."/>
    <n v="20000"/>
    <n v="22933.05"/>
    <n v="1.1466525000000001"/>
    <x v="0"/>
    <n v="80.185489510489504"/>
    <x v="0"/>
    <s v="USD"/>
    <n v="1440907427"/>
    <n v="1438488227"/>
    <b v="0"/>
    <n v="286"/>
    <b v="1"/>
    <s v="technology/space exploration"/>
    <x v="2"/>
    <x v="36"/>
  </r>
  <r>
    <n v="2632"/>
    <x v="2631"/>
    <s v="Students from 3 universities are designing a dual stage rocket to test experimental rocket technology."/>
    <n v="1070"/>
    <n v="1466"/>
    <n v="1.3700934579439252"/>
    <x v="0"/>
    <n v="34.904761904761905"/>
    <x v="0"/>
    <s v="USD"/>
    <n v="1464485339"/>
    <n v="1462325339"/>
    <b v="0"/>
    <n v="42"/>
    <b v="1"/>
    <s v="technology/space exploration"/>
    <x v="2"/>
    <x v="36"/>
  </r>
  <r>
    <n v="2633"/>
    <x v="2632"/>
    <s v="A device that lights up whenever the International Space Station is nearby (that happens more often than you might expect)"/>
    <n v="5000"/>
    <n v="17731"/>
    <n v="3.5461999999999998"/>
    <x v="0"/>
    <n v="89.100502512562812"/>
    <x v="0"/>
    <s v="USD"/>
    <n v="1393542000"/>
    <n v="1390938332"/>
    <b v="0"/>
    <n v="199"/>
    <b v="1"/>
    <s v="technology/space exploration"/>
    <x v="2"/>
    <x v="36"/>
  </r>
  <r>
    <n v="2634"/>
    <x v="2633"/>
    <s v="After a unsuccessful recovery last time we are trying again to successfully launch and recover a weather balloon from space."/>
    <n v="930"/>
    <n v="986"/>
    <n v="1.0602150537634409"/>
    <x v="0"/>
    <n v="39.44"/>
    <x v="0"/>
    <s v="USD"/>
    <n v="1475163921"/>
    <n v="1472571921"/>
    <b v="0"/>
    <n v="25"/>
    <b v="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n v="11500"/>
    <n v="11500"/>
    <n v="1"/>
    <x v="0"/>
    <n v="136.9047619047619"/>
    <x v="5"/>
    <s v="CAD"/>
    <n v="1425937761"/>
    <n v="1422917361"/>
    <b v="0"/>
    <n v="84"/>
    <b v="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n v="1000"/>
    <n v="1873"/>
    <n v="1.873"/>
    <x v="0"/>
    <n v="37.46"/>
    <x v="0"/>
    <s v="USD"/>
    <n v="1476579600"/>
    <n v="1474641914"/>
    <b v="0"/>
    <n v="50"/>
    <b v="1"/>
    <s v="technology/space exploration"/>
    <x v="2"/>
    <x v="36"/>
  </r>
  <r>
    <n v="2637"/>
    <x v="2636"/>
    <s v="Help us collect the data to solve the mystery of the century: Is light slowing down?"/>
    <n v="500"/>
    <n v="831"/>
    <n v="1.6619999999999999"/>
    <x v="0"/>
    <n v="31.96153846153846"/>
    <x v="0"/>
    <s v="USD"/>
    <n v="1476277875"/>
    <n v="1474895475"/>
    <b v="0"/>
    <n v="26"/>
    <b v="1"/>
    <s v="technology/space exploration"/>
    <x v="2"/>
    <x v="36"/>
  </r>
  <r>
    <n v="2638"/>
    <x v="2637"/>
    <s v="The second round of funding for the most amazing project ever where a high school freshman is sending pie into SPACE!!!"/>
    <n v="347"/>
    <n v="353"/>
    <n v="1.0172910662824208"/>
    <x v="0"/>
    <n v="25.214285714285715"/>
    <x v="0"/>
    <s v="USD"/>
    <n v="1421358895"/>
    <n v="1418766895"/>
    <b v="0"/>
    <n v="14"/>
    <b v="1"/>
    <s v="technology/space exploration"/>
    <x v="2"/>
    <x v="36"/>
  </r>
  <r>
    <n v="2639"/>
    <x v="2638"/>
    <s v="Mission Space is run by me, a teenager who has a passion for space! I will fly a weather balloon to the edge of space with your help."/>
    <n v="300"/>
    <n v="492"/>
    <n v="1.64"/>
    <x v="0"/>
    <n v="10.040816326530612"/>
    <x v="1"/>
    <s v="GBP"/>
    <n v="1424378748"/>
    <n v="1421786748"/>
    <b v="0"/>
    <n v="49"/>
    <b v="1"/>
    <s v="technology/space exploration"/>
    <x v="2"/>
    <x v="36"/>
  </r>
  <r>
    <n v="2640"/>
    <x v="2639"/>
    <s v="Hi,_x000a_My Name is David Frey and I Provide Free Public Astronomy programs in San Francisco, Mt. Tamalpias, Yosemite and Novato CA."/>
    <n v="3000"/>
    <n v="3170"/>
    <n v="1.0566666666666666"/>
    <x v="0"/>
    <n v="45.94202898550725"/>
    <x v="0"/>
    <s v="USD"/>
    <n v="1433735474"/>
    <n v="1428551474"/>
    <b v="0"/>
    <n v="69"/>
    <b v="1"/>
    <s v="technology/space exploration"/>
    <x v="2"/>
    <x v="36"/>
  </r>
  <r>
    <n v="2641"/>
    <x v="2640"/>
    <s v="Building a Flying saucer that has Artificial Intelligent made from sea shell."/>
    <n v="1500"/>
    <n v="15"/>
    <n v="0.01"/>
    <x v="2"/>
    <n v="15"/>
    <x v="0"/>
    <s v="USD"/>
    <n v="1410811740"/>
    <n v="1409341863"/>
    <b v="0"/>
    <n v="1"/>
    <b v="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n v="0"/>
    <x v="2"/>
    <e v="#DIV/0!"/>
    <x v="12"/>
    <s v="EUR"/>
    <n v="1468565820"/>
    <n v="1465970108"/>
    <b v="0"/>
    <n v="0"/>
    <b v="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n v="0.33559730999999998"/>
    <x v="1"/>
    <n v="223.58248500999335"/>
    <x v="0"/>
    <s v="USD"/>
    <n v="1482307140"/>
    <n v="1479218315"/>
    <b v="1"/>
    <n v="1501"/>
    <b v="0"/>
    <s v="technology/space exploration"/>
    <x v="2"/>
    <x v="36"/>
  </r>
  <r>
    <n v="2644"/>
    <x v="2643"/>
    <s v="A historic manned launch into near space by 3 brave pilots to capture the 2017 total solar eclipse in virtual reality."/>
    <n v="100000"/>
    <n v="2053"/>
    <n v="2.053E-2"/>
    <x v="1"/>
    <n v="39.480769230769234"/>
    <x v="0"/>
    <s v="USD"/>
    <n v="1489172435"/>
    <n v="1486580435"/>
    <b v="1"/>
    <n v="52"/>
    <b v="0"/>
    <s v="technology/space exploration"/>
    <x v="2"/>
    <x v="36"/>
  </r>
  <r>
    <n v="2645"/>
    <x v="2644"/>
    <s v="Phase one of a small winged reentry craft. This phase will be testing the supersonic stability of a small craft traveling at 1,800kph"/>
    <n v="20000"/>
    <n v="2100"/>
    <n v="0.105"/>
    <x v="1"/>
    <n v="91.304347826086953"/>
    <x v="2"/>
    <s v="AUD"/>
    <n v="1415481203"/>
    <n v="1412885603"/>
    <b v="1"/>
    <n v="23"/>
    <b v="0"/>
    <s v="technology/space exploration"/>
    <x v="2"/>
    <x v="36"/>
  </r>
  <r>
    <n v="2646"/>
    <x v="2645"/>
    <s v="We're a small group with a big mission: making it possible for everyone to explore space using the power of virtual reality."/>
    <n v="500000"/>
    <n v="42086.42"/>
    <n v="8.4172839999999999E-2"/>
    <x v="1"/>
    <n v="78.666205607476627"/>
    <x v="0"/>
    <s v="USD"/>
    <n v="1441783869"/>
    <n v="1439191869"/>
    <b v="1"/>
    <n v="535"/>
    <b v="0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n v="2500"/>
    <n v="36"/>
    <n v="1.44E-2"/>
    <x v="1"/>
    <n v="12"/>
    <x v="5"/>
    <s v="CAD"/>
    <n v="1439533019"/>
    <n v="1436941019"/>
    <b v="0"/>
    <n v="3"/>
    <b v="0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n v="12000"/>
    <n v="106"/>
    <n v="8.8333333333333337E-3"/>
    <x v="1"/>
    <n v="17.666666666666668"/>
    <x v="0"/>
    <s v="USD"/>
    <n v="1457543360"/>
    <n v="1454951360"/>
    <b v="0"/>
    <n v="6"/>
    <b v="0"/>
    <s v="technology/space exploration"/>
    <x v="2"/>
    <x v="36"/>
  </r>
  <r>
    <n v="2649"/>
    <x v="2648"/>
    <s v="They have launched a Kickstarter."/>
    <n v="125000"/>
    <n v="124"/>
    <n v="9.9200000000000004E-4"/>
    <x v="1"/>
    <n v="41.333333333333336"/>
    <x v="0"/>
    <s v="USD"/>
    <n v="1454370941"/>
    <n v="1449186941"/>
    <b v="0"/>
    <n v="3"/>
    <b v="0"/>
    <s v="technology/space exploration"/>
    <x v="2"/>
    <x v="36"/>
  </r>
  <r>
    <n v="2650"/>
    <x v="2649"/>
    <s v="A fully stabilized, mobile, research grade telescope/media platform, used to bring outreach astronomy to those who don't have access."/>
    <n v="60000"/>
    <n v="358"/>
    <n v="5.966666666666667E-3"/>
    <x v="1"/>
    <n v="71.599999999999994"/>
    <x v="0"/>
    <s v="USD"/>
    <n v="1482332343"/>
    <n v="1479740343"/>
    <b v="0"/>
    <n v="5"/>
    <b v="0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n v="280000"/>
    <n v="5233"/>
    <n v="1.8689285714285714E-2"/>
    <x v="1"/>
    <n v="307.8235294117647"/>
    <x v="0"/>
    <s v="USD"/>
    <n v="1450380009"/>
    <n v="1447960809"/>
    <b v="0"/>
    <n v="17"/>
    <b v="0"/>
    <s v="technology/space exploration"/>
    <x v="2"/>
    <x v="36"/>
  </r>
  <r>
    <n v="2652"/>
    <x v="2651"/>
    <s v="We're looking to set an Australian Amateur Rocketry record of 100 000 ft. You are invited on this 4500km per hour ride into history"/>
    <n v="100000"/>
    <n v="885"/>
    <n v="8.8500000000000002E-3"/>
    <x v="1"/>
    <n v="80.454545454545453"/>
    <x v="2"/>
    <s v="AUD"/>
    <n v="1418183325"/>
    <n v="1415591325"/>
    <b v="0"/>
    <n v="11"/>
    <b v="0"/>
    <s v="technology/space exploration"/>
    <x v="2"/>
    <x v="36"/>
  </r>
  <r>
    <n v="2653"/>
    <x v="2652"/>
    <s v="DREAM BIG. Explore the universe through STEAM education. (Science, Technology, Engineering, Art, Mathematics)"/>
    <n v="51000"/>
    <n v="5876"/>
    <n v="0.1152156862745098"/>
    <x v="1"/>
    <n v="83.942857142857136"/>
    <x v="0"/>
    <s v="USD"/>
    <n v="1402632000"/>
    <n v="1399909127"/>
    <b v="0"/>
    <n v="70"/>
    <b v="0"/>
    <s v="technology/space exploration"/>
    <x v="2"/>
    <x v="36"/>
  </r>
  <r>
    <n v="2654"/>
    <x v="2653"/>
    <s v="I want to launch a rocket to the moon, I plan on having this lunar rocket carry a small payload of solar internet connected cameras"/>
    <n v="100000"/>
    <n v="51"/>
    <n v="5.1000000000000004E-4"/>
    <x v="1"/>
    <n v="8.5"/>
    <x v="0"/>
    <s v="USD"/>
    <n v="1429622726"/>
    <n v="1424442326"/>
    <b v="0"/>
    <n v="6"/>
    <b v="0"/>
    <s v="technology/space exploration"/>
    <x v="2"/>
    <x v="36"/>
  </r>
  <r>
    <n v="2655"/>
    <x v="2654"/>
    <s v="Thank you for your support!"/>
    <n v="15000"/>
    <n v="3155"/>
    <n v="0.21033333333333334"/>
    <x v="1"/>
    <n v="73.372093023255815"/>
    <x v="0"/>
    <s v="USD"/>
    <n v="1455048000"/>
    <n v="1452631647"/>
    <b v="0"/>
    <n v="43"/>
    <b v="0"/>
    <s v="technology/space exploration"/>
    <x v="2"/>
    <x v="36"/>
  </r>
  <r>
    <n v="2656"/>
    <x v="2655"/>
    <s v="MoonWatcher will be bringing the Moon closer to all of us."/>
    <n v="150000"/>
    <n v="17155"/>
    <n v="0.11436666666666667"/>
    <x v="1"/>
    <n v="112.86184210526316"/>
    <x v="0"/>
    <s v="USD"/>
    <n v="1489345200"/>
    <n v="1485966688"/>
    <b v="0"/>
    <n v="152"/>
    <b v="0"/>
    <s v="technology/space exploration"/>
    <x v="2"/>
    <x v="36"/>
  </r>
  <r>
    <n v="2657"/>
    <x v="2656"/>
    <s v="Miles, a team of citizen scientists is reaching for the moon. We've bootstrapped our way to the top and now we need your help."/>
    <n v="30000"/>
    <n v="5621.38"/>
    <n v="0.18737933333333334"/>
    <x v="1"/>
    <n v="95.277627118644077"/>
    <x v="0"/>
    <s v="USD"/>
    <n v="1470187800"/>
    <n v="1467325053"/>
    <b v="0"/>
    <n v="59"/>
    <b v="0"/>
    <s v="technology/space exploration"/>
    <x v="2"/>
    <x v="36"/>
  </r>
  <r>
    <n v="2658"/>
    <x v="2657"/>
    <s v="Funding will allow free participation for 20 schools, grades 4-12, (thousands of students) anywhere in the nation."/>
    <n v="98000"/>
    <n v="91"/>
    <n v="9.2857142857142856E-4"/>
    <x v="1"/>
    <n v="22.75"/>
    <x v="0"/>
    <s v="USD"/>
    <n v="1469913194"/>
    <n v="1467321194"/>
    <b v="0"/>
    <n v="4"/>
    <b v="0"/>
    <s v="technology/space exploration"/>
    <x v="2"/>
    <x v="36"/>
  </r>
  <r>
    <n v="2659"/>
    <x v="2658"/>
    <s v="test"/>
    <n v="49000"/>
    <n v="1333"/>
    <n v="2.720408163265306E-2"/>
    <x v="1"/>
    <n v="133.30000000000001"/>
    <x v="0"/>
    <s v="USD"/>
    <n v="1429321210"/>
    <n v="1426729210"/>
    <b v="0"/>
    <n v="10"/>
    <b v="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n v="20000"/>
    <n v="19"/>
    <n v="9.5E-4"/>
    <x v="1"/>
    <n v="3.8"/>
    <x v="0"/>
    <s v="USD"/>
    <n v="1448388418"/>
    <n v="1443200818"/>
    <b v="0"/>
    <n v="5"/>
    <b v="0"/>
    <s v="technology/space exploration"/>
    <x v="2"/>
    <x v="36"/>
  </r>
  <r>
    <n v="2661"/>
    <x v="2660"/>
    <s v="Summer Camp is an old gas station that will have workshops, custom art framing, and carry vintage &amp; home goods."/>
    <n v="5000"/>
    <n v="5145"/>
    <n v="1.0289999999999999"/>
    <x v="0"/>
    <n v="85.75"/>
    <x v="0"/>
    <s v="USD"/>
    <n v="1382742010"/>
    <n v="1380150010"/>
    <b v="0"/>
    <n v="60"/>
    <b v="1"/>
    <s v="technology/makerspaces"/>
    <x v="2"/>
    <x v="37"/>
  </r>
  <r>
    <n v="2662"/>
    <x v="2661"/>
    <s v="The Mini Maker is Lansing Michigan's new kid friendly makerspace. We're dedicated to help kids imagine, develop and build."/>
    <n v="20000"/>
    <n v="21360"/>
    <n v="1.0680000000000001"/>
    <x v="0"/>
    <n v="267"/>
    <x v="0"/>
    <s v="USD"/>
    <n v="1440179713"/>
    <n v="1437587713"/>
    <b v="0"/>
    <n v="80"/>
    <b v="1"/>
    <s v="technology/makerspaces"/>
    <x v="2"/>
    <x v="37"/>
  </r>
  <r>
    <n v="2663"/>
    <x v="2662"/>
    <s v="The Ville. A local cooperative helping communities learn, share and grow in the spirit of health, wellness and sustainability."/>
    <n v="20000"/>
    <n v="20919.25"/>
    <n v="1.0459624999999999"/>
    <x v="0"/>
    <n v="373.55803571428572"/>
    <x v="5"/>
    <s v="CAD"/>
    <n v="1441378800"/>
    <n v="1438873007"/>
    <b v="0"/>
    <n v="56"/>
    <b v="1"/>
    <s v="technology/makerspaces"/>
    <x v="2"/>
    <x v="37"/>
  </r>
  <r>
    <n v="2664"/>
    <x v="2663"/>
    <s v="We believe that the true purpose of education is to enable people to create real things that make the world better. Join us!"/>
    <n v="17500"/>
    <n v="18100"/>
    <n v="1.0342857142857143"/>
    <x v="0"/>
    <n v="174.03846153846155"/>
    <x v="0"/>
    <s v="USD"/>
    <n v="1449644340"/>
    <n v="1446683797"/>
    <b v="0"/>
    <n v="104"/>
    <b v="1"/>
    <s v="technology/makerspaces"/>
    <x v="2"/>
    <x v="37"/>
  </r>
  <r>
    <n v="2665"/>
    <x v="2664"/>
    <s v="Giving the best tech access and tools to Bayview Hunters Point youth - developing the next generation of tech savvy youth who excel!"/>
    <n v="3500"/>
    <n v="4310"/>
    <n v="1.2314285714285715"/>
    <x v="0"/>
    <n v="93.695652173913047"/>
    <x v="0"/>
    <s v="USD"/>
    <n v="1430774974"/>
    <n v="1426886974"/>
    <b v="0"/>
    <n v="46"/>
    <b v="1"/>
    <s v="technology/makerspaces"/>
    <x v="2"/>
    <x v="37"/>
  </r>
  <r>
    <n v="2666"/>
    <x v="2665"/>
    <s v="StartMart is a 35,000 sqft entrepreneurial hub and co-working space located on the 2nd floor of the Terminal Tower in Cleveland, Ohio."/>
    <n v="10000"/>
    <n v="15929.51"/>
    <n v="1.592951"/>
    <x v="0"/>
    <n v="77.327718446601949"/>
    <x v="0"/>
    <s v="USD"/>
    <n v="1443214800"/>
    <n v="1440008439"/>
    <b v="0"/>
    <n v="206"/>
    <b v="1"/>
    <s v="technology/makerspaces"/>
    <x v="2"/>
    <x v="37"/>
  </r>
  <r>
    <n v="2667"/>
    <x v="2666"/>
    <s v="Websmith Studio is a makerspace where the people most impacted by broken systems are empowered to think, build, and own the solution."/>
    <n v="1500"/>
    <n v="1660"/>
    <n v="1.1066666666666667"/>
    <x v="0"/>
    <n v="92.222222222222229"/>
    <x v="0"/>
    <s v="USD"/>
    <n v="1455142416"/>
    <n v="1452550416"/>
    <b v="0"/>
    <n v="18"/>
    <b v="1"/>
    <s v="technology/makerspaces"/>
    <x v="2"/>
    <x v="37"/>
  </r>
  <r>
    <n v="2668"/>
    <x v="2667"/>
    <s v="Creativity on the go! |_x000a_CrÃ©ativitÃ© en mouvement !"/>
    <n v="1000"/>
    <n v="1707"/>
    <n v="1.7070000000000001"/>
    <x v="0"/>
    <n v="60.964285714285715"/>
    <x v="5"/>
    <s v="CAD"/>
    <n v="1447079520"/>
    <n v="1443449265"/>
    <b v="0"/>
    <n v="28"/>
    <b v="1"/>
    <s v="technology/makerspaces"/>
    <x v="2"/>
    <x v="37"/>
  </r>
  <r>
    <n v="2669"/>
    <x v="2668"/>
    <s v="The brand new Makers Club wants something to draw the students into science and engineering and also be very inclusive."/>
    <n v="800"/>
    <n v="1001"/>
    <n v="1.25125"/>
    <x v="0"/>
    <n v="91"/>
    <x v="0"/>
    <s v="USD"/>
    <n v="1452387096"/>
    <n v="1447203096"/>
    <b v="0"/>
    <n v="11"/>
    <b v="1"/>
    <s v="technology/makerspaces"/>
    <x v="2"/>
    <x v="37"/>
  </r>
  <r>
    <n v="2670"/>
    <x v="2669"/>
    <s v="A revolution in the rapidly growing container housing space. Transportable, expandable, green and versatile. A global game-changer."/>
    <n v="38888"/>
    <n v="2495"/>
    <n v="6.4158609339642042E-2"/>
    <x v="2"/>
    <n v="41.583333333333336"/>
    <x v="2"/>
    <s v="AUD"/>
    <n v="1406593780"/>
    <n v="1404174580"/>
    <b v="1"/>
    <n v="60"/>
    <b v="0"/>
    <s v="technology/makerspaces"/>
    <x v="2"/>
    <x v="37"/>
  </r>
  <r>
    <n v="2671"/>
    <x v="2670"/>
    <s v="We will build hubs so that teens can use tech to develop business solutions to their communities greatest challenges. Help us!"/>
    <n v="25000"/>
    <n v="2836"/>
    <n v="0.11344"/>
    <x v="2"/>
    <n v="33.761904761904759"/>
    <x v="0"/>
    <s v="USD"/>
    <n v="1419017880"/>
    <n v="1416419916"/>
    <b v="1"/>
    <n v="84"/>
    <b v="0"/>
    <s v="technology/makerspaces"/>
    <x v="2"/>
    <x v="37"/>
  </r>
  <r>
    <n v="2672"/>
    <x v="2671"/>
    <s v="Manylabs aims to help support 20 new residents working on open, low-cost, accessible tools for science and science education."/>
    <n v="10000"/>
    <n v="3319"/>
    <n v="0.33189999999999997"/>
    <x v="2"/>
    <n v="70.61702127659575"/>
    <x v="0"/>
    <s v="USD"/>
    <n v="1451282400"/>
    <n v="1449436390"/>
    <b v="1"/>
    <n v="47"/>
    <b v="0"/>
    <s v="technology/makerspaces"/>
    <x v="2"/>
    <x v="37"/>
  </r>
  <r>
    <n v="2673"/>
    <x v="2672"/>
    <s v="We're opening up a Pixel Academy in Manhattan and we need your help to fill it with technology and tools for New York City's kids!"/>
    <n v="40000"/>
    <n v="11032"/>
    <n v="0.27579999999999999"/>
    <x v="2"/>
    <n v="167.15151515151516"/>
    <x v="0"/>
    <s v="USD"/>
    <n v="1414622700"/>
    <n v="1412081999"/>
    <b v="1"/>
    <n v="66"/>
    <b v="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n v="0.62839999999999996"/>
    <x v="2"/>
    <n v="128.61988304093566"/>
    <x v="0"/>
    <s v="USD"/>
    <n v="1467694740"/>
    <n v="1465398670"/>
    <b v="1"/>
    <n v="171"/>
    <b v="0"/>
    <s v="technology/makerspaces"/>
    <x v="2"/>
    <x v="37"/>
  </r>
  <r>
    <n v="2675"/>
    <x v="2674"/>
    <s v="We are working to establish a collaborative work-space with the goal of creating a community of knowledge, design, and creativity."/>
    <n v="25000"/>
    <n v="1897"/>
    <n v="7.5880000000000003E-2"/>
    <x v="2"/>
    <n v="65.41379310344827"/>
    <x v="0"/>
    <s v="USD"/>
    <n v="1415655289"/>
    <n v="1413059689"/>
    <b v="1"/>
    <n v="29"/>
    <b v="0"/>
    <s v="technology/makerspaces"/>
    <x v="2"/>
    <x v="37"/>
  </r>
  <r>
    <n v="2676"/>
    <x v="2675"/>
    <s v="Our aim is to provide high-end equipment and space for Toronto coders, filmmakers, and artists to develop cutting-edge VR content."/>
    <n v="2100"/>
    <n v="1058"/>
    <n v="0.50380952380952382"/>
    <x v="2"/>
    <n v="117.55555555555556"/>
    <x v="5"/>
    <s v="CAD"/>
    <n v="1463929174"/>
    <n v="1461337174"/>
    <b v="0"/>
    <n v="9"/>
    <b v="0"/>
    <s v="technology/makerspaces"/>
    <x v="2"/>
    <x v="37"/>
  </r>
  <r>
    <n v="2677"/>
    <x v="2676"/>
    <s v="A mobile tech lab with cutting edge maker tools that travels to schools to offer free creative workshops for school age kids."/>
    <n v="19500"/>
    <n v="3415"/>
    <n v="0.17512820512820512"/>
    <x v="2"/>
    <n v="126.48148148148148"/>
    <x v="0"/>
    <s v="USD"/>
    <n v="1404348143"/>
    <n v="1401756143"/>
    <b v="0"/>
    <n v="27"/>
    <b v="0"/>
    <s v="technology/makerspaces"/>
    <x v="2"/>
    <x v="37"/>
  </r>
  <r>
    <n v="2678"/>
    <x v="2677"/>
    <s v="Wavegarden is the worldâ€™s longest man-made wave that creates ideal conditions for surfing. Help us and let's open one in Malaga!!"/>
    <n v="8000000"/>
    <n v="1100"/>
    <n v="1.3750000000000001E-4"/>
    <x v="2"/>
    <n v="550"/>
    <x v="3"/>
    <s v="EUR"/>
    <n v="1443121765"/>
    <n v="1440529765"/>
    <b v="0"/>
    <n v="2"/>
    <b v="0"/>
    <s v="technology/makerspaces"/>
    <x v="2"/>
    <x v="37"/>
  </r>
  <r>
    <n v="2679"/>
    <x v="2678"/>
    <s v="A do-it-yourself auto garage in Des Moines, Iowa where people can learn how to work on cars &amp; those who know can share their knowledge."/>
    <n v="40000"/>
    <n v="132"/>
    <n v="3.3E-3"/>
    <x v="2"/>
    <n v="44"/>
    <x v="0"/>
    <s v="USD"/>
    <n v="1425081694"/>
    <n v="1422489694"/>
    <b v="0"/>
    <n v="3"/>
    <b v="0"/>
    <s v="technology/makerspaces"/>
    <x v="2"/>
    <x v="37"/>
  </r>
  <r>
    <n v="2680"/>
    <x v="2679"/>
    <s v="iHeartPillow, Connecting loved ones"/>
    <n v="32000"/>
    <n v="276"/>
    <n v="8.6250000000000007E-3"/>
    <x v="2"/>
    <n v="69"/>
    <x v="3"/>
    <s v="EUR"/>
    <n v="1459915491"/>
    <n v="1457327091"/>
    <b v="0"/>
    <n v="4"/>
    <b v="0"/>
    <s v="technology/makerspaces"/>
    <x v="2"/>
    <x v="37"/>
  </r>
  <r>
    <n v="2681"/>
    <x v="2680"/>
    <s v="Jolly's Hot Dogs: A beef hot dog topped with deliciously seasoned ground beef, mustard and minced onions."/>
    <n v="8000"/>
    <n v="55"/>
    <n v="6.875E-3"/>
    <x v="2"/>
    <n v="27.5"/>
    <x v="0"/>
    <s v="USD"/>
    <n v="1405027750"/>
    <n v="1402867750"/>
    <b v="0"/>
    <n v="2"/>
    <b v="0"/>
    <s v="food/food trucks"/>
    <x v="7"/>
    <x v="19"/>
  </r>
  <r>
    <n v="2682"/>
    <x v="2681"/>
    <s v="Gourmet Toast is the culinary combination, neigh, perfection of America's most under-utilized snack: Toast."/>
    <n v="6000"/>
    <n v="1698"/>
    <n v="0.28299999999999997"/>
    <x v="2"/>
    <n v="84.9"/>
    <x v="0"/>
    <s v="USD"/>
    <n v="1416635940"/>
    <n v="1413838540"/>
    <b v="0"/>
    <n v="20"/>
    <b v="0"/>
    <s v="food/food trucks"/>
    <x v="7"/>
    <x v="19"/>
  </r>
  <r>
    <n v="2683"/>
    <x v="2682"/>
    <s v="Cereal isn't only for breakfast! Help me bring cereal to the 92% of Americans who eat cereal everyday. Out of the home and to you!"/>
    <n v="15000"/>
    <n v="36"/>
    <n v="2.3999999999999998E-3"/>
    <x v="2"/>
    <n v="12"/>
    <x v="0"/>
    <s v="USD"/>
    <n v="1425233240"/>
    <n v="1422641240"/>
    <b v="0"/>
    <n v="3"/>
    <b v="0"/>
    <s v="food/food trucks"/>
    <x v="7"/>
    <x v="19"/>
  </r>
  <r>
    <n v="2684"/>
    <x v="2683"/>
    <s v="Not all wings are created equal. We believe ours take flight above the rest. Come judge for yourself. To us it Ain't No Thang..."/>
    <n v="70000"/>
    <n v="800"/>
    <n v="1.1428571428571429E-2"/>
    <x v="2"/>
    <n v="200"/>
    <x v="0"/>
    <s v="USD"/>
    <n v="1407621425"/>
    <n v="1404165425"/>
    <b v="0"/>
    <n v="4"/>
    <b v="0"/>
    <s v="food/food trucks"/>
    <x v="7"/>
    <x v="19"/>
  </r>
  <r>
    <n v="2685"/>
    <x v="2684"/>
    <s v="Home cooked meals made by Nana. Indiana's famous tenderloin sandwiches, Nana's homemade cole slaw and so much more."/>
    <n v="50000"/>
    <n v="10"/>
    <n v="2.0000000000000001E-4"/>
    <x v="2"/>
    <n v="10"/>
    <x v="0"/>
    <s v="USD"/>
    <n v="1430149330"/>
    <n v="1424968930"/>
    <b v="0"/>
    <n v="1"/>
    <b v="0"/>
    <s v="food/food trucks"/>
    <x v="7"/>
    <x v="19"/>
  </r>
  <r>
    <n v="2686"/>
    <x v="2685"/>
    <s v="2 years after a car accident, I was told that I could no longer work... I want to change that AND create something amazing Fair FOOD!"/>
    <n v="30000"/>
    <n v="0"/>
    <n v="0"/>
    <x v="2"/>
    <e v="#DIV/0!"/>
    <x v="0"/>
    <s v="USD"/>
    <n v="1412119423"/>
    <n v="1410391423"/>
    <b v="0"/>
    <n v="0"/>
    <b v="0"/>
    <s v="food/food trucks"/>
    <x v="7"/>
    <x v="19"/>
  </r>
  <r>
    <n v="2687"/>
    <x v="2686"/>
    <s v="Your American Pizzas, Wings, Stuffed Gouda Burger, Sweet &amp; Russet Potato Fries served on a food Truck!!"/>
    <n v="15000"/>
    <n v="0"/>
    <n v="0"/>
    <x v="2"/>
    <e v="#DIV/0!"/>
    <x v="0"/>
    <s v="USD"/>
    <n v="1435591318"/>
    <n v="1432999318"/>
    <b v="0"/>
    <n v="0"/>
    <b v="0"/>
    <s v="food/food trucks"/>
    <x v="7"/>
    <x v="19"/>
  </r>
  <r>
    <n v="2688"/>
    <x v="2687"/>
    <s v="The amazing gourmet Mac N Cheez Food Truck Campaigne!"/>
    <n v="50000"/>
    <n v="74"/>
    <n v="1.48E-3"/>
    <x v="2"/>
    <n v="5.2857142857142856"/>
    <x v="0"/>
    <s v="USD"/>
    <n v="1424746800"/>
    <n v="1422067870"/>
    <b v="0"/>
    <n v="14"/>
    <b v="0"/>
    <s v="food/food trucks"/>
    <x v="7"/>
    <x v="19"/>
  </r>
  <r>
    <n v="2689"/>
    <x v="2688"/>
    <s v="I am creating a high quality, local product only, concession trailer for local and remote events. Dearborn Brand, Winter's Brand, more."/>
    <n v="35000"/>
    <n v="1"/>
    <n v="2.8571428571428571E-5"/>
    <x v="2"/>
    <n v="1"/>
    <x v="0"/>
    <s v="USD"/>
    <n v="1469919890"/>
    <n v="1467327890"/>
    <b v="0"/>
    <n v="1"/>
    <b v="0"/>
    <s v="food/food trucks"/>
    <x v="7"/>
    <x v="19"/>
  </r>
  <r>
    <n v="2690"/>
    <x v="2689"/>
    <s v="The stuffed chicken wing originators need YOUR help starting a restaurant so our AMAZING wings will be available to you 7 days a week!"/>
    <n v="80000"/>
    <n v="8586"/>
    <n v="0.107325"/>
    <x v="2"/>
    <n v="72.762711864406782"/>
    <x v="0"/>
    <s v="USD"/>
    <n v="1433298676"/>
    <n v="1429410676"/>
    <b v="0"/>
    <n v="118"/>
    <b v="0"/>
    <s v="food/food trucks"/>
    <x v="7"/>
    <x v="19"/>
  </r>
  <r>
    <n v="2691"/>
    <x v="2690"/>
    <s v="A Great New local Food Truck serving up ethnic fusion inspired eats in Ottawa."/>
    <n v="65000"/>
    <n v="35"/>
    <n v="5.3846153846153844E-4"/>
    <x v="2"/>
    <n v="17.5"/>
    <x v="5"/>
    <s v="CAD"/>
    <n v="1431278557"/>
    <n v="1427390557"/>
    <b v="0"/>
    <n v="2"/>
    <b v="0"/>
    <s v="food/food trucks"/>
    <x v="7"/>
    <x v="19"/>
  </r>
  <r>
    <n v="2692"/>
    <x v="2691"/>
    <s v="Our food truck will bring you -_x000a_                       Fast, Fresh, Food -_x000a_                            Throughout the Omaha area"/>
    <n v="3500"/>
    <n v="25"/>
    <n v="7.1428571428571426E-3"/>
    <x v="2"/>
    <n v="25"/>
    <x v="0"/>
    <s v="USD"/>
    <n v="1427266860"/>
    <n v="1424678460"/>
    <b v="0"/>
    <n v="1"/>
    <b v="0"/>
    <s v="food/food trucks"/>
    <x v="7"/>
    <x v="19"/>
  </r>
  <r>
    <n v="2693"/>
    <x v="2692"/>
    <s v="I want to start a food truck that specializes in chili cheese dogs, using new kinds of meats, cheeses and toppings you wouldn't imagine"/>
    <n v="5000"/>
    <n v="40"/>
    <n v="8.0000000000000002E-3"/>
    <x v="2"/>
    <n v="13.333333333333334"/>
    <x v="0"/>
    <s v="USD"/>
    <n v="1407899966"/>
    <n v="1405307966"/>
    <b v="0"/>
    <n v="3"/>
    <b v="0"/>
    <s v="food/food trucks"/>
    <x v="7"/>
    <x v="19"/>
  </r>
  <r>
    <n v="2694"/>
    <x v="2693"/>
    <s v="Gourmet taco truck infusing savory smoky flavors into your tacos, so when you open your container the aroma and actual smoke  flows out"/>
    <n v="30000"/>
    <n v="1"/>
    <n v="3.3333333333333335E-5"/>
    <x v="2"/>
    <n v="1"/>
    <x v="0"/>
    <s v="USD"/>
    <n v="1411701739"/>
    <n v="1409109739"/>
    <b v="0"/>
    <n v="1"/>
    <b v="0"/>
    <s v="food/food trucks"/>
    <x v="7"/>
    <x v="19"/>
  </r>
  <r>
    <n v="2695"/>
    <x v="2694"/>
    <s v="I am creating food magic on the go! Amazing food isn't just for sitdown restaraunts anymore!"/>
    <n v="15000"/>
    <n v="71"/>
    <n v="4.7333333333333333E-3"/>
    <x v="2"/>
    <n v="23.666666666666668"/>
    <x v="0"/>
    <s v="USD"/>
    <n v="1428981718"/>
    <n v="1423801318"/>
    <b v="0"/>
    <n v="3"/>
    <b v="0"/>
    <s v="food/food trucks"/>
    <x v="7"/>
    <x v="19"/>
  </r>
  <r>
    <n v="2696"/>
    <x v="2695"/>
    <s v="The dream to own a food truck, rolling wherever the army sends me, hiring other military spouses and veterans alike! Giving back!"/>
    <n v="60000"/>
    <n v="3390"/>
    <n v="5.6500000000000002E-2"/>
    <x v="2"/>
    <n v="89.21052631578948"/>
    <x v="0"/>
    <s v="USD"/>
    <n v="1419538560"/>
    <n v="1416600960"/>
    <b v="0"/>
    <n v="38"/>
    <b v="0"/>
    <s v="food/food trucks"/>
    <x v="7"/>
    <x v="19"/>
  </r>
  <r>
    <n v="2697"/>
    <x v="2696"/>
    <s v="Stuffed waffles made from Dough. Sweet, savory, salty and then stuffed with meats, fruits, and sauces!"/>
    <n v="23000"/>
    <n v="6061"/>
    <n v="0.26352173913043481"/>
    <x v="2"/>
    <n v="116.55769230769231"/>
    <x v="0"/>
    <s v="USD"/>
    <n v="1438552800"/>
    <n v="1435876423"/>
    <b v="0"/>
    <n v="52"/>
    <b v="0"/>
    <s v="food/food trucks"/>
    <x v="7"/>
    <x v="19"/>
  </r>
  <r>
    <n v="2698"/>
    <x v="2697"/>
    <s v="We 'd love to give some TLC to our vintage pink taco trailer so we can continue to cook our signature Baja style shrimp tacos!"/>
    <n v="8000"/>
    <n v="26.01"/>
    <n v="3.2512500000000002E-3"/>
    <x v="2"/>
    <n v="13.005000000000001"/>
    <x v="0"/>
    <s v="USD"/>
    <n v="1403904808"/>
    <n v="1401312808"/>
    <b v="0"/>
    <n v="2"/>
    <b v="0"/>
    <s v="food/food trucks"/>
    <x v="7"/>
    <x v="19"/>
  </r>
  <r>
    <n v="2699"/>
    <x v="2698"/>
    <s v="Hi, I want make my first bakery. Food truck was great, but I not have a car licence. So, help me to be my dream!"/>
    <n v="2"/>
    <n v="0"/>
    <n v="0"/>
    <x v="2"/>
    <e v="#DIV/0!"/>
    <x v="5"/>
    <s v="CAD"/>
    <n v="1407533463"/>
    <n v="1404941463"/>
    <b v="0"/>
    <n v="0"/>
    <b v="0"/>
    <s v="food/food trucks"/>
    <x v="7"/>
    <x v="19"/>
  </r>
  <r>
    <n v="2700"/>
    <x v="2699"/>
    <s v="I currently own and operate a hot dog cart. I am hoping to purchase a used food truck so I can do business year round!"/>
    <n v="9999"/>
    <n v="70"/>
    <n v="7.0007000700070005E-3"/>
    <x v="2"/>
    <n v="17.5"/>
    <x v="0"/>
    <s v="USD"/>
    <n v="1411073972"/>
    <n v="1408481972"/>
    <b v="0"/>
    <n v="4"/>
    <b v="0"/>
    <s v="food/food trucks"/>
    <x v="7"/>
    <x v="19"/>
  </r>
  <r>
    <n v="2701"/>
    <x v="2700"/>
    <s v="We have been working extra hard to get our new training space ready and with a little extra help we hope to dream big for the future!"/>
    <n v="3400"/>
    <n v="1570"/>
    <n v="0.46176470588235297"/>
    <x v="3"/>
    <n v="34.130434782608695"/>
    <x v="17"/>
    <s v="EUR"/>
    <n v="1491586534"/>
    <n v="1488911734"/>
    <b v="0"/>
    <n v="46"/>
    <b v="0"/>
    <s v="theater/spaces"/>
    <x v="1"/>
    <x v="38"/>
  </r>
  <r>
    <n v="2702"/>
    <x v="2701"/>
    <s v="The next phase of the evolution of Hygienic Art is the building of New London's first amphitheater, a covering for the Art Park."/>
    <n v="10000"/>
    <n v="3441"/>
    <n v="0.34410000000000002"/>
    <x v="3"/>
    <n v="132.34615384615384"/>
    <x v="0"/>
    <s v="USD"/>
    <n v="1491416077"/>
    <n v="1488827677"/>
    <b v="1"/>
    <n v="26"/>
    <b v="0"/>
    <s v="theater/spaces"/>
    <x v="1"/>
    <x v="38"/>
  </r>
  <r>
    <n v="2703"/>
    <x v="2702"/>
    <s v="Â¡Tu nuevo espacio cultural multidisciplinario en el centro de Pachuca, Hidalgo"/>
    <n v="40000"/>
    <n v="41500"/>
    <n v="1.0375000000000001"/>
    <x v="3"/>
    <n v="922.22222222222217"/>
    <x v="14"/>
    <s v="MXN"/>
    <n v="1490196830"/>
    <n v="1485016430"/>
    <b v="0"/>
    <n v="45"/>
    <b v="0"/>
    <s v="theater/spaces"/>
    <x v="1"/>
    <x v="38"/>
  </r>
  <r>
    <n v="2704"/>
    <x v="2703"/>
    <s v="We plan to rescue, relocate, and repurpose, a historic Little Red Brick House, to be incorporated into a riverfront amphitheater."/>
    <n v="19000"/>
    <n v="1145"/>
    <n v="6.0263157894736845E-2"/>
    <x v="3"/>
    <n v="163.57142857142858"/>
    <x v="0"/>
    <s v="USD"/>
    <n v="1491421314"/>
    <n v="1487709714"/>
    <b v="0"/>
    <n v="7"/>
    <b v="0"/>
    <s v="theater/spaces"/>
    <x v="1"/>
    <x v="38"/>
  </r>
  <r>
    <n v="2705"/>
    <x v="2704"/>
    <s v="Help light the lights at the historic Fischer Theatre in Danville, IL."/>
    <n v="16500"/>
    <n v="1739"/>
    <n v="0.10539393939393939"/>
    <x v="3"/>
    <n v="217.375"/>
    <x v="0"/>
    <s v="USD"/>
    <n v="1490389158"/>
    <n v="1486504758"/>
    <b v="0"/>
    <n v="8"/>
    <b v="0"/>
    <s v="theater/spaces"/>
    <x v="1"/>
    <x v="38"/>
  </r>
  <r>
    <n v="2706"/>
    <x v="2705"/>
    <s v="A place where innovation, food, creativity and performance live year round in a historic building in Pioneer Square."/>
    <n v="35000"/>
    <n v="39304"/>
    <n v="1.1229714285714285"/>
    <x v="0"/>
    <n v="149.44486692015209"/>
    <x v="0"/>
    <s v="USD"/>
    <n v="1413442740"/>
    <n v="1410937483"/>
    <b v="1"/>
    <n v="263"/>
    <b v="1"/>
    <s v="theater/spaces"/>
    <x v="1"/>
    <x v="38"/>
  </r>
  <r>
    <n v="2707"/>
    <x v="2706"/>
    <s v="A new performance space in Seattle. A place for artists, comedians, and audiences to meet and collaborate!"/>
    <n v="8000"/>
    <n v="28067.57"/>
    <n v="3.50844625"/>
    <x v="0"/>
    <n v="71.237487309644663"/>
    <x v="0"/>
    <s v="USD"/>
    <n v="1369637940"/>
    <n v="1367088443"/>
    <b v="1"/>
    <n v="394"/>
    <b v="1"/>
    <s v="theater/spaces"/>
    <x v="1"/>
    <x v="38"/>
  </r>
  <r>
    <n v="2708"/>
    <x v="2707"/>
    <s v="Angel Comedy Club: A permanent home for Londonâ€™s loveliest comedy night - a community comedy club"/>
    <n v="20000"/>
    <n v="46643.07"/>
    <n v="2.3321535"/>
    <x v="0"/>
    <n v="44.464318398474738"/>
    <x v="1"/>
    <s v="GBP"/>
    <n v="1469119526"/>
    <n v="1463935526"/>
    <b v="1"/>
    <n v="1049"/>
    <b v="1"/>
    <s v="theater/spaces"/>
    <x v="1"/>
    <x v="38"/>
  </r>
  <r>
    <n v="2709"/>
    <x v="2708"/>
    <s v="Give contemporary circus an artistic home in America.  Help us launch the nationâ€™s first higher education program for circus."/>
    <n v="50000"/>
    <n v="50803"/>
    <n v="1.01606"/>
    <x v="0"/>
    <n v="164.94480519480518"/>
    <x v="0"/>
    <s v="USD"/>
    <n v="1475553540"/>
    <n v="1472528141"/>
    <b v="1"/>
    <n v="308"/>
    <b v="1"/>
    <s v="theater/spaces"/>
    <x v="1"/>
    <x v="38"/>
  </r>
  <r>
    <n v="2710"/>
    <x v="2709"/>
    <s v="Building Brooklyn's own creative venue for circus, theater and events of all types."/>
    <n v="60000"/>
    <n v="92340.21"/>
    <n v="1.5390035000000002"/>
    <x v="0"/>
    <n v="84.871516544117654"/>
    <x v="0"/>
    <s v="USD"/>
    <n v="1407549600"/>
    <n v="1404797428"/>
    <b v="1"/>
    <n v="1088"/>
    <b v="1"/>
    <s v="theater/spaces"/>
    <x v="1"/>
    <x v="38"/>
  </r>
  <r>
    <n v="2711"/>
    <x v="2710"/>
    <s v="We're aiming to launch a production involving circus performers, musicians and artists in a new space, creating a night of live art."/>
    <n v="3910"/>
    <n v="3938"/>
    <n v="1.007161125319693"/>
    <x v="0"/>
    <n v="53.945205479452056"/>
    <x v="1"/>
    <s v="GBP"/>
    <n v="1403301660"/>
    <n v="1400694790"/>
    <b v="1"/>
    <n v="73"/>
    <b v="1"/>
    <s v="theater/spaces"/>
    <x v="1"/>
    <x v="38"/>
  </r>
  <r>
    <n v="2712"/>
    <x v="2711"/>
    <s v="Voix de Ville is a pop-up imaginarium of neo-vaudeville, musical extravaganza, circus arts, comedy, and theatre in a tiny circus tent!"/>
    <n v="5500"/>
    <n v="7226"/>
    <n v="1.3138181818181818"/>
    <x v="0"/>
    <n v="50.531468531468533"/>
    <x v="0"/>
    <s v="USD"/>
    <n v="1373738400"/>
    <n v="1370568560"/>
    <b v="1"/>
    <n v="143"/>
    <b v="1"/>
    <s v="theater/spaces"/>
    <x v="1"/>
    <x v="38"/>
  </r>
  <r>
    <n v="2713"/>
    <x v="2712"/>
    <s v="Help support the Acro-Cats kitten and cat rescue and adoption effort! They need a bus to continue finding felines homes across the US."/>
    <n v="150000"/>
    <n v="153362"/>
    <n v="1.0224133333333334"/>
    <x v="0"/>
    <n v="108.00140845070422"/>
    <x v="0"/>
    <s v="USD"/>
    <n v="1450971684"/>
    <n v="1447515684"/>
    <b v="1"/>
    <n v="1420"/>
    <b v="1"/>
    <s v="theater/spaces"/>
    <x v="1"/>
    <x v="38"/>
  </r>
  <r>
    <n v="2714"/>
    <x v="2713"/>
    <s v="The Crane will be the new home for independent theater in Northeast Minneapolis"/>
    <n v="25000"/>
    <n v="29089"/>
    <n v="1.1635599999999999"/>
    <x v="0"/>
    <n v="95.373770491803285"/>
    <x v="0"/>
    <s v="USD"/>
    <n v="1476486000"/>
    <n v="1474040596"/>
    <b v="1"/>
    <n v="305"/>
    <b v="1"/>
    <s v="theater/spaces"/>
    <x v="1"/>
    <x v="38"/>
  </r>
  <r>
    <n v="2715"/>
    <x v="2714"/>
    <s v="The creators of Five Dollar Comedy Week are building a permanent home for affordable live comedy shows and classes in Philadelphia."/>
    <n v="12000"/>
    <n v="31754.69"/>
    <n v="2.6462241666666664"/>
    <x v="0"/>
    <n v="57.631016333938291"/>
    <x v="0"/>
    <s v="USD"/>
    <n v="1456047228"/>
    <n v="1453109628"/>
    <b v="1"/>
    <n v="551"/>
    <b v="1"/>
    <s v="theater/spaces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n v="1.1998010000000001"/>
    <x v="0"/>
    <n v="64.160481283422456"/>
    <x v="12"/>
    <s v="EUR"/>
    <n v="1444291193"/>
    <n v="1441699193"/>
    <b v="1"/>
    <n v="187"/>
    <b v="1"/>
    <s v="theater/spaces"/>
    <x v="1"/>
    <x v="38"/>
  </r>
  <r>
    <n v="2717"/>
    <x v="2716"/>
    <s v="ONLY HOURS LEFT ON THE CAMPAIGN! Our stretch goal is $35k; let's build a home for standup/improv shows &amp; classes in VT!"/>
    <n v="25000"/>
    <n v="30026"/>
    <n v="1.2010400000000001"/>
    <x v="0"/>
    <n v="92.387692307692305"/>
    <x v="0"/>
    <s v="USD"/>
    <n v="1417906649"/>
    <n v="1414015049"/>
    <b v="1"/>
    <n v="325"/>
    <b v="1"/>
    <s v="theater/spaces"/>
    <x v="1"/>
    <x v="38"/>
  </r>
  <r>
    <n v="2718"/>
    <x v="2717"/>
    <s v="The Bard has burst beyond the big top and we're reaching out to our Beloved Benefactors to help build our festival's future."/>
    <n v="18000"/>
    <n v="18645"/>
    <n v="1.0358333333333334"/>
    <x v="0"/>
    <n v="125.97972972972973"/>
    <x v="0"/>
    <s v="USD"/>
    <n v="1462316400"/>
    <n v="1459865945"/>
    <b v="1"/>
    <n v="148"/>
    <b v="1"/>
    <s v="theater/spaces"/>
    <x v="1"/>
    <x v="38"/>
  </r>
  <r>
    <n v="2719"/>
    <x v="2718"/>
    <s v="Our high school theater in Allentown, New Jersey was rad - in 1972. Help us bring our theater into present day and light up our stage!"/>
    <n v="6000"/>
    <n v="6530"/>
    <n v="1.0883333333333334"/>
    <x v="0"/>
    <n v="94.637681159420296"/>
    <x v="0"/>
    <s v="USD"/>
    <n v="1460936694"/>
    <n v="1455756294"/>
    <b v="0"/>
    <n v="69"/>
    <b v="1"/>
    <s v="theater/spaces"/>
    <x v="1"/>
    <x v="38"/>
  </r>
  <r>
    <n v="2720"/>
    <x v="2719"/>
    <s v="An improv, sketch and experimental comedy and cocktail venue in downtown Grand Rapids, Michigan"/>
    <n v="25000"/>
    <n v="29531"/>
    <n v="1.1812400000000001"/>
    <x v="0"/>
    <n v="170.69942196531792"/>
    <x v="0"/>
    <s v="USD"/>
    <n v="1478866253"/>
    <n v="1476270653"/>
    <b v="0"/>
    <n v="173"/>
    <b v="1"/>
    <s v="theater/spaces"/>
    <x v="1"/>
    <x v="38"/>
  </r>
  <r>
    <n v="2721"/>
    <x v="2720"/>
    <s v="Pi Crust is a breakout board for the Raspberry Pi that makes it easier to connect electronics - help us to bring this into kit form!"/>
    <n v="750"/>
    <n v="10965"/>
    <n v="14.62"/>
    <x v="0"/>
    <n v="40.762081784386616"/>
    <x v="1"/>
    <s v="GBP"/>
    <n v="1378494000"/>
    <n v="1375880598"/>
    <b v="0"/>
    <n v="269"/>
    <b v="1"/>
    <s v="technology/hardware"/>
    <x v="2"/>
    <x v="30"/>
  </r>
  <r>
    <n v="2722"/>
    <x v="2721"/>
    <s v="Want people to put down their phone more often? Ransomly creates 'quiet' spaces to help us reconnect with the real people in our lives."/>
    <n v="5000"/>
    <n v="12627"/>
    <n v="2.5253999999999999"/>
    <x v="0"/>
    <n v="68.254054054054052"/>
    <x v="0"/>
    <s v="USD"/>
    <n v="1485722053"/>
    <n v="1480538053"/>
    <b v="0"/>
    <n v="185"/>
    <b v="1"/>
    <s v="technology/hardware"/>
    <x v="2"/>
    <x v="30"/>
  </r>
  <r>
    <n v="2723"/>
    <x v="2722"/>
    <s v="The most compact and versatile workout product designed to give you unlimited exercise options in the comfort of your home or office."/>
    <n v="12000"/>
    <n v="16806"/>
    <n v="1.4005000000000001"/>
    <x v="0"/>
    <n v="95.48863636363636"/>
    <x v="0"/>
    <s v="USD"/>
    <n v="1420060088"/>
    <n v="1414872488"/>
    <b v="0"/>
    <n v="176"/>
    <b v="1"/>
    <s v="technology/hardware"/>
    <x v="2"/>
    <x v="30"/>
  </r>
  <r>
    <n v="2724"/>
    <x v="2723"/>
    <s v="RPi.GPIO Quick reference for GPIO programming on Raspberry Pi. Python code &amp; port ID labels in a convenient 6&quot; PCB ruler"/>
    <n v="2468"/>
    <n v="7326.88"/>
    <n v="2.9687520259319289"/>
    <x v="0"/>
    <n v="7.1902649656526005"/>
    <x v="1"/>
    <s v="GBP"/>
    <n v="1439625059"/>
    <n v="1436860259"/>
    <b v="0"/>
    <n v="1019"/>
    <b v="1"/>
    <s v="technology/hardware"/>
    <x v="2"/>
    <x v="30"/>
  </r>
  <r>
    <n v="2725"/>
    <x v="2724"/>
    <s v="Best Net Zero energy solution for new or existing house (no more heating or electricity bills)."/>
    <n v="40000"/>
    <n v="57817"/>
    <n v="1.445425"/>
    <x v="0"/>
    <n v="511.65486725663715"/>
    <x v="5"/>
    <s v="CAD"/>
    <n v="1488390735"/>
    <n v="1484070735"/>
    <b v="0"/>
    <n v="113"/>
    <b v="1"/>
    <s v="technology/hardware"/>
    <x v="2"/>
    <x v="30"/>
  </r>
  <r>
    <n v="2726"/>
    <x v="2725"/>
    <s v="Krimston TWO: iPhone Dual SIM Case"/>
    <n v="100000"/>
    <n v="105745"/>
    <n v="1.05745"/>
    <x v="0"/>
    <n v="261.74504950495049"/>
    <x v="0"/>
    <s v="USD"/>
    <n v="1461333311"/>
    <n v="1458741311"/>
    <b v="0"/>
    <n v="404"/>
    <b v="1"/>
    <s v="technology/hardware"/>
    <x v="2"/>
    <x v="30"/>
  </r>
  <r>
    <n v="2727"/>
    <x v="2726"/>
    <s v="Introducing the PiDrive, a high capacity Solid State Drive (SSD) expansion card for the Raspberry Pi B+, A+, and B+ v2!"/>
    <n v="10000"/>
    <n v="49321"/>
    <n v="4.9321000000000002"/>
    <x v="0"/>
    <n v="69.760961810466767"/>
    <x v="0"/>
    <s v="USD"/>
    <n v="1438964063"/>
    <n v="1436804063"/>
    <b v="0"/>
    <n v="707"/>
    <b v="1"/>
    <s v="technology/hardware"/>
    <x v="2"/>
    <x v="30"/>
  </r>
  <r>
    <n v="2728"/>
    <x v="2727"/>
    <s v="SSD, WiFi, RTC w/Battery and high power USB all in one shield."/>
    <n v="15000"/>
    <n v="30274"/>
    <n v="2.0182666666666669"/>
    <x v="0"/>
    <n v="77.229591836734699"/>
    <x v="0"/>
    <s v="USD"/>
    <n v="1451485434"/>
    <n v="1448461434"/>
    <b v="0"/>
    <n v="392"/>
    <b v="1"/>
    <s v="technology/hardware"/>
    <x v="2"/>
    <x v="30"/>
  </r>
  <r>
    <n v="2729"/>
    <x v="2728"/>
    <s v="A luggage that is more than a luggage! It is what you want it to be."/>
    <n v="7500"/>
    <n v="7833"/>
    <n v="1.0444"/>
    <x v="0"/>
    <n v="340.56521739130437"/>
    <x v="0"/>
    <s v="USD"/>
    <n v="1430459197"/>
    <n v="1427867197"/>
    <b v="0"/>
    <n v="23"/>
    <b v="1"/>
    <s v="technology/hardware"/>
    <x v="2"/>
    <x v="30"/>
  </r>
  <r>
    <n v="2730"/>
    <x v="2729"/>
    <s v="The world's most powerful portable speaker and guitar amplifier. Turns any surface into a speaker."/>
    <n v="27000"/>
    <n v="45979.01"/>
    <n v="1.7029262962962963"/>
    <x v="0"/>
    <n v="67.417903225806455"/>
    <x v="0"/>
    <s v="USD"/>
    <n v="1366635575"/>
    <n v="1363611575"/>
    <b v="0"/>
    <n v="682"/>
    <b v="1"/>
    <s v="technology/hardware"/>
    <x v="2"/>
    <x v="30"/>
  </r>
  <r>
    <n v="2731"/>
    <x v="2730"/>
    <s v="Providing a control system and cybersecurity hands-on educational platform for professionals, home-use, and academic institutions."/>
    <n v="30000"/>
    <n v="31291"/>
    <n v="1.0430333333333333"/>
    <x v="0"/>
    <n v="845.70270270270271"/>
    <x v="0"/>
    <s v="USD"/>
    <n v="1413604800"/>
    <n v="1408624622"/>
    <b v="0"/>
    <n v="37"/>
    <b v="1"/>
    <s v="technology/hardware"/>
    <x v="2"/>
    <x v="30"/>
  </r>
  <r>
    <n v="2732"/>
    <x v="2731"/>
    <s v="BrightFingers' lighting keyboard, gloves and software give kids a multi-sensory way to learn to type â€” and the desire to practice."/>
    <n v="12000"/>
    <n v="14190"/>
    <n v="1.1825000000000001"/>
    <x v="0"/>
    <n v="97.191780821917803"/>
    <x v="0"/>
    <s v="USD"/>
    <n v="1369699200"/>
    <n v="1366917828"/>
    <b v="0"/>
    <n v="146"/>
    <b v="1"/>
    <s v="technology/hardware"/>
    <x v="2"/>
    <x v="30"/>
  </r>
  <r>
    <n v="2733"/>
    <x v="2732"/>
    <s v="Students, makers, and engineers can write Linux software applications to achieve any network functions, such as NAS, VPN and Firewall."/>
    <n v="50000"/>
    <n v="53769"/>
    <n v="1.07538"/>
    <x v="0"/>
    <n v="451.84033613445376"/>
    <x v="0"/>
    <s v="USD"/>
    <n v="1428643974"/>
    <n v="1423463574"/>
    <b v="0"/>
    <n v="119"/>
    <b v="1"/>
    <s v="technology/hardware"/>
    <x v="2"/>
    <x v="30"/>
  </r>
  <r>
    <n v="2734"/>
    <x v="2733"/>
    <s v="Award-Winning Audio Design Experts Voix are back with their latest product. The amazing mi8| Retro Duo Wireless Stereo Sound System."/>
    <n v="1"/>
    <n v="22603"/>
    <n v="22603"/>
    <x v="0"/>
    <n v="138.66871165644173"/>
    <x v="0"/>
    <s v="USD"/>
    <n v="1476395940"/>
    <n v="1473782592"/>
    <b v="0"/>
    <n v="163"/>
    <b v="1"/>
    <s v="technology/hardware"/>
    <x v="2"/>
    <x v="30"/>
  </r>
  <r>
    <n v="2735"/>
    <x v="2734"/>
    <s v="The Pi Supply is an intelligent power switch for the Raspberry Pi which includes hard on and off switches and auto-off on shutdown."/>
    <n v="750"/>
    <n v="7336.01"/>
    <n v="9.7813466666666677"/>
    <x v="0"/>
    <n v="21.640147492625371"/>
    <x v="1"/>
    <s v="GBP"/>
    <n v="1363204800"/>
    <n v="1360551250"/>
    <b v="0"/>
    <n v="339"/>
    <b v="1"/>
    <s v="technology/hardware"/>
    <x v="2"/>
    <x v="30"/>
  </r>
  <r>
    <n v="2736"/>
    <x v="2735"/>
    <s v="Fully Programmable Solar BMS ( Battery Management System ) Learn to program microcontrollers and HW design video tutorials_x000a_Open Source"/>
    <n v="8000"/>
    <n v="9832"/>
    <n v="1.2290000000000001"/>
    <x v="0"/>
    <n v="169.51724137931035"/>
    <x v="5"/>
    <s v="CAD"/>
    <n v="1398268773"/>
    <n v="1395676773"/>
    <b v="0"/>
    <n v="58"/>
    <b v="1"/>
    <s v="technology/hardware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n v="2.4606080000000001"/>
    <x v="0"/>
    <n v="161.88210526315791"/>
    <x v="0"/>
    <s v="USD"/>
    <n v="1389812400"/>
    <n v="1386108087"/>
    <b v="0"/>
    <n v="456"/>
    <b v="1"/>
    <s v="technology/hardware"/>
    <x v="2"/>
    <x v="30"/>
  </r>
  <r>
    <n v="2738"/>
    <x v="2737"/>
    <s v="Bringing back the Mojo to the new iPhone with our award winning  removable battery case with customized 3D printed top cover"/>
    <n v="5000"/>
    <n v="7397"/>
    <n v="1.4794"/>
    <x v="0"/>
    <n v="493.13333333333333"/>
    <x v="0"/>
    <s v="USD"/>
    <n v="1478402804"/>
    <n v="1473218804"/>
    <b v="0"/>
    <n v="15"/>
    <b v="1"/>
    <s v="technology/hardware"/>
    <x v="2"/>
    <x v="30"/>
  </r>
  <r>
    <n v="2739"/>
    <x v="2738"/>
    <s v="LPLC Board; A powerful, low cost, ultra low power microcontroller development board with template software and online tutorials."/>
    <n v="1100"/>
    <n v="4225"/>
    <n v="3.8409090909090908"/>
    <x v="0"/>
    <n v="22.120418848167539"/>
    <x v="1"/>
    <s v="GBP"/>
    <n v="1399324717"/>
    <n v="1395436717"/>
    <b v="0"/>
    <n v="191"/>
    <b v="1"/>
    <s v="technology/hardware"/>
    <x v="2"/>
    <x v="30"/>
  </r>
  <r>
    <n v="2740"/>
    <x v="2739"/>
    <s v="I am interested in testing the plant yields of this vertical garden as well as some other applications"/>
    <n v="300"/>
    <n v="310"/>
    <n v="1.0333333333333334"/>
    <x v="0"/>
    <n v="18.235294117647058"/>
    <x v="0"/>
    <s v="USD"/>
    <n v="1426117552"/>
    <n v="1423529152"/>
    <b v="0"/>
    <n v="17"/>
    <b v="1"/>
    <s v="technology/hardware"/>
    <x v="2"/>
    <x v="30"/>
  </r>
  <r>
    <n v="2741"/>
    <x v="2740"/>
    <s v="Help me publish my 1st children's book as an aspiring author!"/>
    <n v="8000"/>
    <n v="35"/>
    <n v="4.3750000000000004E-3"/>
    <x v="2"/>
    <n v="8.75"/>
    <x v="0"/>
    <s v="USD"/>
    <n v="1413770820"/>
    <n v="1412005602"/>
    <b v="0"/>
    <n v="4"/>
    <b v="0"/>
    <s v="publishing/children's books"/>
    <x v="3"/>
    <x v="39"/>
  </r>
  <r>
    <n v="2742"/>
    <x v="2741"/>
    <s v="The pachyderms at the Denver Zoo are moving. Follow along on the convoluted journey to their new home."/>
    <n v="2500"/>
    <n v="731"/>
    <n v="0.29239999999999999"/>
    <x v="2"/>
    <n v="40.611111111111114"/>
    <x v="0"/>
    <s v="USD"/>
    <n v="1337102187"/>
    <n v="1335892587"/>
    <b v="0"/>
    <n v="18"/>
    <b v="0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n v="5999"/>
    <n v="0"/>
    <n v="0"/>
    <x v="2"/>
    <e v="#DIV/0!"/>
    <x v="0"/>
    <s v="USD"/>
    <n v="1476863607"/>
    <n v="1474271607"/>
    <b v="0"/>
    <n v="0"/>
    <b v="0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n v="5.2187499999999998E-2"/>
    <x v="2"/>
    <n v="37.954545454545453"/>
    <x v="0"/>
    <s v="USD"/>
    <n v="1330478998"/>
    <n v="1327886998"/>
    <b v="0"/>
    <n v="22"/>
    <b v="0"/>
    <s v="publishing/children's books"/>
    <x v="3"/>
    <x v="39"/>
  </r>
  <r>
    <n v="2745"/>
    <x v="2744"/>
    <s v="A spunky little girl, driven by a love of pumpkin pie, overcomes her fears and serendipitiously discovers what she'll be for Halloween"/>
    <n v="8000"/>
    <n v="1751"/>
    <n v="0.21887499999999999"/>
    <x v="2"/>
    <n v="35.734693877551024"/>
    <x v="0"/>
    <s v="USD"/>
    <n v="1342309368"/>
    <n v="1337125368"/>
    <b v="0"/>
    <n v="49"/>
    <b v="0"/>
    <s v="publishing/children's books"/>
    <x v="3"/>
    <x v="39"/>
  </r>
  <r>
    <n v="2746"/>
    <x v="2745"/>
    <s v="An easy fun way for children to understand the physical limitations of someone with CFIDS and Fibromyalgia using marbles and a jar."/>
    <n v="3000"/>
    <n v="801"/>
    <n v="0.26700000000000002"/>
    <x v="2"/>
    <n v="42.157894736842103"/>
    <x v="0"/>
    <s v="USD"/>
    <n v="1409337911"/>
    <n v="1406745911"/>
    <b v="0"/>
    <n v="19"/>
    <b v="0"/>
    <s v="publishing/children's books"/>
    <x v="3"/>
    <x v="39"/>
  </r>
  <r>
    <n v="2747"/>
    <x v="2746"/>
    <s v="A collection of childrens poems written to educate, inspire and create quality time with parents. Beautifully illustrated, 44 pp."/>
    <n v="500"/>
    <n v="140"/>
    <n v="0.28000000000000003"/>
    <x v="2"/>
    <n v="35"/>
    <x v="0"/>
    <s v="USD"/>
    <n v="1339816200"/>
    <n v="1337095997"/>
    <b v="0"/>
    <n v="4"/>
    <b v="0"/>
    <s v="publishing/children's books"/>
    <x v="3"/>
    <x v="39"/>
  </r>
  <r>
    <n v="2748"/>
    <x v="2747"/>
    <s v="Interactive Book with Audio to learn the Ojibwe Language for Children.  Website, Ebook and more!"/>
    <n v="5000"/>
    <n v="53"/>
    <n v="1.06E-2"/>
    <x v="2"/>
    <n v="13.25"/>
    <x v="0"/>
    <s v="USD"/>
    <n v="1472835802"/>
    <n v="1470243802"/>
    <b v="0"/>
    <n v="4"/>
    <b v="0"/>
    <s v="publishing/children's books"/>
    <x v="3"/>
    <x v="39"/>
  </r>
  <r>
    <n v="2749"/>
    <x v="2748"/>
    <s v="Self-publishing my children's book."/>
    <n v="10000"/>
    <n v="110"/>
    <n v="1.0999999999999999E-2"/>
    <x v="2"/>
    <n v="55"/>
    <x v="0"/>
    <s v="USD"/>
    <n v="1428171037"/>
    <n v="1425582637"/>
    <b v="0"/>
    <n v="2"/>
    <b v="0"/>
    <s v="publishing/children's books"/>
    <x v="3"/>
    <x v="39"/>
  </r>
  <r>
    <n v="2750"/>
    <x v="2749"/>
    <s v="This is a journal where parents daily write something positive about their child.  Places for pictures, too."/>
    <n v="1999"/>
    <n v="0"/>
    <n v="0"/>
    <x v="2"/>
    <e v="#DIV/0!"/>
    <x v="0"/>
    <s v="USD"/>
    <n v="1341086400"/>
    <n v="1340055345"/>
    <b v="0"/>
    <n v="0"/>
    <b v="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n v="0"/>
    <x v="2"/>
    <e v="#DIV/0!"/>
    <x v="0"/>
    <s v="USD"/>
    <n v="1403039842"/>
    <n v="1397855842"/>
    <b v="0"/>
    <n v="0"/>
    <b v="0"/>
    <s v="publishing/children's books"/>
    <x v="3"/>
    <x v="39"/>
  </r>
  <r>
    <n v="2752"/>
    <x v="2751"/>
    <s v="Andrew wonders if his life would be more exciting if he'd been hatched a frog. Shiny and green just seems more exciting to him. Until.."/>
    <n v="4800"/>
    <n v="550"/>
    <n v="0.11458333333333333"/>
    <x v="2"/>
    <n v="39.285714285714285"/>
    <x v="0"/>
    <s v="USD"/>
    <n v="1324232504"/>
    <n v="1320776504"/>
    <b v="0"/>
    <n v="14"/>
    <b v="0"/>
    <s v="publishing/children's books"/>
    <x v="3"/>
    <x v="39"/>
  </r>
  <r>
    <n v="2753"/>
    <x v="2752"/>
    <s v="Written by my daughter and myself, illustrated by Jack Wiens. Everything is complete except for publishing."/>
    <n v="2000"/>
    <n v="380"/>
    <n v="0.19"/>
    <x v="2"/>
    <n v="47.5"/>
    <x v="0"/>
    <s v="USD"/>
    <n v="1346017023"/>
    <n v="1343425023"/>
    <b v="0"/>
    <n v="8"/>
    <b v="0"/>
    <s v="publishing/children's books"/>
    <x v="3"/>
    <x v="39"/>
  </r>
  <r>
    <n v="2754"/>
    <x v="2753"/>
    <s v="I have been a writer all my life. But until recently never a parent. I want to write a children book for my children, and yours!"/>
    <n v="10000"/>
    <n v="0"/>
    <n v="0"/>
    <x v="2"/>
    <e v="#DIV/0!"/>
    <x v="0"/>
    <s v="USD"/>
    <n v="1410448551"/>
    <n v="1407856551"/>
    <b v="0"/>
    <n v="0"/>
    <b v="0"/>
    <s v="publishing/children's books"/>
    <x v="3"/>
    <x v="39"/>
  </r>
  <r>
    <n v="2755"/>
    <x v="2754"/>
    <s v="Colourful and imaginative book app for children, will be relished especially by those with Irish roots."/>
    <n v="500"/>
    <n v="260"/>
    <n v="0.52"/>
    <x v="2"/>
    <n v="17.333333333333332"/>
    <x v="17"/>
    <s v="EUR"/>
    <n v="1428519527"/>
    <n v="1425927527"/>
    <b v="0"/>
    <n v="15"/>
    <b v="0"/>
    <s v="publishing/children's books"/>
    <x v="3"/>
    <x v="39"/>
  </r>
  <r>
    <n v="2756"/>
    <x v="2755"/>
    <s v="We all pray to the same God no matter what name we might refer to Him as.  Our children deserve to know this basic truth."/>
    <n v="10000"/>
    <n v="1048"/>
    <n v="0.1048"/>
    <x v="2"/>
    <n v="31.757575757575758"/>
    <x v="0"/>
    <s v="USD"/>
    <n v="1389476201"/>
    <n v="1386884201"/>
    <b v="0"/>
    <n v="33"/>
    <b v="0"/>
    <s v="publishing/children's books"/>
    <x v="3"/>
    <x v="39"/>
  </r>
  <r>
    <n v="2757"/>
    <x v="2756"/>
    <s v="A children's letter book that Lampoons Hillary Clinton"/>
    <n v="1500"/>
    <n v="10"/>
    <n v="6.6666666666666671E-3"/>
    <x v="2"/>
    <n v="5"/>
    <x v="0"/>
    <s v="USD"/>
    <n v="1470498332"/>
    <n v="1469202332"/>
    <b v="0"/>
    <n v="2"/>
    <b v="0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n v="2000"/>
    <n v="234"/>
    <n v="0.11700000000000001"/>
    <x v="2"/>
    <n v="39"/>
    <x v="2"/>
    <s v="AUD"/>
    <n v="1476095783"/>
    <n v="1474886183"/>
    <b v="0"/>
    <n v="6"/>
    <b v="0"/>
    <s v="publishing/children's books"/>
    <x v="3"/>
    <x v="39"/>
  </r>
  <r>
    <n v="2759"/>
    <x v="2758"/>
    <s v="READY TO PRINT. A fun 38 page full color, hand illustrated children's book based on Australian animals and Indigenous Legends."/>
    <n v="1000"/>
    <n v="105"/>
    <n v="0.105"/>
    <x v="2"/>
    <n v="52.5"/>
    <x v="2"/>
    <s v="AUD"/>
    <n v="1468658866"/>
    <n v="1464943666"/>
    <b v="0"/>
    <n v="2"/>
    <b v="0"/>
    <s v="publishing/children's books"/>
    <x v="3"/>
    <x v="39"/>
  </r>
  <r>
    <n v="2760"/>
    <x v="2759"/>
    <s v="A fantastic Doggie Adventure filled with laughter, tears and heroics. Lets get a fresh New Edition of Bosley published for all to enjoy"/>
    <n v="5000"/>
    <n v="0"/>
    <n v="0"/>
    <x v="2"/>
    <e v="#DIV/0!"/>
    <x v="1"/>
    <s v="GBP"/>
    <n v="1371726258"/>
    <n v="1369134258"/>
    <b v="0"/>
    <n v="0"/>
    <b v="0"/>
    <s v="publishing/children's books"/>
    <x v="3"/>
    <x v="39"/>
  </r>
  <r>
    <n v="2761"/>
    <x v="2760"/>
    <s v="Help me give away 500 copies of my picture book so more kids will know US geography!"/>
    <n v="5000"/>
    <n v="36"/>
    <n v="7.1999999999999998E-3"/>
    <x v="2"/>
    <n v="9"/>
    <x v="0"/>
    <s v="USD"/>
    <n v="1357176693"/>
    <n v="1354584693"/>
    <b v="0"/>
    <n v="4"/>
    <b v="0"/>
    <s v="publishing/children's books"/>
    <x v="3"/>
    <x v="39"/>
  </r>
  <r>
    <n v="2762"/>
    <x v="2761"/>
    <s v="How-to book of toys and games constructed from materials found in nature, recyclable and easily available."/>
    <n v="3250"/>
    <n v="25"/>
    <n v="7.6923076923076927E-3"/>
    <x v="2"/>
    <n v="25"/>
    <x v="0"/>
    <s v="USD"/>
    <n v="1332114795"/>
    <n v="1326934395"/>
    <b v="0"/>
    <n v="1"/>
    <b v="0"/>
    <s v="publishing/children's books"/>
    <x v="3"/>
    <x v="39"/>
  </r>
  <r>
    <n v="2763"/>
    <x v="2762"/>
    <s v="How Santa finds childrens homes without getting lost by following certain stars."/>
    <n v="39400"/>
    <n v="90"/>
    <n v="2.2842639593908631E-3"/>
    <x v="2"/>
    <n v="30"/>
    <x v="0"/>
    <s v="USD"/>
    <n v="1369403684"/>
    <n v="1365515684"/>
    <b v="0"/>
    <n v="3"/>
    <b v="0"/>
    <s v="publishing/children's books"/>
    <x v="3"/>
    <x v="39"/>
  </r>
  <r>
    <n v="2764"/>
    <x v="2763"/>
    <s v="My Budding Bears are four teddy bears living in an enchanted garden sharing friendship, tea parties and delightful adventures."/>
    <n v="4000"/>
    <n v="45"/>
    <n v="1.125E-2"/>
    <x v="2"/>
    <n v="11.25"/>
    <x v="0"/>
    <s v="USD"/>
    <n v="1338404400"/>
    <n v="1335855631"/>
    <b v="0"/>
    <n v="4"/>
    <b v="0"/>
    <s v="publishing/children's books"/>
    <x v="3"/>
    <x v="39"/>
  </r>
  <r>
    <n v="2765"/>
    <x v="2764"/>
    <s v="I am writing an illustrated book for children ages 3 to 7 that meshes technology in everyday life stories."/>
    <n v="4000"/>
    <n v="0"/>
    <n v="0"/>
    <x v="2"/>
    <e v="#DIV/0!"/>
    <x v="0"/>
    <s v="USD"/>
    <n v="1351432428"/>
    <n v="1350050028"/>
    <b v="0"/>
    <n v="0"/>
    <b v="0"/>
    <s v="publishing/children's books"/>
    <x v="3"/>
    <x v="39"/>
  </r>
  <r>
    <n v="2766"/>
    <x v="2765"/>
    <s v="Jambie is a children's book geared towards kids ages 4-9 years of age. This book teaches young children about making wise decisions."/>
    <n v="5000"/>
    <n v="100"/>
    <n v="0.02"/>
    <x v="2"/>
    <n v="25"/>
    <x v="0"/>
    <s v="USD"/>
    <n v="1313078518"/>
    <n v="1310486518"/>
    <b v="0"/>
    <n v="4"/>
    <b v="0"/>
    <s v="publishing/children's books"/>
    <x v="3"/>
    <x v="39"/>
  </r>
  <r>
    <n v="2767"/>
    <x v="2766"/>
    <s v="An animated bedtime story with Dedka, Babka and the rest of the family working together on a BIG problem"/>
    <n v="4000"/>
    <n v="34"/>
    <n v="8.5000000000000006E-3"/>
    <x v="2"/>
    <n v="11.333333333333334"/>
    <x v="5"/>
    <s v="CAD"/>
    <n v="1439766050"/>
    <n v="1434582050"/>
    <b v="0"/>
    <n v="3"/>
    <b v="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n v="0.14314285714285716"/>
    <x v="2"/>
    <n v="29.470588235294116"/>
    <x v="0"/>
    <s v="USD"/>
    <n v="1333028723"/>
    <n v="1330440323"/>
    <b v="0"/>
    <n v="34"/>
    <b v="0"/>
    <s v="publishing/children's books"/>
    <x v="3"/>
    <x v="39"/>
  </r>
  <r>
    <n v="2769"/>
    <x v="2768"/>
    <s v="Raph the Ninja Giraffe is a project that is my 5 year old sons idea, &amp; I am working with him to bring his idea to life."/>
    <n v="800"/>
    <n v="2"/>
    <n v="2.5000000000000001E-3"/>
    <x v="2"/>
    <n v="1"/>
    <x v="1"/>
    <s v="GBP"/>
    <n v="1401997790"/>
    <n v="1397677790"/>
    <b v="0"/>
    <n v="2"/>
    <b v="0"/>
    <s v="publishing/children's books"/>
    <x v="3"/>
    <x v="39"/>
  </r>
  <r>
    <n v="2770"/>
    <x v="2769"/>
    <s v="A story about two friends who part ways because they are different, then reunite after learning they both are made of atoms."/>
    <n v="20000"/>
    <n v="2082.25"/>
    <n v="0.1041125"/>
    <x v="2"/>
    <n v="63.098484848484851"/>
    <x v="0"/>
    <s v="USD"/>
    <n v="1395158130"/>
    <n v="1392569730"/>
    <b v="0"/>
    <n v="33"/>
    <b v="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n v="19980"/>
    <n v="0"/>
    <n v="0"/>
    <x v="2"/>
    <e v="#DIV/0!"/>
    <x v="0"/>
    <s v="USD"/>
    <n v="1359738000"/>
    <n v="1355489140"/>
    <b v="0"/>
    <n v="0"/>
    <b v="0"/>
    <s v="publishing/children's books"/>
    <x v="3"/>
    <x v="39"/>
  </r>
  <r>
    <n v="2772"/>
    <x v="2771"/>
    <s v="See the little boy in the photo? Doesn't he look angelic? Wouldn't you like to read his story? Take a look at this......."/>
    <n v="8000"/>
    <n v="0"/>
    <n v="0"/>
    <x v="2"/>
    <e v="#DIV/0!"/>
    <x v="0"/>
    <s v="USD"/>
    <n v="1381006294"/>
    <n v="1379710294"/>
    <b v="0"/>
    <n v="0"/>
    <b v="0"/>
    <s v="publishing/children's books"/>
    <x v="3"/>
    <x v="39"/>
  </r>
  <r>
    <n v="2773"/>
    <x v="2772"/>
    <s v="Parents know the pain of rereading bad bedtime stories. I want to write stories that all ages will enjoy"/>
    <n v="530"/>
    <n v="1"/>
    <n v="1.8867924528301887E-3"/>
    <x v="2"/>
    <n v="1"/>
    <x v="5"/>
    <s v="CAD"/>
    <n v="1461530721"/>
    <n v="1460666721"/>
    <b v="0"/>
    <n v="1"/>
    <b v="0"/>
    <s v="publishing/children's books"/>
    <x v="3"/>
    <x v="39"/>
  </r>
  <r>
    <n v="2774"/>
    <x v="2773"/>
    <s v="Building the inner wealth of children builds stronger families, schools and communities. Peaceful and positive relationships flourish."/>
    <n v="4000"/>
    <n v="570"/>
    <n v="0.14249999999999999"/>
    <x v="2"/>
    <n v="43.846153846153847"/>
    <x v="0"/>
    <s v="USD"/>
    <n v="1362711728"/>
    <n v="1360119728"/>
    <b v="0"/>
    <n v="13"/>
    <b v="0"/>
    <s v="publishing/children's books"/>
    <x v="3"/>
    <x v="39"/>
  </r>
  <r>
    <n v="2775"/>
    <x v="2774"/>
    <s v="Kids Radio Theatre is a radio show played on National Pubic Radio to teach children all about theatre every Sunday 20 states."/>
    <n v="5000"/>
    <n v="150"/>
    <n v="0.03"/>
    <x v="2"/>
    <n v="75"/>
    <x v="0"/>
    <s v="USD"/>
    <n v="1323994754"/>
    <n v="1321402754"/>
    <b v="0"/>
    <n v="2"/>
    <b v="0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n v="7.8809523809523815E-2"/>
    <x v="2"/>
    <n v="45.972222222222221"/>
    <x v="0"/>
    <s v="USD"/>
    <n v="1434092876"/>
    <n v="1431414476"/>
    <b v="0"/>
    <n v="36"/>
    <b v="0"/>
    <s v="publishing/children's books"/>
    <x v="3"/>
    <x v="39"/>
  </r>
  <r>
    <n v="2777"/>
    <x v="2776"/>
    <s v="Thisis a children's story.It teaches family values and about other animals in the forest.It teaches the value of friendship also.Thanks"/>
    <n v="3000"/>
    <n v="10"/>
    <n v="3.3333333333333335E-3"/>
    <x v="2"/>
    <n v="10"/>
    <x v="0"/>
    <s v="USD"/>
    <n v="1437149004"/>
    <n v="1434557004"/>
    <b v="0"/>
    <n v="1"/>
    <b v="0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n v="5500"/>
    <n v="1405"/>
    <n v="0.25545454545454543"/>
    <x v="2"/>
    <n v="93.666666666666671"/>
    <x v="0"/>
    <s v="USD"/>
    <n v="1409009306"/>
    <n v="1406417306"/>
    <b v="0"/>
    <n v="15"/>
    <b v="0"/>
    <s v="publishing/children's books"/>
    <x v="3"/>
    <x v="39"/>
  </r>
  <r>
    <n v="2779"/>
    <x v="2778"/>
    <s v="Our Moon is a simple book based on a nightly tradition my mother and youngest son started while I was working away."/>
    <n v="2500"/>
    <n v="53"/>
    <n v="2.12E-2"/>
    <x v="2"/>
    <n v="53"/>
    <x v="0"/>
    <s v="USD"/>
    <n v="1448204621"/>
    <n v="1445609021"/>
    <b v="0"/>
    <n v="1"/>
    <b v="0"/>
    <s v="publishing/children's books"/>
    <x v="3"/>
    <x v="39"/>
  </r>
  <r>
    <n v="2780"/>
    <x v="2779"/>
    <s v="Turn the World with my kids, and then write a book with the advice for traveling with baby"/>
    <n v="100000"/>
    <n v="0"/>
    <n v="0"/>
    <x v="2"/>
    <e v="#DIV/0!"/>
    <x v="13"/>
    <s v="EUR"/>
    <n v="1489142688"/>
    <n v="1486550688"/>
    <b v="0"/>
    <n v="0"/>
    <b v="0"/>
    <s v="publishing/children's books"/>
    <x v="3"/>
    <x v="39"/>
  </r>
  <r>
    <n v="2781"/>
    <x v="2780"/>
    <s v="STRIKE, DANCE AND RISE with us at the University of Utah to end violence against women and girls!"/>
    <n v="1250"/>
    <n v="1316"/>
    <n v="1.0528"/>
    <x v="0"/>
    <n v="47"/>
    <x v="0"/>
    <s v="USD"/>
    <n v="1423724400"/>
    <n v="1421274954"/>
    <b v="0"/>
    <n v="28"/>
    <b v="1"/>
    <s v="theater/plays"/>
    <x v="1"/>
    <x v="6"/>
  </r>
  <r>
    <n v="2782"/>
    <x v="2781"/>
    <s v="The premiere theatre troupe in SE Michigan offering acting opportunities for the 50+ actor."/>
    <n v="1000"/>
    <n v="1200"/>
    <n v="1.2"/>
    <x v="0"/>
    <n v="66.666666666666671"/>
    <x v="0"/>
    <s v="USD"/>
    <n v="1424149140"/>
    <n v="1421964718"/>
    <b v="0"/>
    <n v="18"/>
    <b v="1"/>
    <s v="theater/plays"/>
    <x v="1"/>
    <x v="6"/>
  </r>
  <r>
    <n v="2783"/>
    <x v="2782"/>
    <s v="A new, LGBTQ focused adaptation of As You Like It that puts Celia and Rosalind's romantic relationship centre stage for the first time."/>
    <n v="1000"/>
    <n v="1145"/>
    <n v="1.145"/>
    <x v="0"/>
    <n v="18.770491803278688"/>
    <x v="1"/>
    <s v="GBP"/>
    <n v="1429793446"/>
    <n v="1428583846"/>
    <b v="0"/>
    <n v="61"/>
    <b v="1"/>
    <s v="theater/plays"/>
    <x v="1"/>
    <x v="6"/>
  </r>
  <r>
    <n v="2784"/>
    <x v="2783"/>
    <s v="David Sedaris' &quot;The Santaland Diaries&quot; starring Matt Crabtree at The Working Stage Theatre in Hollywood!"/>
    <n v="6000"/>
    <n v="7140"/>
    <n v="1.19"/>
    <x v="0"/>
    <n v="66.111111111111114"/>
    <x v="0"/>
    <s v="USD"/>
    <n v="1414608843"/>
    <n v="1412794443"/>
    <b v="0"/>
    <n v="108"/>
    <b v="1"/>
    <s v="theater/plays"/>
    <x v="1"/>
    <x v="6"/>
  </r>
  <r>
    <n v="2785"/>
    <x v="2784"/>
    <s v="Bare Theatre and Raleigh Little Theatre present Shakespeare's epic, set in a post-apocalyptic dystopia."/>
    <n v="5000"/>
    <n v="5234"/>
    <n v="1.0468"/>
    <x v="0"/>
    <n v="36.859154929577464"/>
    <x v="0"/>
    <s v="USD"/>
    <n v="1470430800"/>
    <n v="1467865967"/>
    <b v="0"/>
    <n v="142"/>
    <b v="1"/>
    <s v="theater/plays"/>
    <x v="1"/>
    <x v="6"/>
  </r>
  <r>
    <n v="2786"/>
    <x v="2785"/>
    <s v="A heart-melting farce about sex, art and the lovelorn lay-abouts of London-town."/>
    <n v="2500"/>
    <n v="2946"/>
    <n v="1.1783999999999999"/>
    <x v="0"/>
    <n v="39.810810810810814"/>
    <x v="1"/>
    <s v="GBP"/>
    <n v="1404913180"/>
    <n v="1403703580"/>
    <b v="0"/>
    <n v="74"/>
    <b v="1"/>
    <s v="theater/plays"/>
    <x v="1"/>
    <x v="6"/>
  </r>
  <r>
    <n v="2787"/>
    <x v="2786"/>
    <s v="Orson Welles and Superman meet up to record a radio drama version of their &quot;true&quot; adventure triumphing over Fascist Martians."/>
    <n v="1000"/>
    <n v="1197"/>
    <n v="1.1970000000000001"/>
    <x v="0"/>
    <n v="31.5"/>
    <x v="0"/>
    <s v="USD"/>
    <n v="1405658752"/>
    <n v="1403066752"/>
    <b v="0"/>
    <n v="38"/>
    <b v="1"/>
    <s v="theater/plays"/>
    <x v="1"/>
    <x v="6"/>
  </r>
  <r>
    <n v="2788"/>
    <x v="2787"/>
    <s v="MOVING FORWARD! WE HAVE REACHED GOAL BUT HAVE MORE TIME!! PLEASE CONSIDER PLEDGING."/>
    <n v="2000"/>
    <n v="2050"/>
    <n v="1.0249999999999999"/>
    <x v="0"/>
    <n v="102.5"/>
    <x v="0"/>
    <s v="USD"/>
    <n v="1469811043"/>
    <n v="1467219043"/>
    <b v="0"/>
    <n v="20"/>
    <b v="1"/>
    <s v="theater/plays"/>
    <x v="1"/>
    <x v="6"/>
  </r>
  <r>
    <n v="2789"/>
    <x v="2788"/>
    <s v="BNT's Biggest Adventure So Far: Our 2015 full length production!"/>
    <n v="3000"/>
    <n v="3035"/>
    <n v="1.0116666666666667"/>
    <x v="0"/>
    <n v="126.45833333333333"/>
    <x v="0"/>
    <s v="USD"/>
    <n v="1426132800"/>
    <n v="1424477934"/>
    <b v="0"/>
    <n v="24"/>
    <b v="1"/>
    <s v="theater/plays"/>
    <x v="1"/>
    <x v="6"/>
  </r>
  <r>
    <n v="2790"/>
    <x v="2789"/>
    <s v="We want to perform the one act play &quot;Old Friends&quot; at the El Portal Theatre in North Hollywood, CA.!!  Help us to get on the stage!!"/>
    <n v="3000"/>
    <n v="3160"/>
    <n v="1.0533333333333332"/>
    <x v="0"/>
    <n v="47.878787878787875"/>
    <x v="0"/>
    <s v="USD"/>
    <n v="1423693903"/>
    <n v="1421101903"/>
    <b v="0"/>
    <n v="66"/>
    <b v="1"/>
    <s v="theater/plays"/>
    <x v="1"/>
    <x v="6"/>
  </r>
  <r>
    <n v="2791"/>
    <x v="2790"/>
    <s v="A one act play, one act cabaret focusing on various social issues to remind us that when we come together, beautiful things can happen."/>
    <n v="2000"/>
    <n v="2050"/>
    <n v="1.0249999999999999"/>
    <x v="0"/>
    <n v="73.214285714285708"/>
    <x v="0"/>
    <s v="USD"/>
    <n v="1473393600"/>
    <n v="1470778559"/>
    <b v="0"/>
    <n v="28"/>
    <b v="1"/>
    <s v="theater/plays"/>
    <x v="1"/>
    <x v="6"/>
  </r>
  <r>
    <n v="2792"/>
    <x v="2791"/>
    <s v="Homeless and hopeless, this prequel tells the story of a Colorado youth who leans on her friends when family leaves her behind."/>
    <n v="2000"/>
    <n v="2152"/>
    <n v="1.0760000000000001"/>
    <x v="0"/>
    <n v="89.666666666666671"/>
    <x v="0"/>
    <s v="USD"/>
    <n v="1439357559"/>
    <n v="1435469559"/>
    <b v="0"/>
    <n v="24"/>
    <b v="1"/>
    <s v="theater/plays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n v="1.105675"/>
    <x v="0"/>
    <n v="151.4623287671233"/>
    <x v="2"/>
    <s v="AUD"/>
    <n v="1437473005"/>
    <n v="1434881005"/>
    <b v="0"/>
    <n v="73"/>
    <b v="1"/>
    <s v="theater/plays"/>
    <x v="1"/>
    <x v="6"/>
  </r>
  <r>
    <n v="2794"/>
    <x v="2793"/>
    <s v="Dusk Theatre have created a brand new adaptation of the hilarious BBC4 comedy &quot;Macbeth Rebothered&quot; originally by The Penny Dreadfuls."/>
    <n v="50"/>
    <n v="75"/>
    <n v="1.5"/>
    <x v="0"/>
    <n v="25"/>
    <x v="1"/>
    <s v="GBP"/>
    <n v="1457031600"/>
    <n v="1455640559"/>
    <b v="0"/>
    <n v="3"/>
    <b v="1"/>
    <s v="theater/plays"/>
    <x v="1"/>
    <x v="6"/>
  </r>
  <r>
    <n v="2795"/>
    <x v="2794"/>
    <s v="A new play about five bad bitches who fought in the Civil War disguised as men, premiering at Ars Nova's ANT Fest."/>
    <n v="700"/>
    <n v="730"/>
    <n v="1.0428571428571429"/>
    <x v="0"/>
    <n v="36.5"/>
    <x v="0"/>
    <s v="USD"/>
    <n v="1402095600"/>
    <n v="1400675841"/>
    <b v="0"/>
    <n v="20"/>
    <b v="1"/>
    <s v="theater/plays"/>
    <x v="1"/>
    <x v="6"/>
  </r>
  <r>
    <n v="2796"/>
    <x v="2795"/>
    <s v="Fishcakes is a piece of new writing for the Camden Fringe that explores a story of love, loss, and all the â€˜little things'."/>
    <n v="800"/>
    <n v="924"/>
    <n v="1.155"/>
    <x v="0"/>
    <n v="44"/>
    <x v="1"/>
    <s v="GBP"/>
    <n v="1404564028"/>
    <n v="1401972028"/>
    <b v="0"/>
    <n v="21"/>
    <b v="1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n v="1.02645125"/>
    <x v="0"/>
    <n v="87.357553191489373"/>
    <x v="1"/>
    <s v="GBP"/>
    <n v="1404858840"/>
    <n v="1402266840"/>
    <b v="0"/>
    <n v="94"/>
    <b v="1"/>
    <s v="theater/plays"/>
    <x v="1"/>
    <x v="6"/>
  </r>
  <r>
    <n v="2798"/>
    <x v="2797"/>
    <s v="A darkly funny new play about the supermarket industry and its impact on all of our lives by award-nominated playwright Michael Ross."/>
    <n v="5000"/>
    <n v="5070"/>
    <n v="1.014"/>
    <x v="0"/>
    <n v="36.474820143884891"/>
    <x v="1"/>
    <s v="GBP"/>
    <n v="1438358400"/>
    <n v="1437063121"/>
    <b v="0"/>
    <n v="139"/>
    <b v="1"/>
    <s v="theater/plays"/>
    <x v="1"/>
    <x v="6"/>
  </r>
  <r>
    <n v="2799"/>
    <x v="2798"/>
    <s v="August012 make their debut at Edinburgh Fringe with their play about the absurdity of wanting to bring children into a deranged world"/>
    <n v="5000"/>
    <n v="5831.74"/>
    <n v="1.1663479999999999"/>
    <x v="0"/>
    <n v="44.859538461538463"/>
    <x v="1"/>
    <s v="GBP"/>
    <n v="1466179200"/>
    <n v="1463466070"/>
    <b v="0"/>
    <n v="130"/>
    <b v="1"/>
    <s v="theater/plays"/>
    <x v="1"/>
    <x v="6"/>
  </r>
  <r>
    <n v="2800"/>
    <x v="2799"/>
    <s v="Exeter University Theatre Company is bringing the award winning play by Dale Wasserman to Exeter's Northcott Theatre"/>
    <n v="1000"/>
    <n v="1330"/>
    <n v="1.33"/>
    <x v="0"/>
    <n v="42.903225806451616"/>
    <x v="1"/>
    <s v="GBP"/>
    <n v="1420377366"/>
    <n v="1415193366"/>
    <b v="0"/>
    <n v="31"/>
    <b v="1"/>
    <s v="theater/plays"/>
    <x v="1"/>
    <x v="6"/>
  </r>
  <r>
    <n v="2801"/>
    <x v="2800"/>
    <s v="Arise Theatre Company's production of August Strindberg's expressionist masterpiece 'A Dream Play'."/>
    <n v="500"/>
    <n v="666"/>
    <n v="1.3320000000000001"/>
    <x v="0"/>
    <n v="51.230769230769234"/>
    <x v="2"/>
    <s v="AUD"/>
    <n v="1412938800"/>
    <n v="1411019409"/>
    <b v="0"/>
    <n v="13"/>
    <b v="1"/>
    <s v="theater/plays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n v="1.0183333333333333"/>
    <x v="0"/>
    <n v="33.944444444444443"/>
    <x v="1"/>
    <s v="GBP"/>
    <n v="1438875107"/>
    <n v="1436283107"/>
    <b v="0"/>
    <n v="90"/>
    <b v="1"/>
    <s v="theater/plays"/>
    <x v="1"/>
    <x v="6"/>
  </r>
  <r>
    <n v="2803"/>
    <x v="2802"/>
    <s v="An original theatrical production using music, movement and monologues to tell the story of a TN native growing up within a sex ring."/>
    <n v="10000"/>
    <n v="12795"/>
    <n v="1.2795000000000001"/>
    <x v="0"/>
    <n v="90.744680851063833"/>
    <x v="0"/>
    <s v="USD"/>
    <n v="1437004800"/>
    <n v="1433295276"/>
    <b v="0"/>
    <n v="141"/>
    <b v="1"/>
    <s v="theater/plays"/>
    <x v="1"/>
    <x v="6"/>
  </r>
  <r>
    <n v="2804"/>
    <x v="2803"/>
    <s v="The real-life story of the mysterious 'Piano Man' who washed ashore with no memory; with no speech; but with an amazing ability..."/>
    <n v="1000"/>
    <n v="1150"/>
    <n v="1.1499999999999999"/>
    <x v="0"/>
    <n v="50"/>
    <x v="1"/>
    <s v="GBP"/>
    <n v="1411987990"/>
    <n v="1409395990"/>
    <b v="0"/>
    <n v="23"/>
    <b v="1"/>
    <s v="theater/plays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n v="1.1000000000000001"/>
    <x v="0"/>
    <n v="24.444444444444443"/>
    <x v="1"/>
    <s v="GBP"/>
    <n v="1440245273"/>
    <n v="1438085273"/>
    <b v="0"/>
    <n v="18"/>
    <b v="1"/>
    <s v="theater/plays"/>
    <x v="1"/>
    <x v="6"/>
  </r>
  <r>
    <n v="2806"/>
    <x v="2805"/>
    <s v="A one woman show about the challenges of being a feminist in a digital age. Touring 6 UK cities. Now with Stretch Goals!"/>
    <n v="3000"/>
    <n v="3363"/>
    <n v="1.121"/>
    <x v="0"/>
    <n v="44.25"/>
    <x v="1"/>
    <s v="GBP"/>
    <n v="1438772400"/>
    <n v="1435645490"/>
    <b v="0"/>
    <n v="76"/>
    <b v="1"/>
    <s v="theater/plays"/>
    <x v="1"/>
    <x v="6"/>
  </r>
  <r>
    <n v="2807"/>
    <x v="2806"/>
    <s v="Bringing Shakespeare back to the Playwrights"/>
    <n v="5000"/>
    <n v="6300"/>
    <n v="1.26"/>
    <x v="0"/>
    <n v="67.741935483870961"/>
    <x v="0"/>
    <s v="USD"/>
    <n v="1435611438"/>
    <n v="1433019438"/>
    <b v="0"/>
    <n v="93"/>
    <b v="1"/>
    <s v="theater/plays"/>
    <x v="1"/>
    <x v="6"/>
  </r>
  <r>
    <n v="2808"/>
    <x v="2807"/>
    <s v="Seat of the Pants mounts our first show in a black box space that could become permanent; can you help us excel and seal the deal?"/>
    <n v="4500"/>
    <n v="4511"/>
    <n v="1.0024444444444445"/>
    <x v="0"/>
    <n v="65.376811594202906"/>
    <x v="0"/>
    <s v="USD"/>
    <n v="1440274735"/>
    <n v="1437682735"/>
    <b v="0"/>
    <n v="69"/>
    <b v="1"/>
    <s v="theater/plays"/>
    <x v="1"/>
    <x v="6"/>
  </r>
  <r>
    <n v="2809"/>
    <x v="2808"/>
    <s v="Sugarglass is a Dublin based theatre company committed to international collaboration. 2016 sees the launch of their NYC division."/>
    <n v="2500"/>
    <n v="2560"/>
    <n v="1.024"/>
    <x v="0"/>
    <n v="121.9047619047619"/>
    <x v="0"/>
    <s v="USD"/>
    <n v="1459348740"/>
    <n v="1458647725"/>
    <b v="0"/>
    <n v="21"/>
    <b v="1"/>
    <s v="theater/plays"/>
    <x v="1"/>
    <x v="6"/>
  </r>
  <r>
    <n v="2810"/>
    <x v="2809"/>
    <s v="We're remounting the musical that brought down the Bush Administration: A Brief History of the Earth And Everything In It!"/>
    <n v="2500"/>
    <n v="2705"/>
    <n v="1.0820000000000001"/>
    <x v="0"/>
    <n v="47.456140350877192"/>
    <x v="0"/>
    <s v="USD"/>
    <n v="1401595140"/>
    <n v="1398828064"/>
    <b v="0"/>
    <n v="57"/>
    <b v="1"/>
    <s v="theater/plays"/>
    <x v="1"/>
    <x v="6"/>
  </r>
  <r>
    <n v="2811"/>
    <x v="2810"/>
    <s v="Ray Gunn and Starburst is an audio sci-fi/comedy sending up the tropes of classic and pulp science-fiction."/>
    <n v="10000"/>
    <n v="10027"/>
    <n v="1.0026999999999999"/>
    <x v="0"/>
    <n v="92.842592592592595"/>
    <x v="1"/>
    <s v="GBP"/>
    <n v="1424692503"/>
    <n v="1422100503"/>
    <b v="0"/>
    <n v="108"/>
    <b v="1"/>
    <s v="theater/plays"/>
    <x v="1"/>
    <x v="6"/>
  </r>
  <r>
    <n v="2812"/>
    <x v="2811"/>
    <s v="&quot;A short, nasty and razor sharp play in one of Toronto's hottest new &quot;off-off Broadway&quot; style venues."/>
    <n v="5000"/>
    <n v="5665"/>
    <n v="1.133"/>
    <x v="0"/>
    <n v="68.253012048192772"/>
    <x v="5"/>
    <s v="CAD"/>
    <n v="1428292800"/>
    <n v="1424368298"/>
    <b v="0"/>
    <n v="83"/>
    <b v="1"/>
    <s v="theater/plays"/>
    <x v="1"/>
    <x v="6"/>
  </r>
  <r>
    <n v="2813"/>
    <x v="2812"/>
    <s v="Ryan has a higher sex drive than you. He also has cerebral palsy. Join him for his hilarious and poignant new solo show!"/>
    <n v="2800"/>
    <n v="3572.12"/>
    <n v="1.2757571428571428"/>
    <x v="0"/>
    <n v="37.209583333333335"/>
    <x v="0"/>
    <s v="USD"/>
    <n v="1481737761"/>
    <n v="1479577761"/>
    <b v="0"/>
    <n v="96"/>
    <b v="1"/>
    <s v="theater/plays"/>
    <x v="1"/>
    <x v="6"/>
  </r>
  <r>
    <n v="2814"/>
    <x v="2813"/>
    <s v="Stitching is a play exploring how a couple cope with the loss of their child. It will run for a month at The Drayton Arms Theatre."/>
    <n v="1500"/>
    <n v="1616"/>
    <n v="1.0773333333333333"/>
    <x v="0"/>
    <n v="25.25"/>
    <x v="1"/>
    <s v="GBP"/>
    <n v="1431164115"/>
    <n v="1428572115"/>
    <b v="0"/>
    <n v="64"/>
    <b v="1"/>
    <s v="theater/plays"/>
    <x v="1"/>
    <x v="6"/>
  </r>
  <r>
    <n v="2815"/>
    <x v="2814"/>
    <s v="Set in 1950s Northern Ireland, this play tells the story of two sisters in a community of Travellers, or Irish Gypsies."/>
    <n v="250"/>
    <n v="605"/>
    <n v="2.42"/>
    <x v="0"/>
    <n v="43.214285714285715"/>
    <x v="5"/>
    <s v="CAD"/>
    <n v="1470595109"/>
    <n v="1468003109"/>
    <b v="0"/>
    <n v="14"/>
    <b v="1"/>
    <s v="theater/plays"/>
    <x v="1"/>
    <x v="6"/>
  </r>
  <r>
    <n v="2816"/>
    <x v="2815"/>
    <s v="Inspired by real life interviews 'In My Head' is a new play exploring the lives of those living with a mental health condition."/>
    <n v="3000"/>
    <n v="4247"/>
    <n v="1.4156666666666666"/>
    <x v="0"/>
    <n v="25.130177514792898"/>
    <x v="1"/>
    <s v="GBP"/>
    <n v="1438531200"/>
    <n v="1435921992"/>
    <b v="0"/>
    <n v="169"/>
    <b v="1"/>
    <s v="theater/plays"/>
    <x v="1"/>
    <x v="6"/>
  </r>
  <r>
    <n v="2817"/>
    <x v="2816"/>
    <s v="Let Go Theatre Co's very first production is going ahead in June 2015. Help support a brand new theatre co as we begin our adventure"/>
    <n v="600"/>
    <n v="780"/>
    <n v="1.3"/>
    <x v="0"/>
    <n v="23.636363636363637"/>
    <x v="1"/>
    <s v="GBP"/>
    <n v="1425136462"/>
    <n v="1421680462"/>
    <b v="0"/>
    <n v="33"/>
    <b v="1"/>
    <s v="theater/plays"/>
    <x v="1"/>
    <x v="6"/>
  </r>
  <r>
    <n v="2818"/>
    <x v="2817"/>
    <s v="Joe West and his wonderful theater company THEATER OF DEATH present original plays both horrific and comical."/>
    <n v="10000"/>
    <n v="10603"/>
    <n v="1.0603"/>
    <x v="0"/>
    <n v="103.95098039215686"/>
    <x v="0"/>
    <s v="USD"/>
    <n v="1443018086"/>
    <n v="1441290086"/>
    <b v="0"/>
    <n v="102"/>
    <b v="1"/>
    <s v="theater/plays"/>
    <x v="1"/>
    <x v="6"/>
  </r>
  <r>
    <n v="2819"/>
    <x v="2818"/>
    <s v="Years of work, my best show, and a top Edinburgh venue.  Help me expose my talents to the UK and tell an important story."/>
    <n v="5000"/>
    <n v="5240"/>
    <n v="1.048"/>
    <x v="0"/>
    <n v="50.384615384615387"/>
    <x v="1"/>
    <s v="GBP"/>
    <n v="1434285409"/>
    <n v="1431693409"/>
    <b v="0"/>
    <n v="104"/>
    <b v="1"/>
    <s v="theater/plays"/>
    <x v="1"/>
    <x v="6"/>
  </r>
  <r>
    <n v="2820"/>
    <x v="2819"/>
    <s v="Montage Theatre Arts, as part of National Theatre Connections, are performing a show - We need you help to raise vital funds!"/>
    <n v="200"/>
    <n v="272"/>
    <n v="1.36"/>
    <x v="0"/>
    <n v="13.6"/>
    <x v="1"/>
    <s v="GBP"/>
    <n v="1456444800"/>
    <n v="1454337589"/>
    <b v="0"/>
    <n v="20"/>
    <b v="1"/>
    <s v="theater/plays"/>
    <x v="1"/>
    <x v="6"/>
  </r>
  <r>
    <n v="2821"/>
    <x v="2820"/>
    <s v="Help us share an untold story of Britain's involvement in the slave trade, in the church where Wilberforce began his abolition campaign"/>
    <n v="1000"/>
    <n v="1000"/>
    <n v="1"/>
    <x v="0"/>
    <n v="28.571428571428573"/>
    <x v="1"/>
    <s v="GBP"/>
    <n v="1411510135"/>
    <n v="1408918135"/>
    <b v="0"/>
    <n v="35"/>
    <b v="1"/>
    <s v="theater/plays"/>
    <x v="1"/>
    <x v="6"/>
  </r>
  <r>
    <n v="2822"/>
    <x v="2821"/>
    <s v="A campaign to support the artists creating Theatre Forever's The Nature Crown, premiering in the Guthrie Theater's Dowling Studio!"/>
    <n v="6000"/>
    <n v="6000"/>
    <n v="1"/>
    <x v="0"/>
    <n v="63.829787234042556"/>
    <x v="0"/>
    <s v="USD"/>
    <n v="1427469892"/>
    <n v="1424881492"/>
    <b v="0"/>
    <n v="94"/>
    <b v="1"/>
    <s v="theater/plays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n v="1.24"/>
    <x v="0"/>
    <n v="8.8571428571428577"/>
    <x v="1"/>
    <s v="GBP"/>
    <n v="1427842740"/>
    <n v="1425428206"/>
    <b v="0"/>
    <n v="14"/>
    <b v="1"/>
    <s v="theater/plays"/>
    <x v="1"/>
    <x v="6"/>
  </r>
  <r>
    <n v="2824"/>
    <x v="2823"/>
    <s v="I wrote a One Act play called The Rooftop for a Female Playwright's festival. Every little bit helps!"/>
    <n v="650"/>
    <n v="760"/>
    <n v="1.1692307692307693"/>
    <x v="0"/>
    <n v="50.666666666666664"/>
    <x v="0"/>
    <s v="USD"/>
    <n v="1434159780"/>
    <n v="1431412196"/>
    <b v="0"/>
    <n v="15"/>
    <b v="1"/>
    <s v="theater/plays"/>
    <x v="1"/>
    <x v="6"/>
  </r>
  <r>
    <n v="2825"/>
    <x v="2824"/>
    <s v="Help Saltmine Theatre Company tell the exciting story of St Nicholas and the importance of gratefulness in their new Christmas show."/>
    <n v="3000"/>
    <n v="3100"/>
    <n v="1.0333333333333334"/>
    <x v="0"/>
    <n v="60.784313725490193"/>
    <x v="1"/>
    <s v="GBP"/>
    <n v="1449255686"/>
    <n v="1446663686"/>
    <b v="0"/>
    <n v="51"/>
    <b v="1"/>
    <s v="theater/plays"/>
    <x v="1"/>
    <x v="6"/>
  </r>
  <r>
    <n v="2826"/>
    <x v="2825"/>
    <s v="Mickey &amp; Worm is a Noir stage experience, written by Santa Paula playwright John McKinley and back again on tour by popular demand!"/>
    <n v="2000"/>
    <n v="2155"/>
    <n v="1.0774999999999999"/>
    <x v="0"/>
    <n v="113.42105263157895"/>
    <x v="0"/>
    <s v="USD"/>
    <n v="1436511600"/>
    <n v="1434415812"/>
    <b v="0"/>
    <n v="19"/>
    <b v="1"/>
    <s v="theater/plays"/>
    <x v="1"/>
    <x v="6"/>
  </r>
  <r>
    <n v="2827"/>
    <x v="2826"/>
    <s v="We are Capital J Theater Company and are looking to create the first production of an Alumni Theater Series at The Pennington School!"/>
    <n v="2000"/>
    <n v="2405"/>
    <n v="1.2024999999999999"/>
    <x v="0"/>
    <n v="104.56521739130434"/>
    <x v="0"/>
    <s v="USD"/>
    <n v="1464971400"/>
    <n v="1462379066"/>
    <b v="0"/>
    <n v="23"/>
    <b v="1"/>
    <s v="theater/plays"/>
    <x v="1"/>
    <x v="6"/>
  </r>
  <r>
    <n v="2828"/>
    <x v="2827"/>
    <s v="The Battle of Britain has been lost; London is occupied, who can you trust? Help produce this classic piece of theatre. Drama for now."/>
    <n v="9500"/>
    <n v="9536"/>
    <n v="1.0037894736842106"/>
    <x v="0"/>
    <n v="98.30927835051547"/>
    <x v="1"/>
    <s v="GBP"/>
    <n v="1443826800"/>
    <n v="1441606869"/>
    <b v="0"/>
    <n v="97"/>
    <b v="1"/>
    <s v="theater/plays"/>
    <x v="1"/>
    <x v="6"/>
  </r>
  <r>
    <n v="2829"/>
    <x v="2828"/>
    <s v="In a visceral new play about family, grief and red meat, Sarah Kosar (Royal Court) asks how far we'd go to connect with those we love."/>
    <n v="2500"/>
    <n v="2663"/>
    <n v="1.0651999999999999"/>
    <x v="0"/>
    <n v="35.039473684210527"/>
    <x v="1"/>
    <s v="GBP"/>
    <n v="1464863118"/>
    <n v="1462443918"/>
    <b v="0"/>
    <n v="76"/>
    <b v="1"/>
    <s v="theater/plays"/>
    <x v="1"/>
    <x v="6"/>
  </r>
  <r>
    <n v="2830"/>
    <x v="2829"/>
    <s v="Avalon is a new South African Township play and Nakhtik is a  danced political lecture."/>
    <n v="3000"/>
    <n v="3000"/>
    <n v="1"/>
    <x v="0"/>
    <n v="272.72727272727275"/>
    <x v="0"/>
    <s v="USD"/>
    <n v="1399867140"/>
    <n v="1398802148"/>
    <b v="0"/>
    <n v="11"/>
    <b v="1"/>
    <s v="theater/plays"/>
    <x v="1"/>
    <x v="6"/>
  </r>
  <r>
    <n v="2831"/>
    <x v="2830"/>
    <s v="We each wrote a play and would like to produce them for you for nothing more than art's sake!"/>
    <n v="3000"/>
    <n v="3320"/>
    <n v="1.1066666666666667"/>
    <x v="0"/>
    <n v="63.846153846153847"/>
    <x v="0"/>
    <s v="USD"/>
    <n v="1437076070"/>
    <n v="1434484070"/>
    <b v="0"/>
    <n v="52"/>
    <b v="1"/>
    <s v="theater/plays"/>
    <x v="1"/>
    <x v="6"/>
  </r>
  <r>
    <n v="2832"/>
    <x v="2831"/>
    <s v="Charting the big stuff in life from dance routines to coming out; exploring homophobia, family, friendship &amp; finding your own voice."/>
    <n v="2500"/>
    <n v="2867.99"/>
    <n v="1.1471959999999999"/>
    <x v="0"/>
    <n v="30.189368421052631"/>
    <x v="1"/>
    <s v="GBP"/>
    <n v="1416780000"/>
    <n v="1414342894"/>
    <b v="0"/>
    <n v="95"/>
    <b v="1"/>
    <s v="theater/plays"/>
    <x v="1"/>
    <x v="6"/>
  </r>
  <r>
    <n v="2833"/>
    <x v="2832"/>
    <s v="A new play about exploring outer space"/>
    <n v="2700"/>
    <n v="2923"/>
    <n v="1.0825925925925926"/>
    <x v="0"/>
    <n v="83.51428571428572"/>
    <x v="0"/>
    <s v="USD"/>
    <n v="1444528800"/>
    <n v="1442804633"/>
    <b v="0"/>
    <n v="35"/>
    <b v="1"/>
    <s v="theater/plays"/>
    <x v="1"/>
    <x v="6"/>
  </r>
  <r>
    <n v="2834"/>
    <x v="2833"/>
    <s v="Thank You For Smoking. A play about love, 5 trillion cigarettes and how the Flintstones earned the tobacco industry millions."/>
    <n v="800"/>
    <n v="1360"/>
    <n v="1.7"/>
    <x v="0"/>
    <n v="64.761904761904759"/>
    <x v="1"/>
    <s v="GBP"/>
    <n v="1422658930"/>
    <n v="1421362930"/>
    <b v="0"/>
    <n v="21"/>
    <b v="1"/>
    <s v="theater/plays"/>
    <x v="1"/>
    <x v="6"/>
  </r>
  <r>
    <n v="2835"/>
    <x v="2834"/>
    <s v="A celebratory community theatre project about the Focus E15 Occupation of empty council homes on Carpenters Estate."/>
    <n v="1000"/>
    <n v="1870.99"/>
    <n v="1.8709899999999999"/>
    <x v="0"/>
    <n v="20.118172043010752"/>
    <x v="1"/>
    <s v="GBP"/>
    <n v="1449273600"/>
    <n v="1446742417"/>
    <b v="0"/>
    <n v="93"/>
    <b v="1"/>
    <s v="theater/plays"/>
    <x v="1"/>
    <x v="6"/>
  </r>
  <r>
    <n v="2836"/>
    <x v="2835"/>
    <s v="We're fundraising $450 by Feb.17, 2017 to purchase the rights for the show &amp; any extra proceeds will be used toward props and costume."/>
    <n v="450"/>
    <n v="485"/>
    <n v="1.0777777777777777"/>
    <x v="0"/>
    <n v="44.090909090909093"/>
    <x v="0"/>
    <s v="USD"/>
    <n v="1487393940"/>
    <n v="1484115418"/>
    <b v="0"/>
    <n v="11"/>
    <b v="1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n v="1"/>
    <x v="0"/>
    <n v="40.476190476190474"/>
    <x v="5"/>
    <s v="CAD"/>
    <n v="1449701284"/>
    <n v="1446241684"/>
    <b v="0"/>
    <n v="21"/>
    <b v="1"/>
    <s v="theater/plays"/>
    <x v="1"/>
    <x v="6"/>
  </r>
  <r>
    <n v="2838"/>
    <x v="2837"/>
    <s v="You like things that are funny. You (secretly) like murder. So why not support the NYC return of this hilarious whodunit?"/>
    <n v="2000"/>
    <n v="2405"/>
    <n v="1.2024999999999999"/>
    <x v="0"/>
    <n v="44.537037037037038"/>
    <x v="0"/>
    <s v="USD"/>
    <n v="1407967200"/>
    <n v="1406039696"/>
    <b v="0"/>
    <n v="54"/>
    <b v="1"/>
    <s v="theater/plays"/>
    <x v="1"/>
    <x v="6"/>
  </r>
  <r>
    <n v="2839"/>
    <x v="2838"/>
    <s v="Help us tour our brand new show &quot;Stripe and Spot (Learn to) Get Along&quot; to neighborhoods throughout the Twin Cities metro area!"/>
    <n v="3500"/>
    <n v="3900"/>
    <n v="1.1142857142857143"/>
    <x v="0"/>
    <n v="125.80645161290323"/>
    <x v="0"/>
    <s v="USD"/>
    <n v="1408942740"/>
    <n v="1406958354"/>
    <b v="0"/>
    <n v="31"/>
    <b v="1"/>
    <s v="theater/plays"/>
    <x v="1"/>
    <x v="6"/>
  </r>
  <r>
    <n v="2840"/>
    <x v="2839"/>
    <s v="The world premiere of an astounding new play at Southwark Playhouse exploring slut shaming/cyber bullying &amp; the emotional repercussions"/>
    <n v="2500"/>
    <n v="2600"/>
    <n v="1.04"/>
    <x v="0"/>
    <n v="19.696969696969695"/>
    <x v="1"/>
    <s v="GBP"/>
    <n v="1426698000"/>
    <n v="1424825479"/>
    <b v="0"/>
    <n v="132"/>
    <b v="1"/>
    <s v="theater/plays"/>
    <x v="1"/>
    <x v="6"/>
  </r>
  <r>
    <n v="2841"/>
    <x v="2840"/>
    <s v="1920's London; two brothers try to make a name for themselves in the underground crime world but encounter a ruthless Irish mob boss."/>
    <n v="1000"/>
    <n v="10"/>
    <n v="0.01"/>
    <x v="2"/>
    <n v="10"/>
    <x v="1"/>
    <s v="GBP"/>
    <n v="1450032297"/>
    <n v="1444844697"/>
    <b v="0"/>
    <n v="1"/>
    <b v="0"/>
    <s v="theater/plays"/>
    <x v="1"/>
    <x v="6"/>
  </r>
  <r>
    <n v="2842"/>
    <x v="2841"/>
    <s v="A play performed at the FCO Global Summit on the Preventing Sexual Violence Initiative, hosted by William Hague and Angelina Jolie"/>
    <n v="1500"/>
    <n v="0"/>
    <n v="0"/>
    <x v="2"/>
    <e v="#DIV/0!"/>
    <x v="1"/>
    <s v="GBP"/>
    <n v="1403348400"/>
    <n v="1401058295"/>
    <b v="0"/>
    <n v="0"/>
    <b v="0"/>
    <s v="theater/plays"/>
    <x v="1"/>
    <x v="6"/>
  </r>
  <r>
    <n v="2843"/>
    <x v="2842"/>
    <s v="We're high school students directing a film adaptation of the play, Fallen Angels, written by NoÃ«l Coward and set in the 1920's."/>
    <n v="1200"/>
    <n v="0"/>
    <n v="0"/>
    <x v="2"/>
    <e v="#DIV/0!"/>
    <x v="0"/>
    <s v="USD"/>
    <n v="1465790400"/>
    <n v="1462210950"/>
    <b v="0"/>
    <n v="0"/>
    <b v="0"/>
    <s v="theater/plays"/>
    <x v="1"/>
    <x v="6"/>
  </r>
  <r>
    <n v="2844"/>
    <x v="2843"/>
    <s v="Zwei ausgebildete Schauspieler, ein Musiker - gemeinsam bringt man ein waschechtes KabarettstÃ¼ck auf die BÃ¼hne."/>
    <n v="550"/>
    <n v="30"/>
    <n v="5.4545454545454543E-2"/>
    <x v="2"/>
    <n v="30"/>
    <x v="15"/>
    <s v="EUR"/>
    <n v="1483535180"/>
    <n v="1480943180"/>
    <b v="0"/>
    <n v="1"/>
    <b v="0"/>
    <s v="theater/plays"/>
    <x v="1"/>
    <x v="6"/>
  </r>
  <r>
    <n v="2845"/>
    <x v="2844"/>
    <s v="The Maderati: A bitingly witty absurdest comedy, which pokes wickedly perceptive fun at NY artist lifestyle."/>
    <n v="7500"/>
    <n v="2366"/>
    <n v="0.31546666666666667"/>
    <x v="2"/>
    <n v="60.666666666666664"/>
    <x v="0"/>
    <s v="USD"/>
    <n v="1433723033"/>
    <n v="1428539033"/>
    <b v="0"/>
    <n v="39"/>
    <b v="0"/>
    <s v="theater/plays"/>
    <x v="1"/>
    <x v="6"/>
  </r>
  <r>
    <n v="2846"/>
    <x v="2845"/>
    <s v="SIN, has an important message, outstanding music, uplifting performances and amazing entertainment. SIN, is a &quot;must see&quot; for everyone!"/>
    <n v="8000"/>
    <n v="0"/>
    <n v="0"/>
    <x v="2"/>
    <e v="#DIV/0!"/>
    <x v="0"/>
    <s v="USD"/>
    <n v="1432917394"/>
    <n v="1429029394"/>
    <b v="0"/>
    <n v="0"/>
    <b v="0"/>
    <s v="theater/plays"/>
    <x v="1"/>
    <x v="6"/>
  </r>
  <r>
    <n v="2847"/>
    <x v="2846"/>
    <s v="Dark secrets come to light when Mariah meets Stella. They find a way to face the south's largest elephant in the room: RACISM."/>
    <n v="2000"/>
    <n v="0"/>
    <n v="0"/>
    <x v="2"/>
    <e v="#DIV/0!"/>
    <x v="0"/>
    <s v="USD"/>
    <n v="1464031265"/>
    <n v="1458847265"/>
    <b v="0"/>
    <n v="0"/>
    <b v="0"/>
    <s v="theater/plays"/>
    <x v="1"/>
    <x v="6"/>
  </r>
  <r>
    <n v="2848"/>
    <x v="2847"/>
    <s v="Wendell Pierce stars in Brothers from the Bottom by Jackie Alexander to mark Hurricane Katrinaâ€™s 10th Anniversary. June 2015 in NoLA."/>
    <n v="35000"/>
    <n v="70"/>
    <n v="2E-3"/>
    <x v="2"/>
    <n v="23.333333333333332"/>
    <x v="0"/>
    <s v="USD"/>
    <n v="1432913659"/>
    <n v="1430321659"/>
    <b v="0"/>
    <n v="3"/>
    <b v="0"/>
    <s v="theater/plays"/>
    <x v="1"/>
    <x v="6"/>
  </r>
  <r>
    <n v="2849"/>
    <x v="2848"/>
    <s v="NonSens!cal tackles the struggles of four people with mental health issues/disorders inspired by A.A Milne's Winnie the Pooh"/>
    <n v="500"/>
    <n v="5"/>
    <n v="0.01"/>
    <x v="2"/>
    <n v="5"/>
    <x v="1"/>
    <s v="GBP"/>
    <n v="1461406600"/>
    <n v="1458814600"/>
    <b v="0"/>
    <n v="1"/>
    <b v="0"/>
    <s v="theater/plays"/>
    <x v="1"/>
    <x v="6"/>
  </r>
  <r>
    <n v="2850"/>
    <x v="2849"/>
    <s v="Romeo and Juliet: Wouldn't it be great if they didn't all die at the end? Now YOU get to control the fate of these timeless characters!"/>
    <n v="8000"/>
    <n v="311"/>
    <n v="3.8875E-2"/>
    <x v="2"/>
    <n v="23.923076923076923"/>
    <x v="0"/>
    <s v="USD"/>
    <n v="1409962211"/>
    <n v="1407370211"/>
    <b v="0"/>
    <n v="13"/>
    <b v="0"/>
    <s v="theater/plays"/>
    <x v="1"/>
    <x v="6"/>
  </r>
  <r>
    <n v="2851"/>
    <x v="2850"/>
    <s v="Set in Southern America â€œThe Divideâ€ is a stage play that touches on the issues that are forefront in America and the world."/>
    <n v="4500"/>
    <n v="0"/>
    <n v="0"/>
    <x v="2"/>
    <e v="#DIV/0!"/>
    <x v="17"/>
    <s v="EUR"/>
    <n v="1454109420"/>
    <n v="1453334629"/>
    <b v="0"/>
    <n v="0"/>
    <b v="0"/>
    <s v="theater/plays"/>
    <x v="1"/>
    <x v="6"/>
  </r>
  <r>
    <n v="2852"/>
    <x v="2851"/>
    <s v="Just one time back to the past on the Freedom Train will open your eyes and your lives will never ever be the same!"/>
    <n v="5000"/>
    <n v="95"/>
    <n v="1.9E-2"/>
    <x v="2"/>
    <n v="15.833333333333334"/>
    <x v="0"/>
    <s v="USD"/>
    <n v="1403312703"/>
    <n v="1400720703"/>
    <b v="0"/>
    <n v="6"/>
    <b v="0"/>
    <s v="theater/plays"/>
    <x v="1"/>
    <x v="6"/>
  </r>
  <r>
    <n v="2853"/>
    <x v="2852"/>
    <s v="Much has been written by women on breast cancer. Yet, there is little that has been written for the theatre on this by men. I have!"/>
    <n v="9500"/>
    <n v="0"/>
    <n v="0"/>
    <x v="2"/>
    <e v="#DIV/0!"/>
    <x v="5"/>
    <s v="CAD"/>
    <n v="1410669297"/>
    <n v="1405485297"/>
    <b v="0"/>
    <n v="0"/>
    <b v="0"/>
    <s v="theater/plays"/>
    <x v="1"/>
    <x v="6"/>
  </r>
  <r>
    <n v="2854"/>
    <x v="2853"/>
    <s v="Almost Random Theatre's play about a candidate - with no policies - who is seeking election in May 2015"/>
    <n v="1000"/>
    <n v="417"/>
    <n v="0.41699999999999998"/>
    <x v="2"/>
    <n v="29.785714285714285"/>
    <x v="1"/>
    <s v="GBP"/>
    <n v="1431018719"/>
    <n v="1429290719"/>
    <b v="0"/>
    <n v="14"/>
    <b v="0"/>
    <s v="theater/plays"/>
    <x v="1"/>
    <x v="6"/>
  </r>
  <r>
    <n v="2855"/>
    <x v="2854"/>
    <s v="Raising funds to have a private stage reading for an upcoming play from THE ENSEMBLE THEATRE COMPANY OF NEW YORK (www.tetcny.org)"/>
    <n v="600"/>
    <n v="300"/>
    <n v="0.5"/>
    <x v="2"/>
    <n v="60"/>
    <x v="0"/>
    <s v="USD"/>
    <n v="1454110440"/>
    <n v="1451607071"/>
    <b v="0"/>
    <n v="5"/>
    <b v="0"/>
    <s v="theater/plays"/>
    <x v="1"/>
    <x v="6"/>
  </r>
  <r>
    <n v="2856"/>
    <x v="2855"/>
    <s v="This will be the fifth play of The Jokeress, based on the ebook/paperback novelette series. It is scifi, suspense, terror, and noir."/>
    <n v="3000"/>
    <n v="146"/>
    <n v="4.8666666666666664E-2"/>
    <x v="2"/>
    <n v="24.333333333333332"/>
    <x v="0"/>
    <s v="USD"/>
    <n v="1439069640"/>
    <n v="1433897647"/>
    <b v="0"/>
    <n v="6"/>
    <b v="0"/>
    <s v="theater/plays"/>
    <x v="1"/>
    <x v="6"/>
  </r>
  <r>
    <n v="2857"/>
    <x v="2856"/>
    <s v="Somos una compaÃ±Ã­a de teatro independiente. Y en el 2017 queremos arrancar con el montaje de 3 obras._x000a_3 elencos, 3 espacios."/>
    <n v="38000"/>
    <n v="7500"/>
    <n v="0.19736842105263158"/>
    <x v="2"/>
    <n v="500"/>
    <x v="14"/>
    <s v="MXN"/>
    <n v="1487613600"/>
    <n v="1482444295"/>
    <b v="0"/>
    <n v="15"/>
    <b v="0"/>
    <s v="theater/plays"/>
    <x v="1"/>
    <x v="6"/>
  </r>
  <r>
    <n v="2858"/>
    <x v="2857"/>
    <s v="Een Gay Party in het centrum van Amersfoort. _x000a_Een geweldige avond uit, met een show, optredens en DJ's."/>
    <n v="1000"/>
    <n v="0"/>
    <n v="0"/>
    <x v="2"/>
    <e v="#DIV/0!"/>
    <x v="9"/>
    <s v="EUR"/>
    <n v="1417778880"/>
    <n v="1415711095"/>
    <b v="0"/>
    <n v="0"/>
    <b v="0"/>
    <s v="theater/plays"/>
    <x v="1"/>
    <x v="6"/>
  </r>
  <r>
    <n v="2859"/>
    <x v="2858"/>
    <s v="A theatre company that will create works to inspire young people and get everyone involved."/>
    <n v="2000"/>
    <n v="35"/>
    <n v="1.7500000000000002E-2"/>
    <x v="2"/>
    <n v="35"/>
    <x v="2"/>
    <s v="AUD"/>
    <n v="1444984904"/>
    <n v="1439800904"/>
    <b v="0"/>
    <n v="1"/>
    <b v="0"/>
    <s v="theater/plays"/>
    <x v="1"/>
    <x v="6"/>
  </r>
  <r>
    <n v="2860"/>
    <x v="2859"/>
    <s v="The Bard's classic tale set in the 2016 Presidential Campaign. Power, corruption, greed, and conspiracy. How far are you willing to go?"/>
    <n v="4000"/>
    <n v="266"/>
    <n v="6.6500000000000004E-2"/>
    <x v="2"/>
    <n v="29.555555555555557"/>
    <x v="0"/>
    <s v="USD"/>
    <n v="1466363576"/>
    <n v="1461179576"/>
    <b v="0"/>
    <n v="9"/>
    <b v="0"/>
    <s v="theater/plays"/>
    <x v="1"/>
    <x v="6"/>
  </r>
  <r>
    <n v="2861"/>
    <x v="2860"/>
    <s v="The University of Queensland Drama Production Course is putting on an adaptation of William Shakespeares Julius Caesar"/>
    <n v="250"/>
    <n v="80"/>
    <n v="0.32"/>
    <x v="2"/>
    <n v="26.666666666666668"/>
    <x v="2"/>
    <s v="AUD"/>
    <n v="1443103848"/>
    <n v="1441894248"/>
    <b v="0"/>
    <n v="3"/>
    <b v="0"/>
    <s v="theater/plays"/>
    <x v="1"/>
    <x v="6"/>
  </r>
  <r>
    <n v="2862"/>
    <x v="2861"/>
    <s v="&quot;Get Your Life Back&quot; is a dynamic stage play that deals with true issues of life that reign in the lives of many people everyday."/>
    <n v="12700"/>
    <n v="55"/>
    <n v="4.3307086614173228E-3"/>
    <x v="2"/>
    <n v="18.333333333333332"/>
    <x v="0"/>
    <s v="USD"/>
    <n v="1403636229"/>
    <n v="1401044229"/>
    <b v="0"/>
    <n v="3"/>
    <b v="0"/>
    <s v="theater/plays"/>
    <x v="1"/>
    <x v="6"/>
  </r>
  <r>
    <n v="2863"/>
    <x v="2862"/>
    <s v="I would like to start a Acting Company that supports and includes LGBTQ youth and young adults in very conservative North Texas"/>
    <n v="50000"/>
    <n v="20"/>
    <n v="4.0000000000000002E-4"/>
    <x v="2"/>
    <n v="20"/>
    <x v="0"/>
    <s v="USD"/>
    <n v="1410279123"/>
    <n v="1405095123"/>
    <b v="0"/>
    <n v="1"/>
    <b v="0"/>
    <s v="theater/plays"/>
    <x v="1"/>
    <x v="6"/>
  </r>
  <r>
    <n v="2864"/>
    <x v="2863"/>
    <s v="Accessible, original theatre for all!"/>
    <n v="2500"/>
    <n v="40"/>
    <n v="1.6E-2"/>
    <x v="2"/>
    <n v="13.333333333333334"/>
    <x v="1"/>
    <s v="GBP"/>
    <n v="1437139080"/>
    <n v="1434552207"/>
    <b v="0"/>
    <n v="3"/>
    <b v="0"/>
    <s v="theater/plays"/>
    <x v="1"/>
    <x v="6"/>
  </r>
  <r>
    <n v="2865"/>
    <x v="2864"/>
    <s v="Prepare to be Swept Away. Three short plays from three master playwrights; LANDFALL, SNIPER and DANGERS of TOBACCO!"/>
    <n v="2888"/>
    <n v="0"/>
    <n v="0"/>
    <x v="2"/>
    <e v="#DIV/0!"/>
    <x v="0"/>
    <s v="USD"/>
    <n v="1420512259"/>
    <n v="1415328259"/>
    <b v="0"/>
    <n v="0"/>
    <b v="0"/>
    <s v="theater/plays"/>
    <x v="1"/>
    <x v="6"/>
  </r>
  <r>
    <n v="2866"/>
    <x v="2865"/>
    <s v="The reality is dark, sinister. The milieu is not as friendly as it claims. What is this place? Where is it? Is it your local church?"/>
    <n v="5000"/>
    <n v="45"/>
    <n v="8.9999999999999993E-3"/>
    <x v="2"/>
    <n v="22.5"/>
    <x v="0"/>
    <s v="USD"/>
    <n v="1476482400"/>
    <n v="1473893721"/>
    <b v="0"/>
    <n v="2"/>
    <b v="0"/>
    <s v="theater/plays"/>
    <x v="1"/>
    <x v="6"/>
  </r>
  <r>
    <n v="2867"/>
    <x v="2866"/>
    <s v="This production is being put together by Wilson's newest professional theater company, the Wyldepine Players in conjunction w/ Taiplab"/>
    <n v="2500"/>
    <n v="504"/>
    <n v="0.2016"/>
    <x v="2"/>
    <n v="50.4"/>
    <x v="0"/>
    <s v="USD"/>
    <n v="1467604800"/>
    <n v="1465533672"/>
    <b v="0"/>
    <n v="10"/>
    <b v="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n v="0.42011733333333334"/>
    <x v="2"/>
    <n v="105.02933333333334"/>
    <x v="0"/>
    <s v="USD"/>
    <n v="1475697054"/>
    <n v="1473105054"/>
    <b v="0"/>
    <n v="60"/>
    <b v="0"/>
    <s v="theater/plays"/>
    <x v="1"/>
    <x v="6"/>
  </r>
  <r>
    <n v="2869"/>
    <x v="2868"/>
    <s v="We provide performing arts training and experience to young people of low income families in NYC, building confidence and self esteem"/>
    <n v="20000"/>
    <n v="177"/>
    <n v="8.8500000000000002E-3"/>
    <x v="2"/>
    <n v="35.4"/>
    <x v="0"/>
    <s v="USD"/>
    <n v="1468937681"/>
    <n v="1466345681"/>
    <b v="0"/>
    <n v="5"/>
    <b v="0"/>
    <s v="theater/plays"/>
    <x v="1"/>
    <x v="6"/>
  </r>
  <r>
    <n v="2870"/>
    <x v="2869"/>
    <s v="The war in Iraq changed everything -one journey from the safe haven of the 99% to the shadows of veteran. How would you persevere?"/>
    <n v="5000"/>
    <n v="750"/>
    <n v="0.15"/>
    <x v="2"/>
    <n v="83.333333333333329"/>
    <x v="0"/>
    <s v="USD"/>
    <n v="1400301165"/>
    <n v="1397709165"/>
    <b v="0"/>
    <n v="9"/>
    <b v="0"/>
    <s v="theater/plays"/>
    <x v="1"/>
    <x v="6"/>
  </r>
  <r>
    <n v="2871"/>
    <x v="2870"/>
    <s v="America's dad or serial rapist? Or both? The stories of the Bill Cosby accusers and the society so skeptical of them."/>
    <n v="10000"/>
    <n v="467"/>
    <n v="4.6699999999999998E-2"/>
    <x v="2"/>
    <n v="35.92307692307692"/>
    <x v="0"/>
    <s v="USD"/>
    <n v="1419183813"/>
    <n v="1417455813"/>
    <b v="0"/>
    <n v="13"/>
    <b v="0"/>
    <s v="theater/plays"/>
    <x v="1"/>
    <x v="6"/>
  </r>
  <r>
    <n v="2872"/>
    <x v="2871"/>
    <s v="Local Theatre group in Loudoun County, Virginia. Looking for funds to start producing shows!"/>
    <n v="3000"/>
    <n v="0"/>
    <n v="0"/>
    <x v="2"/>
    <e v="#DIV/0!"/>
    <x v="0"/>
    <s v="USD"/>
    <n v="1434768438"/>
    <n v="1429584438"/>
    <b v="0"/>
    <n v="0"/>
    <b v="0"/>
    <s v="theater/plays"/>
    <x v="1"/>
    <x v="6"/>
  </r>
  <r>
    <n v="2873"/>
    <x v="2872"/>
    <s v="DC/Baltimore AEA actors band together produce a world premiere of a touching, bittersweet, award winning play about letting go to live"/>
    <n v="2500"/>
    <n v="953"/>
    <n v="0.38119999999999998"/>
    <x v="2"/>
    <n v="119.125"/>
    <x v="0"/>
    <s v="USD"/>
    <n v="1422473831"/>
    <n v="1419881831"/>
    <b v="0"/>
    <n v="8"/>
    <b v="0"/>
    <s v="theater/plays"/>
    <x v="1"/>
    <x v="6"/>
  </r>
  <r>
    <n v="2874"/>
    <x v="2873"/>
    <s v="We present Classics made for the 21st Century and we need a space! Please help us rent a space for The Importance of Being Earnest!"/>
    <n v="5000"/>
    <n v="271"/>
    <n v="5.4199999999999998E-2"/>
    <x v="2"/>
    <n v="90.333333333333329"/>
    <x v="0"/>
    <s v="USD"/>
    <n v="1484684186"/>
    <n v="1482092186"/>
    <b v="0"/>
    <n v="3"/>
    <b v="0"/>
    <s v="theater/plays"/>
    <x v="1"/>
    <x v="6"/>
  </r>
  <r>
    <n v="2875"/>
    <x v="2874"/>
    <s v="Play about Tracey a gay man trapped in his room by his Bible thumping mother. He finds love but the room can not keep the love alive."/>
    <n v="20000"/>
    <n v="7"/>
    <n v="3.5E-4"/>
    <x v="2"/>
    <n v="2.3333333333333335"/>
    <x v="0"/>
    <s v="USD"/>
    <n v="1462417493"/>
    <n v="1459825493"/>
    <b v="0"/>
    <n v="3"/>
    <b v="0"/>
    <s v="theater/plays"/>
    <x v="1"/>
    <x v="6"/>
  </r>
  <r>
    <n v="2876"/>
    <x v="2875"/>
    <s v="Charlotte NC playwright looking to showcase a series of three stage plays.  Plays are funny, completed and ready to run!"/>
    <n v="150000"/>
    <n v="0"/>
    <n v="0"/>
    <x v="2"/>
    <e v="#DIV/0!"/>
    <x v="0"/>
    <s v="USD"/>
    <n v="1437069079"/>
    <n v="1434477079"/>
    <b v="0"/>
    <n v="0"/>
    <b v="0"/>
    <s v="theater/plays"/>
    <x v="1"/>
    <x v="6"/>
  </r>
  <r>
    <n v="2877"/>
    <x v="2876"/>
    <s v="Two of the 20th Centuryâ€™s Greatest Artists _x000a_navigate the perilous terrain of Art &amp; Fame _x000a_in a historic Collaboration."/>
    <n v="6000"/>
    <n v="650"/>
    <n v="0.10833333333333334"/>
    <x v="2"/>
    <n v="108.33333333333333"/>
    <x v="0"/>
    <s v="USD"/>
    <n v="1480525200"/>
    <n v="1477781724"/>
    <b v="0"/>
    <n v="6"/>
    <b v="0"/>
    <s v="theater/plays"/>
    <x v="1"/>
    <x v="6"/>
  </r>
  <r>
    <n v="2878"/>
    <x v="2877"/>
    <s v="World premiere of &quot;I'm Just Here to Buy Soy Sauce&quot;, a play about China &amp; the UK housing crisis by Jingan Young location TBC"/>
    <n v="3000"/>
    <n v="63"/>
    <n v="2.1000000000000001E-2"/>
    <x v="2"/>
    <n v="15.75"/>
    <x v="1"/>
    <s v="GBP"/>
    <n v="1435934795"/>
    <n v="1430750795"/>
    <b v="0"/>
    <n v="4"/>
    <b v="0"/>
    <s v="theater/plays"/>
    <x v="1"/>
    <x v="6"/>
  </r>
  <r>
    <n v="2879"/>
    <x v="2878"/>
    <s v="She that fines a husband? Wait, is that right? Girl... you better check yourself, before you wreck yourself!"/>
    <n v="11200"/>
    <n v="29"/>
    <n v="2.5892857142857141E-3"/>
    <x v="2"/>
    <n v="29"/>
    <x v="0"/>
    <s v="USD"/>
    <n v="1453310661"/>
    <n v="1450718661"/>
    <b v="0"/>
    <n v="1"/>
    <b v="0"/>
    <s v="theater/plays"/>
    <x v="1"/>
    <x v="6"/>
  </r>
  <r>
    <n v="2880"/>
    <x v="2879"/>
    <s v="BELIEF leaves res &amp; crosses nations, swims the Atlantic, landing on Isle where Salish meets Gaelic, where humanity transcends barriers"/>
    <n v="12000"/>
    <n v="2800"/>
    <n v="0.23333333333333334"/>
    <x v="2"/>
    <n v="96.551724137931032"/>
    <x v="0"/>
    <s v="USD"/>
    <n v="1440090300"/>
    <n v="1436305452"/>
    <b v="0"/>
    <n v="29"/>
    <b v="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n v="0"/>
    <x v="2"/>
    <e v="#DIV/0!"/>
    <x v="0"/>
    <s v="USD"/>
    <n v="1417620036"/>
    <n v="1412432436"/>
    <b v="0"/>
    <n v="0"/>
    <b v="0"/>
    <s v="theater/plays"/>
    <x v="1"/>
    <x v="6"/>
  </r>
  <r>
    <n v="2882"/>
    <x v="2881"/>
    <s v="A one-woman show about the life of Eva Schloss, her time in Auschwitz, and the positive impact she has had on thousands of lives."/>
    <n v="750"/>
    <n v="252"/>
    <n v="0.33600000000000002"/>
    <x v="2"/>
    <n v="63"/>
    <x v="0"/>
    <s v="USD"/>
    <n v="1462112318"/>
    <n v="1459520318"/>
    <b v="0"/>
    <n v="4"/>
    <b v="0"/>
    <s v="theater/plays"/>
    <x v="1"/>
    <x v="6"/>
  </r>
  <r>
    <n v="2883"/>
    <x v="2882"/>
    <s v="Ticket sales benefit Bedford Hills Maximum Security Prison, Women's College Program Library. Presented by Theater For The New City."/>
    <n v="10000"/>
    <n v="1908"/>
    <n v="0.1908"/>
    <x v="2"/>
    <n v="381.6"/>
    <x v="0"/>
    <s v="USD"/>
    <n v="1454734740"/>
    <n v="1451684437"/>
    <b v="0"/>
    <n v="5"/>
    <b v="0"/>
    <s v="theater/plays"/>
    <x v="1"/>
    <x v="6"/>
  </r>
  <r>
    <n v="2884"/>
    <x v="2883"/>
    <s v="Come explore the dream world of Jim Morrison, rock singer, mystic, poet, shaman."/>
    <n v="45000"/>
    <n v="185"/>
    <n v="4.1111111111111114E-3"/>
    <x v="2"/>
    <n v="46.25"/>
    <x v="0"/>
    <s v="USD"/>
    <n v="1417800435"/>
    <n v="1415208435"/>
    <b v="0"/>
    <n v="4"/>
    <b v="0"/>
    <s v="theater/plays"/>
    <x v="1"/>
    <x v="6"/>
  </r>
  <r>
    <n v="2885"/>
    <x v="2884"/>
    <s v="An historic and proud work of Polish nationalistic literature performed on stage."/>
    <n v="400"/>
    <n v="130"/>
    <n v="0.32500000000000001"/>
    <x v="2"/>
    <n v="26"/>
    <x v="0"/>
    <s v="USD"/>
    <n v="1426294201"/>
    <n v="1423705801"/>
    <b v="0"/>
    <n v="5"/>
    <b v="0"/>
    <s v="theater/plays"/>
    <x v="1"/>
    <x v="6"/>
  </r>
  <r>
    <n v="2886"/>
    <x v="2885"/>
    <s v="Help us provide half-price tickets to the 11th annual Variations Project, allowing our fellow artists to see this wonderful production."/>
    <n v="200"/>
    <n v="10"/>
    <n v="0.05"/>
    <x v="2"/>
    <n v="10"/>
    <x v="0"/>
    <s v="USD"/>
    <n v="1442635140"/>
    <n v="1442243484"/>
    <b v="0"/>
    <n v="1"/>
    <b v="0"/>
    <s v="theater/plays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n v="1.6666666666666668E-3"/>
    <x v="2"/>
    <n v="5"/>
    <x v="0"/>
    <s v="USD"/>
    <n v="1420971324"/>
    <n v="1418379324"/>
    <b v="0"/>
    <n v="1"/>
    <b v="0"/>
    <s v="theater/plays"/>
    <x v="1"/>
    <x v="6"/>
  </r>
  <r>
    <n v="2888"/>
    <x v="2887"/>
    <s v="We're dedicated to writing &amp; producing plays, infusing inspirational, universal principles that aren't commonly displayed in America."/>
    <n v="30000"/>
    <n v="0"/>
    <n v="0"/>
    <x v="2"/>
    <e v="#DIV/0!"/>
    <x v="0"/>
    <s v="USD"/>
    <n v="1413608340"/>
    <n v="1412945440"/>
    <b v="0"/>
    <n v="0"/>
    <b v="0"/>
    <s v="theater/plays"/>
    <x v="1"/>
    <x v="6"/>
  </r>
  <r>
    <n v="2889"/>
    <x v="2888"/>
    <s v="Halfway, Nebraska explores the limits of hope and what it means to love someone who may be too far damaged to save."/>
    <n v="3000"/>
    <n v="1142"/>
    <n v="0.38066666666666665"/>
    <x v="2"/>
    <n v="81.571428571428569"/>
    <x v="0"/>
    <s v="USD"/>
    <n v="1409344985"/>
    <n v="1406752985"/>
    <b v="0"/>
    <n v="14"/>
    <b v="0"/>
    <s v="theater/plays"/>
    <x v="1"/>
    <x v="6"/>
  </r>
  <r>
    <n v="2890"/>
    <x v="2889"/>
    <s v="This Theological Comedy tells a story of when seemingly similar beliefs are discovered to be worlds apart; Damnation-Southern Style."/>
    <n v="2000"/>
    <n v="21"/>
    <n v="1.0500000000000001E-2"/>
    <x v="2"/>
    <n v="7"/>
    <x v="0"/>
    <s v="USD"/>
    <n v="1407553200"/>
    <n v="1405100992"/>
    <b v="0"/>
    <n v="3"/>
    <b v="0"/>
    <s v="theater/plays"/>
    <x v="1"/>
    <x v="6"/>
  </r>
  <r>
    <n v="2891"/>
    <x v="2890"/>
    <s v="Did you know that we are enriching the lives of Brooklyn kids through literacy and educational theater? We just need a little help."/>
    <n v="10000"/>
    <n v="273"/>
    <n v="2.7300000000000001E-2"/>
    <x v="2"/>
    <n v="27.3"/>
    <x v="0"/>
    <s v="USD"/>
    <n v="1460751128"/>
    <n v="1455570728"/>
    <b v="0"/>
    <n v="10"/>
    <b v="0"/>
    <s v="theater/plays"/>
    <x v="1"/>
    <x v="6"/>
  </r>
  <r>
    <n v="2892"/>
    <x v="2891"/>
    <s v="Something Precious is the world's first musical to alert folks to the harmful effects of technology on the human spirit."/>
    <n v="5500"/>
    <n v="500"/>
    <n v="9.0909090909090912E-2"/>
    <x v="2"/>
    <n v="29.411764705882351"/>
    <x v="0"/>
    <s v="USD"/>
    <n v="1409000400"/>
    <n v="1408381704"/>
    <b v="0"/>
    <n v="17"/>
    <b v="0"/>
    <s v="theater/plays"/>
    <x v="1"/>
    <x v="6"/>
  </r>
  <r>
    <n v="2893"/>
    <x v="2892"/>
    <s v="Fundraising for REDISCOVERING KIA THE PLAY"/>
    <n v="5000"/>
    <n v="25"/>
    <n v="5.0000000000000001E-3"/>
    <x v="2"/>
    <n v="12.5"/>
    <x v="0"/>
    <s v="USD"/>
    <n v="1420768800"/>
    <n v="1415644395"/>
    <b v="0"/>
    <n v="2"/>
    <b v="0"/>
    <s v="theater/plays"/>
    <x v="1"/>
    <x v="6"/>
  </r>
  <r>
    <n v="2894"/>
    <x v="2893"/>
    <s v="This Is A Story About A Woman A Man And A Woman"/>
    <n v="50000"/>
    <n v="0"/>
    <n v="0"/>
    <x v="2"/>
    <e v="#DIV/0!"/>
    <x v="0"/>
    <s v="USD"/>
    <n v="1428100815"/>
    <n v="1422920415"/>
    <b v="0"/>
    <n v="0"/>
    <b v="0"/>
    <s v="theater/plays"/>
    <x v="1"/>
    <x v="6"/>
  </r>
  <r>
    <n v="2895"/>
    <x v="2894"/>
    <s v="Alice on stage with a magical twist to brighten your smile and warm your heart. Project is in Polish with semi-pro actors and children."/>
    <n v="500"/>
    <n v="23"/>
    <n v="4.5999999999999999E-2"/>
    <x v="2"/>
    <n v="5.75"/>
    <x v="0"/>
    <s v="USD"/>
    <n v="1403470800"/>
    <n v="1403356792"/>
    <b v="0"/>
    <n v="4"/>
    <b v="0"/>
    <s v="theater/plays"/>
    <x v="1"/>
    <x v="6"/>
  </r>
  <r>
    <n v="2896"/>
    <x v="2895"/>
    <s v="&quot;Miracle on 34th Street&quot; is about faith and believing in others. _x000a_We believe. Do you?"/>
    <n v="3000"/>
    <n v="625"/>
    <n v="0.20833333333333334"/>
    <x v="2"/>
    <n v="52.083333333333336"/>
    <x v="0"/>
    <s v="USD"/>
    <n v="1481522400"/>
    <n v="1480283321"/>
    <b v="0"/>
    <n v="12"/>
    <b v="0"/>
    <s v="theater/plays"/>
    <x v="1"/>
    <x v="6"/>
  </r>
  <r>
    <n v="2897"/>
    <x v="2896"/>
    <s v="A unique stage play about the epic struggle of psychic Edgar Cayce to deal with his extraordinary abilities and find his place in life."/>
    <n v="12000"/>
    <n v="550"/>
    <n v="4.583333333333333E-2"/>
    <x v="2"/>
    <n v="183.33333333333334"/>
    <x v="0"/>
    <s v="USD"/>
    <n v="1444577345"/>
    <n v="1441985458"/>
    <b v="0"/>
    <n v="3"/>
    <b v="0"/>
    <s v="theater/plays"/>
    <x v="1"/>
    <x v="6"/>
  </r>
  <r>
    <n v="2898"/>
    <x v="2897"/>
    <s v="This is an action packed Sci-Fi stage play, using foam latex creature puppets, projected video footage, and audience participation."/>
    <n v="7500"/>
    <n v="316"/>
    <n v="4.2133333333333335E-2"/>
    <x v="2"/>
    <n v="26.333333333333332"/>
    <x v="0"/>
    <s v="USD"/>
    <n v="1446307053"/>
    <n v="1443715053"/>
    <b v="0"/>
    <n v="12"/>
    <b v="0"/>
    <s v="theater/plays"/>
    <x v="1"/>
    <x v="6"/>
  </r>
  <r>
    <n v="2899"/>
    <x v="2898"/>
    <s v="Sex, intrigue, lust, &amp; love; follow the lives of two individuals as their romance turns from innocent online flirting to something more"/>
    <n v="10000"/>
    <n v="0"/>
    <n v="0"/>
    <x v="2"/>
    <e v="#DIV/0!"/>
    <x v="0"/>
    <s v="USD"/>
    <n v="1469325158"/>
    <n v="1464141158"/>
    <b v="0"/>
    <n v="0"/>
    <b v="0"/>
    <s v="theater/plays"/>
    <x v="1"/>
    <x v="6"/>
  </r>
  <r>
    <n v="2900"/>
    <x v="2899"/>
    <s v="In October, we plan to premiere Oedipus Revenant, a historically grounded horror adaptation of Sophoclesâ€™ classic, Oedipus the Tyrant."/>
    <n v="5500"/>
    <n v="3405"/>
    <n v="0.61909090909090914"/>
    <x v="2"/>
    <n v="486.42857142857144"/>
    <x v="0"/>
    <s v="USD"/>
    <n v="1407562632"/>
    <n v="1404970632"/>
    <b v="0"/>
    <n v="7"/>
    <b v="0"/>
    <s v="theater/plays"/>
    <x v="1"/>
    <x v="6"/>
  </r>
  <r>
    <n v="2901"/>
    <x v="2900"/>
    <s v="How can the visual age appreciate something that cant see? With these Audio Plays I will show you, if your willing to listen."/>
    <n v="750"/>
    <n v="6"/>
    <n v="8.0000000000000002E-3"/>
    <x v="2"/>
    <n v="3"/>
    <x v="0"/>
    <s v="USD"/>
    <n v="1423345339"/>
    <n v="1418161339"/>
    <b v="0"/>
    <n v="2"/>
    <b v="0"/>
    <s v="theater/plays"/>
    <x v="1"/>
    <x v="6"/>
  </r>
  <r>
    <n v="2902"/>
    <x v="2901"/>
    <s v="Help me honor and bring &quot;The American Soprano&quot; Leontyne Price back to the stage one more time."/>
    <n v="150000"/>
    <n v="25"/>
    <n v="1.6666666666666666E-4"/>
    <x v="2"/>
    <n v="25"/>
    <x v="0"/>
    <s v="USD"/>
    <n v="1440412396"/>
    <n v="1437820396"/>
    <b v="0"/>
    <n v="1"/>
    <b v="0"/>
    <s v="theater/plays"/>
    <x v="1"/>
    <x v="6"/>
  </r>
  <r>
    <n v="2903"/>
    <x v="2902"/>
    <s v="We are raising funds to rent a theater hall for a play to help educate teenagers and parents on the pitfalls teenagers currently face."/>
    <n v="5000"/>
    <n v="39"/>
    <n v="7.7999999999999996E-3"/>
    <x v="2"/>
    <n v="9.75"/>
    <x v="0"/>
    <s v="USD"/>
    <n v="1441771218"/>
    <n v="1436587218"/>
    <b v="0"/>
    <n v="4"/>
    <b v="0"/>
    <s v="theater/plays"/>
    <x v="1"/>
    <x v="6"/>
  </r>
  <r>
    <n v="2904"/>
    <x v="2903"/>
    <s v="A Tequila slammer with a slice of Tarantino, a line of the London Fringe scene and a shot of â€œBreaking Badâ€. New Writing."/>
    <n v="1500"/>
    <n v="75"/>
    <n v="0.05"/>
    <x v="2"/>
    <n v="18.75"/>
    <x v="1"/>
    <s v="GBP"/>
    <n v="1415534400"/>
    <n v="1414538031"/>
    <b v="0"/>
    <n v="4"/>
    <b v="0"/>
    <s v="theater/plays"/>
    <x v="1"/>
    <x v="6"/>
  </r>
  <r>
    <n v="2905"/>
    <x v="2904"/>
    <s v="Philly-based feminist theatre's inaugural production about a woman's friendship with an awesome lady cowboy."/>
    <n v="3500"/>
    <n v="622"/>
    <n v="0.17771428571428571"/>
    <x v="2"/>
    <n v="36.588235294117645"/>
    <x v="0"/>
    <s v="USD"/>
    <n v="1473211313"/>
    <n v="1472001713"/>
    <b v="0"/>
    <n v="17"/>
    <b v="0"/>
    <s v="theater/plays"/>
    <x v="1"/>
    <x v="6"/>
  </r>
  <r>
    <n v="2906"/>
    <x v="2905"/>
    <s v="The smash hit, award-winning comedy sashays onto the Los Angeles Theater Scene in a fabulous new production at Atwater Village Theatre."/>
    <n v="6000"/>
    <n v="565"/>
    <n v="9.4166666666666662E-2"/>
    <x v="2"/>
    <n v="80.714285714285708"/>
    <x v="0"/>
    <s v="USD"/>
    <n v="1438390800"/>
    <n v="1436888066"/>
    <b v="0"/>
    <n v="7"/>
    <b v="0"/>
    <s v="theater/plays"/>
    <x v="1"/>
    <x v="6"/>
  </r>
  <r>
    <n v="2907"/>
    <x v="2906"/>
    <s v="Spend an evening in the afterlife with some of the greatest women who ever lived. LITTLE NELL's,by Jill Hughes, Los Angeles- June, 2016"/>
    <n v="2500"/>
    <n v="2"/>
    <n v="8.0000000000000004E-4"/>
    <x v="2"/>
    <n v="1"/>
    <x v="0"/>
    <s v="USD"/>
    <n v="1463259837"/>
    <n v="1458075837"/>
    <b v="0"/>
    <n v="2"/>
    <b v="0"/>
    <s v="theater/plays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n v="2.75E-2"/>
    <x v="2"/>
    <n v="52.8"/>
    <x v="0"/>
    <s v="USD"/>
    <n v="1465407219"/>
    <n v="1462815219"/>
    <b v="0"/>
    <n v="5"/>
    <b v="0"/>
    <s v="theater/plays"/>
    <x v="1"/>
    <x v="6"/>
  </r>
  <r>
    <n v="2909"/>
    <x v="2908"/>
    <s v="CONVERSATIONS WITH AN AVERAGE JOE tells our stories exposing those in charge of our lives and tells how to take control of country back"/>
    <n v="180000"/>
    <n v="20"/>
    <n v="1.1111111111111112E-4"/>
    <x v="2"/>
    <n v="20"/>
    <x v="0"/>
    <s v="USD"/>
    <n v="1416944760"/>
    <n v="1413527001"/>
    <b v="0"/>
    <n v="1"/>
    <b v="0"/>
    <s v="theater/plays"/>
    <x v="1"/>
    <x v="6"/>
  </r>
  <r>
    <n v="2910"/>
    <x v="2909"/>
    <s v="Free drama, dance and singing workshops for disadvantaged young people to inspire, create and help them follow their dreams."/>
    <n v="30000"/>
    <n v="1"/>
    <n v="3.3333333333333335E-5"/>
    <x v="2"/>
    <n v="1"/>
    <x v="1"/>
    <s v="GBP"/>
    <n v="1434139887"/>
    <n v="1428955887"/>
    <b v="0"/>
    <n v="1"/>
    <b v="0"/>
    <s v="theater/plays"/>
    <x v="1"/>
    <x v="6"/>
  </r>
  <r>
    <n v="2911"/>
    <x v="2910"/>
    <s v="The Most Beautiful Things in Japan are Hidden...Our different &amp; original play from the Japanese folk tale The Bamboo Cutters Daughter."/>
    <n v="1800"/>
    <n v="657"/>
    <n v="0.36499999999999999"/>
    <x v="2"/>
    <n v="46.928571428571431"/>
    <x v="0"/>
    <s v="USD"/>
    <n v="1435429626"/>
    <n v="1431973626"/>
    <b v="0"/>
    <n v="14"/>
    <b v="0"/>
    <s v="theater/plays"/>
    <x v="1"/>
    <x v="6"/>
  </r>
  <r>
    <n v="2912"/>
    <x v="2911"/>
    <s v="Set in Iceland, Fair Play is a a dark comedy- a play within a play. An extravaganza, fueled by Absinthe, and touched by the Surreal."/>
    <n v="14440"/>
    <n v="2030"/>
    <n v="0.14058171745152354"/>
    <x v="2"/>
    <n v="78.07692307692308"/>
    <x v="0"/>
    <s v="USD"/>
    <n v="1452827374"/>
    <n v="1450235374"/>
    <b v="0"/>
    <n v="26"/>
    <b v="0"/>
    <s v="theater/plays"/>
    <x v="1"/>
    <x v="6"/>
  </r>
  <r>
    <n v="2913"/>
    <x v="2912"/>
    <s v="A LIVE history infused, frightening magic and mind reading show in the heart of the Halloween capital of the world, Salem, MA!!"/>
    <n v="10000"/>
    <n v="2"/>
    <n v="2.0000000000000001E-4"/>
    <x v="2"/>
    <n v="1"/>
    <x v="0"/>
    <s v="USD"/>
    <n v="1410041339"/>
    <n v="1404857339"/>
    <b v="0"/>
    <n v="2"/>
    <b v="0"/>
    <s v="theater/plays"/>
    <x v="1"/>
    <x v="6"/>
  </r>
  <r>
    <n v="2914"/>
    <x v="2913"/>
    <s v="Hercules must complete four challenges in order to meet the father he never knew"/>
    <n v="25000"/>
    <n v="1"/>
    <n v="4.0000000000000003E-5"/>
    <x v="2"/>
    <n v="1"/>
    <x v="1"/>
    <s v="GBP"/>
    <n v="1426365994"/>
    <n v="1421185594"/>
    <b v="0"/>
    <n v="1"/>
    <b v="0"/>
    <s v="theater/plays"/>
    <x v="1"/>
    <x v="6"/>
  </r>
  <r>
    <n v="2915"/>
    <x v="2914"/>
    <s v="An inclusive, cross community, multi-cultural theatre production for children aged 3 to 16 and their families"/>
    <n v="1000"/>
    <n v="611"/>
    <n v="0.61099999999999999"/>
    <x v="2"/>
    <n v="203.66666666666666"/>
    <x v="1"/>
    <s v="GBP"/>
    <n v="1458117190"/>
    <n v="1455528790"/>
    <b v="0"/>
    <n v="3"/>
    <b v="0"/>
    <s v="theater/plays"/>
    <x v="1"/>
    <x v="6"/>
  </r>
  <r>
    <n v="2916"/>
    <x v="2915"/>
    <s v="The moving dramatisation of one man's journey to find the truth behind the Libyan regime change."/>
    <n v="1850"/>
    <n v="145"/>
    <n v="7.8378378378378383E-2"/>
    <x v="2"/>
    <n v="20.714285714285715"/>
    <x v="1"/>
    <s v="GBP"/>
    <n v="1400498789"/>
    <n v="1398511589"/>
    <b v="0"/>
    <n v="7"/>
    <b v="0"/>
    <s v="theater/plays"/>
    <x v="1"/>
    <x v="6"/>
  </r>
  <r>
    <n v="2917"/>
    <x v="2916"/>
    <s v="Cross dressing, cross gartering, crossed swords. Cross a bridge and come see this fantastically fun rendition of Twelfth Night"/>
    <n v="2000"/>
    <n v="437"/>
    <n v="0.2185"/>
    <x v="2"/>
    <n v="48.555555555555557"/>
    <x v="0"/>
    <s v="USD"/>
    <n v="1442381847"/>
    <n v="1440826647"/>
    <b v="0"/>
    <n v="9"/>
    <b v="0"/>
    <s v="theater/plays"/>
    <x v="1"/>
    <x v="6"/>
  </r>
  <r>
    <n v="2918"/>
    <x v="2917"/>
    <s v="A meta-theatrical retelling of Chekhov's Three Sisters, framed with Civil War Hymns, Dance, and wild theatricality."/>
    <n v="5000"/>
    <n v="1362"/>
    <n v="0.27239999999999998"/>
    <x v="2"/>
    <n v="68.099999999999994"/>
    <x v="0"/>
    <s v="USD"/>
    <n v="1446131207"/>
    <n v="1443712007"/>
    <b v="0"/>
    <n v="20"/>
    <b v="0"/>
    <s v="theater/plays"/>
    <x v="1"/>
    <x v="6"/>
  </r>
  <r>
    <n v="2919"/>
    <x v="2918"/>
    <s v="A full staged reading of a new play about a boy who learns how to be happy from the most unexpected person."/>
    <n v="600"/>
    <n v="51"/>
    <n v="8.5000000000000006E-2"/>
    <x v="2"/>
    <n v="8.5"/>
    <x v="0"/>
    <s v="USD"/>
    <n v="1407250329"/>
    <n v="1404658329"/>
    <b v="0"/>
    <n v="6"/>
    <b v="0"/>
    <s v="theater/plays"/>
    <x v="1"/>
    <x v="6"/>
  </r>
  <r>
    <n v="2920"/>
    <x v="2919"/>
    <s v="Help save this village theatre group. Funding required for lighting, stage equipment, &amp; ongoing productions. Involves youth  &amp; adults."/>
    <n v="2500"/>
    <n v="671"/>
    <n v="0.26840000000000003"/>
    <x v="2"/>
    <n v="51.615384615384613"/>
    <x v="5"/>
    <s v="CAD"/>
    <n v="1427306470"/>
    <n v="1424718070"/>
    <b v="0"/>
    <n v="13"/>
    <b v="0"/>
    <s v="theater/plays"/>
    <x v="1"/>
    <x v="6"/>
  </r>
  <r>
    <n v="2921"/>
    <x v="2920"/>
    <s v="I'm creating a cabaret in which all donations go directly to Broadway Cares/Equity Fights AIDS."/>
    <n v="100"/>
    <n v="129"/>
    <n v="1.29"/>
    <x v="0"/>
    <n v="43"/>
    <x v="0"/>
    <s v="USD"/>
    <n v="1411679804"/>
    <n v="1409087804"/>
    <b v="0"/>
    <n v="3"/>
    <b v="1"/>
    <s v="theater/musical"/>
    <x v="1"/>
    <x v="40"/>
  </r>
  <r>
    <n v="2922"/>
    <x v="2921"/>
    <s v="We as a Performing Arts College are to perform 'Les Miserables'. We need backing in order to afford the set, costume and other aspects."/>
    <n v="500"/>
    <n v="500"/>
    <n v="1"/>
    <x v="0"/>
    <n v="83.333333333333329"/>
    <x v="1"/>
    <s v="GBP"/>
    <n v="1431982727"/>
    <n v="1428094727"/>
    <b v="0"/>
    <n v="6"/>
    <b v="1"/>
    <s v="theater/musical"/>
    <x v="1"/>
    <x v="40"/>
  </r>
  <r>
    <n v="2923"/>
    <x v="2922"/>
    <s v="Spreading the love of theatre, one step at a time. I would like to produce a reading of one of my favorite musicals"/>
    <n v="300"/>
    <n v="300"/>
    <n v="1"/>
    <x v="0"/>
    <n v="30"/>
    <x v="0"/>
    <s v="USD"/>
    <n v="1422068400"/>
    <n v="1420774779"/>
    <b v="0"/>
    <n v="10"/>
    <b v="1"/>
    <s v="theater/musical"/>
    <x v="1"/>
    <x v="40"/>
  </r>
  <r>
    <n v="2924"/>
    <x v="2923"/>
    <s v="Theatre is home and there's no place like home!  So, click your heels three times, and come home to the magic we create for you!"/>
    <n v="25000"/>
    <n v="25800"/>
    <n v="1.032"/>
    <x v="0"/>
    <n v="175.51020408163265"/>
    <x v="0"/>
    <s v="USD"/>
    <n v="1431143940"/>
    <n v="1428585710"/>
    <b v="0"/>
    <n v="147"/>
    <b v="1"/>
    <s v="theater/musical"/>
    <x v="1"/>
    <x v="40"/>
  </r>
  <r>
    <n v="2925"/>
    <x v="2924"/>
    <s v="Help the Gold Dust Orphans bring their new musical 'SNOW WHITE AND THE SEVEN BOTTOMS' to New York City this fall!"/>
    <n v="45000"/>
    <n v="46100.69"/>
    <n v="1.0244597777777777"/>
    <x v="0"/>
    <n v="231.66175879396985"/>
    <x v="0"/>
    <s v="USD"/>
    <n v="1410444068"/>
    <n v="1407852068"/>
    <b v="0"/>
    <n v="199"/>
    <b v="1"/>
    <s v="theater/musical"/>
    <x v="1"/>
    <x v="40"/>
  </r>
  <r>
    <n v="2926"/>
    <x v="2925"/>
    <s v="A musical, by Louis Lagalante and Patty Hamilton, that explores loss and the different ways we can choose to move on from it."/>
    <n v="3000"/>
    <n v="3750"/>
    <n v="1.25"/>
    <x v="0"/>
    <n v="75"/>
    <x v="0"/>
    <s v="USD"/>
    <n v="1424715779"/>
    <n v="1423506179"/>
    <b v="0"/>
    <n v="50"/>
    <b v="1"/>
    <s v="theater/musical"/>
    <x v="1"/>
    <x v="40"/>
  </r>
  <r>
    <n v="2927"/>
    <x v="2926"/>
    <s v="They're Creepy, They're Kooky, And They're coming to Tuscaloosa this October! Help Us Bring the World of The Addams Family To Life!"/>
    <n v="1800"/>
    <n v="2355"/>
    <n v="1.3083333333333333"/>
    <x v="0"/>
    <n v="112.14285714285714"/>
    <x v="0"/>
    <s v="USD"/>
    <n v="1405400400"/>
    <n v="1402934629"/>
    <b v="0"/>
    <n v="21"/>
    <b v="1"/>
    <s v="theater/musical"/>
    <x v="1"/>
    <x v="40"/>
  </r>
  <r>
    <n v="2928"/>
    <x v="2927"/>
    <s v="This is a touring production for schools in the Treasure Valley!"/>
    <n v="1000"/>
    <n v="1000"/>
    <n v="1"/>
    <x v="0"/>
    <n v="41.666666666666664"/>
    <x v="0"/>
    <s v="USD"/>
    <n v="1457135846"/>
    <n v="1454543846"/>
    <b v="0"/>
    <n v="24"/>
    <b v="1"/>
    <s v="theater/musical"/>
    <x v="1"/>
    <x v="40"/>
  </r>
  <r>
    <n v="2929"/>
    <x v="2928"/>
    <s v="Help fund ROCKT's first production!  We want to bring musical theater to kids who have limited access to it, and offer it free to kids."/>
    <n v="8000"/>
    <n v="8165.55"/>
    <n v="1.02069375"/>
    <x v="0"/>
    <n v="255.17343750000001"/>
    <x v="0"/>
    <s v="USD"/>
    <n v="1401024758"/>
    <n v="1398432758"/>
    <b v="0"/>
    <n v="32"/>
    <b v="1"/>
    <s v="theater/musical"/>
    <x v="1"/>
    <x v="40"/>
  </r>
  <r>
    <n v="2930"/>
    <x v="2929"/>
    <s v="Forbear! is a new theatre company aiming to produce exciting and innovative theatre using performers from a variety of disciplines."/>
    <n v="10000"/>
    <n v="10092"/>
    <n v="1.0092000000000001"/>
    <x v="0"/>
    <n v="162.7741935483871"/>
    <x v="1"/>
    <s v="GBP"/>
    <n v="1431007264"/>
    <n v="1428415264"/>
    <b v="0"/>
    <n v="62"/>
    <b v="1"/>
    <s v="theater/musical"/>
    <x v="1"/>
    <x v="40"/>
  </r>
  <r>
    <n v="2931"/>
    <x v="2930"/>
    <s v="And More Shenanigans Theatre is a brand new Edmonton based theatre company dedicated to creating and developing quirky original works"/>
    <n v="750"/>
    <n v="795"/>
    <n v="1.06"/>
    <x v="0"/>
    <n v="88.333333333333329"/>
    <x v="5"/>
    <s v="CAD"/>
    <n v="1410761280"/>
    <n v="1408604363"/>
    <b v="0"/>
    <n v="9"/>
    <b v="1"/>
    <s v="theater/musical"/>
    <x v="1"/>
    <x v="40"/>
  </r>
  <r>
    <n v="2932"/>
    <x v="2931"/>
    <s v="When a rich girl fakes destitution so she can audition for a homeless talent show, she bridges our wealth gap with a tragic love."/>
    <n v="3100"/>
    <n v="3258"/>
    <n v="1.0509677419354839"/>
    <x v="0"/>
    <n v="85.736842105263165"/>
    <x v="2"/>
    <s v="AUD"/>
    <n v="1424516400"/>
    <n v="1421812637"/>
    <b v="0"/>
    <n v="38"/>
    <b v="1"/>
    <s v="theater/musical"/>
    <x v="1"/>
    <x v="40"/>
  </r>
  <r>
    <n v="2933"/>
    <x v="2932"/>
    <s v="An intimate musical about friendship and time, growing up, and coming of age. Music and words that will stay with you for years to come"/>
    <n v="2500"/>
    <n v="2569"/>
    <n v="1.0276000000000001"/>
    <x v="0"/>
    <n v="47.574074074074076"/>
    <x v="0"/>
    <s v="USD"/>
    <n v="1465081053"/>
    <n v="1462489053"/>
    <b v="0"/>
    <n v="54"/>
    <b v="1"/>
    <s v="theater/musical"/>
    <x v="1"/>
    <x v="40"/>
  </r>
  <r>
    <n v="2934"/>
    <x v="2933"/>
    <s v="Powerful community theatre production of Jason Robert Brown's &quot;Songs for a New World&quot; in London, Ontario."/>
    <n v="2500"/>
    <n v="2700"/>
    <n v="1.08"/>
    <x v="0"/>
    <n v="72.972972972972968"/>
    <x v="5"/>
    <s v="CAD"/>
    <n v="1402845364"/>
    <n v="1400253364"/>
    <b v="0"/>
    <n v="37"/>
    <b v="1"/>
    <s v="theater/musical"/>
    <x v="1"/>
    <x v="40"/>
  </r>
  <r>
    <n v="2935"/>
    <x v="2934"/>
    <s v="Fresco brings a full scale operatic production to your neighborhood - SNOW WHITE, set to the world's greatest music!"/>
    <n v="3500"/>
    <n v="3531"/>
    <n v="1.0088571428571429"/>
    <x v="0"/>
    <n v="90.538461538461533"/>
    <x v="0"/>
    <s v="USD"/>
    <n v="1472490000"/>
    <n v="1467468008"/>
    <b v="0"/>
    <n v="39"/>
    <b v="1"/>
    <s v="theater/musical"/>
    <x v="1"/>
    <x v="40"/>
  </r>
  <r>
    <n v="2936"/>
    <x v="2935"/>
    <s v="We need your help to complete our musical! Help us add two more original songs to our winter show, Babes in Toyland."/>
    <n v="1000"/>
    <n v="1280"/>
    <n v="1.28"/>
    <x v="0"/>
    <n v="37.647058823529413"/>
    <x v="0"/>
    <s v="USD"/>
    <n v="1413176340"/>
    <n v="1412091423"/>
    <b v="0"/>
    <n v="34"/>
    <b v="1"/>
    <s v="theater/musical"/>
    <x v="1"/>
    <x v="40"/>
  </r>
  <r>
    <n v="2937"/>
    <x v="2936"/>
    <s v="UCAS is a new British musical premiering at the Edinburgh Fringe Festival 2014."/>
    <n v="1500"/>
    <n v="2000"/>
    <n v="1.3333333333333333"/>
    <x v="0"/>
    <n v="36.363636363636367"/>
    <x v="1"/>
    <s v="GBP"/>
    <n v="1405249113"/>
    <n v="1402657113"/>
    <b v="0"/>
    <n v="55"/>
    <b v="1"/>
    <s v="theater/musical"/>
    <x v="1"/>
    <x v="40"/>
  </r>
  <r>
    <n v="2938"/>
    <x v="2937"/>
    <s v="Keep It Spinning! Is an after-school, six week workshop, during which students create an musical based on on an overarching theme."/>
    <n v="4000"/>
    <n v="4055"/>
    <n v="1.0137499999999999"/>
    <x v="0"/>
    <n v="126.71875"/>
    <x v="0"/>
    <s v="USD"/>
    <n v="1422636814"/>
    <n v="1420044814"/>
    <b v="0"/>
    <n v="32"/>
    <b v="1"/>
    <s v="theater/musical"/>
    <x v="1"/>
    <x v="40"/>
  </r>
  <r>
    <n v="2939"/>
    <x v="2938"/>
    <s v="Skyline Board Trustees have offered matching grants to help fund next season's production of Dreamgirls! Your donation will be doubled!"/>
    <n v="8000"/>
    <n v="8230"/>
    <n v="1.0287500000000001"/>
    <x v="0"/>
    <n v="329.2"/>
    <x v="0"/>
    <s v="USD"/>
    <n v="1409187600"/>
    <n v="1406316312"/>
    <b v="0"/>
    <n v="25"/>
    <b v="1"/>
    <s v="theater/musical"/>
    <x v="1"/>
    <x v="40"/>
  </r>
  <r>
    <n v="2940"/>
    <x v="2939"/>
    <s v="We are asking for people to donate to our theater club, the ITAVA Players, a public high school club from Brooklyn, NY."/>
    <n v="2500"/>
    <n v="2681"/>
    <n v="1.0724"/>
    <x v="0"/>
    <n v="81.242424242424249"/>
    <x v="0"/>
    <s v="USD"/>
    <n v="1421606018"/>
    <n v="1418150018"/>
    <b v="0"/>
    <n v="33"/>
    <b v="1"/>
    <s v="theater/musical"/>
    <x v="1"/>
    <x v="40"/>
  </r>
  <r>
    <n v="2941"/>
    <x v="2940"/>
    <s v="Ovations wants to buy property to open a variety club to become the 1st minority owned club in Cincy, focusing on artists on the rise."/>
    <n v="25000"/>
    <n v="1"/>
    <n v="4.0000000000000003E-5"/>
    <x v="2"/>
    <n v="1"/>
    <x v="0"/>
    <s v="USD"/>
    <n v="1425250955"/>
    <n v="1422658955"/>
    <b v="0"/>
    <n v="1"/>
    <b v="0"/>
    <s v="theater/spaces"/>
    <x v="1"/>
    <x v="38"/>
  </r>
  <r>
    <n v="2942"/>
    <x v="2941"/>
    <s v="YOUR community theatre:  provide a facility that is usable for presentation of movies, live music, live theatre and community events"/>
    <n v="200000"/>
    <n v="40850"/>
    <n v="0.20424999999999999"/>
    <x v="2"/>
    <n v="202.22772277227722"/>
    <x v="5"/>
    <s v="CAD"/>
    <n v="1450297080"/>
    <n v="1448565459"/>
    <b v="0"/>
    <n v="202"/>
    <b v="0"/>
    <s v="theater/spaces"/>
    <x v="1"/>
    <x v="38"/>
  </r>
  <r>
    <n v="2943"/>
    <x v="2942"/>
    <s v="Building a Resource Network and Funding Capacity to support, empower and promote Afrocentric Arts in Metro Columbus"/>
    <n v="3000"/>
    <n v="0"/>
    <n v="0"/>
    <x v="2"/>
    <e v="#DIV/0!"/>
    <x v="0"/>
    <s v="USD"/>
    <n v="1428894380"/>
    <n v="1426302380"/>
    <b v="0"/>
    <n v="0"/>
    <b v="0"/>
    <s v="theater/spaces"/>
    <x v="1"/>
    <x v="38"/>
  </r>
  <r>
    <n v="2944"/>
    <x v="2943"/>
    <s v="Our vision: build and operate a Theater Arts Center for south-central Washington state in Goldendale."/>
    <n v="10000"/>
    <n v="100"/>
    <n v="0.01"/>
    <x v="2"/>
    <n v="100"/>
    <x v="0"/>
    <s v="USD"/>
    <n v="1433714198"/>
    <n v="1431122198"/>
    <b v="0"/>
    <n v="1"/>
    <b v="0"/>
    <s v="theater/spaces"/>
    <x v="1"/>
    <x v="38"/>
  </r>
  <r>
    <n v="2945"/>
    <x v="2944"/>
    <s v="Where people that enjoy theater, or just something new can go to have fun and experience varying types of theater in Albuquerque."/>
    <n v="50000"/>
    <n v="0"/>
    <n v="0"/>
    <x v="2"/>
    <e v="#DIV/0!"/>
    <x v="0"/>
    <s v="USD"/>
    <n v="1432437660"/>
    <n v="1429845660"/>
    <b v="0"/>
    <n v="0"/>
    <b v="0"/>
    <s v="theater/spaces"/>
    <x v="1"/>
    <x v="38"/>
  </r>
  <r>
    <n v="2946"/>
    <x v="2945"/>
    <s v="I have set up a new theatre company, and am looking to raise funds to purchase a venue with a difference to a standard theatre."/>
    <n v="2000"/>
    <n v="2"/>
    <n v="1E-3"/>
    <x v="2"/>
    <n v="1"/>
    <x v="1"/>
    <s v="GBP"/>
    <n v="1471265092"/>
    <n v="1468673092"/>
    <b v="0"/>
    <n v="2"/>
    <b v="0"/>
    <s v="theater/spaces"/>
    <x v="1"/>
    <x v="38"/>
  </r>
  <r>
    <n v="2947"/>
    <x v="2946"/>
    <s v="Bringing Health, Wellness and Creative Empowerment to an active community in a whole new way... are you ready to 'FLOAT', Duluth?"/>
    <n v="25000"/>
    <n v="1072"/>
    <n v="4.2880000000000001E-2"/>
    <x v="2"/>
    <n v="82.461538461538467"/>
    <x v="0"/>
    <s v="USD"/>
    <n v="1480007460"/>
    <n v="1475760567"/>
    <b v="0"/>
    <n v="13"/>
    <b v="0"/>
    <s v="theater/spaces"/>
    <x v="1"/>
    <x v="38"/>
  </r>
  <r>
    <n v="2948"/>
    <x v="2947"/>
    <s v="The Space Opera is an action packed reenactment of Xenu's story, a sacred teaching thats considered a secret of the Scientology church"/>
    <n v="500000"/>
    <n v="24"/>
    <n v="4.8000000000000001E-5"/>
    <x v="2"/>
    <n v="2.6666666666666665"/>
    <x v="0"/>
    <s v="USD"/>
    <n v="1433259293"/>
    <n v="1428075293"/>
    <b v="0"/>
    <n v="9"/>
    <b v="0"/>
    <s v="theater/spaces"/>
    <x v="1"/>
    <x v="38"/>
  </r>
  <r>
    <n v="2949"/>
    <x v="2948"/>
    <s v="This center will be open to any and all people regardless of their religion.   We will be offering art, music, empowerment, and more!"/>
    <n v="1000"/>
    <n v="25"/>
    <n v="2.5000000000000001E-2"/>
    <x v="2"/>
    <n v="12.5"/>
    <x v="0"/>
    <s v="USD"/>
    <n v="1447965917"/>
    <n v="1445370317"/>
    <b v="0"/>
    <n v="2"/>
    <b v="0"/>
    <s v="theater/spaces"/>
    <x v="1"/>
    <x v="38"/>
  </r>
  <r>
    <n v="2950"/>
    <x v="2949"/>
    <s v="Help www.KidZoneMuseum.org grow to serve children 1-18 with science, engineering, arts and PLAY especially low-income families."/>
    <n v="5000000"/>
    <n v="0"/>
    <n v="0"/>
    <x v="2"/>
    <e v="#DIV/0!"/>
    <x v="0"/>
    <s v="USD"/>
    <n v="1453538752"/>
    <n v="1450946752"/>
    <b v="0"/>
    <n v="0"/>
    <b v="0"/>
    <s v="theater/spaces"/>
    <x v="1"/>
    <x v="38"/>
  </r>
  <r>
    <n v="2951"/>
    <x v="2950"/>
    <s v="A building w/office, rehearsal space and classrooms centered on performing arts._x000a_Brentwood Theater Company is a non-profit 501(c)(3)"/>
    <n v="50000"/>
    <n v="1096"/>
    <n v="2.1919999999999999E-2"/>
    <x v="1"/>
    <n v="18.896551724137932"/>
    <x v="0"/>
    <s v="USD"/>
    <n v="1412536573"/>
    <n v="1408648573"/>
    <b v="0"/>
    <n v="58"/>
    <b v="0"/>
    <s v="theater/spaces"/>
    <x v="1"/>
    <x v="38"/>
  </r>
  <r>
    <n v="2952"/>
    <x v="2951"/>
    <s v="Mountain Haven transforms a former disused Mt Laguna Church into space for celebrations, events, learning, conferences, retreats &amp; more"/>
    <n v="20000"/>
    <n v="1605"/>
    <n v="8.0250000000000002E-2"/>
    <x v="1"/>
    <n v="200.625"/>
    <x v="0"/>
    <s v="USD"/>
    <n v="1476676800"/>
    <n v="1473957239"/>
    <b v="0"/>
    <n v="8"/>
    <b v="0"/>
    <s v="theater/spaces"/>
    <x v="1"/>
    <x v="38"/>
  </r>
  <r>
    <n v="2953"/>
    <x v="2952"/>
    <s v="I want to purchase the former Bread Of Life Church and convert it into a multipurpose theater space for local talent."/>
    <n v="400000"/>
    <n v="605"/>
    <n v="1.5125E-3"/>
    <x v="1"/>
    <n v="201.66666666666666"/>
    <x v="0"/>
    <s v="USD"/>
    <n v="1444330821"/>
    <n v="1441738821"/>
    <b v="0"/>
    <n v="3"/>
    <b v="0"/>
    <s v="theater/spaces"/>
    <x v="1"/>
    <x v="38"/>
  </r>
  <r>
    <n v="2954"/>
    <x v="2953"/>
    <s v="Independent film theater, studio and tech lab with storefront, open space for creative people to grow their dream into a profit."/>
    <n v="15000"/>
    <n v="0"/>
    <n v="0"/>
    <x v="1"/>
    <e v="#DIV/0!"/>
    <x v="0"/>
    <s v="USD"/>
    <n v="1489669203"/>
    <n v="1487944803"/>
    <b v="0"/>
    <n v="0"/>
    <b v="0"/>
    <s v="theater/spaces"/>
    <x v="1"/>
    <x v="38"/>
  </r>
  <r>
    <n v="2955"/>
    <x v="2954"/>
    <s v="Stage Door Theater needs a stage for its current and future productions. Can you help?"/>
    <n v="1200"/>
    <n v="715"/>
    <n v="0.59583333333333333"/>
    <x v="1"/>
    <n v="65"/>
    <x v="0"/>
    <s v="USD"/>
    <n v="1434476849"/>
    <n v="1431884849"/>
    <b v="0"/>
    <n v="11"/>
    <b v="0"/>
    <s v="theater/spaces"/>
    <x v="1"/>
    <x v="38"/>
  </r>
  <r>
    <n v="2956"/>
    <x v="2955"/>
    <s v="Family-owned and community-operated haunted Halloween attraction in Bladensburg, OH, needs your help to grow bigger!"/>
    <n v="7900"/>
    <n v="1322"/>
    <n v="0.16734177215189874"/>
    <x v="1"/>
    <n v="66.099999999999994"/>
    <x v="0"/>
    <s v="USD"/>
    <n v="1462402850"/>
    <n v="1459810850"/>
    <b v="0"/>
    <n v="20"/>
    <b v="0"/>
    <s v="theater/spaces"/>
    <x v="1"/>
    <x v="38"/>
  </r>
  <r>
    <n v="2957"/>
    <x v="2956"/>
    <s v="Theatre in Tuscaloosa, AL built in the 1930s.  The headsets seem about that old. They are almost unusable."/>
    <n v="15000"/>
    <n v="280"/>
    <n v="1.8666666666666668E-2"/>
    <x v="1"/>
    <n v="93.333333333333329"/>
    <x v="0"/>
    <s v="USD"/>
    <n v="1427498172"/>
    <n v="1422317772"/>
    <b v="0"/>
    <n v="3"/>
    <b v="0"/>
    <s v="theater/spaces"/>
    <x v="1"/>
    <x v="38"/>
  </r>
  <r>
    <n v="2958"/>
    <x v="2957"/>
    <s v="Chicago Based Theater Company and Venue Dedicated to Social Justice and Mainstreaming the Palestinian Narrative"/>
    <n v="80000"/>
    <n v="0"/>
    <n v="0"/>
    <x v="1"/>
    <e v="#DIV/0!"/>
    <x v="0"/>
    <s v="USD"/>
    <n v="1462729317"/>
    <n v="1457548917"/>
    <b v="0"/>
    <n v="0"/>
    <b v="0"/>
    <s v="theater/spaces"/>
    <x v="1"/>
    <x v="38"/>
  </r>
  <r>
    <n v="2959"/>
    <x v="2958"/>
    <s v="A magical, unique, theatre bus which aims to inspire the creative communities around Bath and create unique performance opportunities."/>
    <n v="10000"/>
    <n v="0"/>
    <n v="0"/>
    <x v="1"/>
    <e v="#DIV/0!"/>
    <x v="1"/>
    <s v="GBP"/>
    <n v="1465258325"/>
    <n v="1462666325"/>
    <b v="0"/>
    <n v="0"/>
    <b v="0"/>
    <s v="theater/spaces"/>
    <x v="1"/>
    <x v="38"/>
  </r>
  <r>
    <n v="2960"/>
    <x v="2959"/>
    <s v="Built in the late 1800's, this 70K sq. feet estate has fallen into disrepair.  Seeking to buy and convert to useful space"/>
    <n v="30000000"/>
    <n v="0"/>
    <n v="0"/>
    <x v="1"/>
    <e v="#DIV/0!"/>
    <x v="0"/>
    <s v="USD"/>
    <n v="1410459023"/>
    <n v="1407867023"/>
    <b v="0"/>
    <n v="0"/>
    <b v="0"/>
    <s v="theater/spaces"/>
    <x v="1"/>
    <x v="38"/>
  </r>
  <r>
    <n v="2961"/>
    <x v="2960"/>
    <s v="Teens in Take Note Troupe put on Shakespeare in the Park annually. Keep relevant, family-friendly Shakespeare in the community!"/>
    <n v="5000"/>
    <n v="5481"/>
    <n v="1.0962000000000001"/>
    <x v="0"/>
    <n v="50.75"/>
    <x v="0"/>
    <s v="USD"/>
    <n v="1427342400"/>
    <n v="1424927159"/>
    <b v="0"/>
    <n v="108"/>
    <b v="1"/>
    <s v="theater/plays"/>
    <x v="1"/>
    <x v="6"/>
  </r>
  <r>
    <n v="2962"/>
    <x v="2961"/>
    <s v="A pop-up outdoor theatre company bringing accessible Shakespeare to parks and other locations in the greater Phoenix area!"/>
    <n v="1000"/>
    <n v="1218"/>
    <n v="1.218"/>
    <x v="0"/>
    <n v="60.9"/>
    <x v="0"/>
    <s v="USD"/>
    <n v="1425193140"/>
    <n v="1422769906"/>
    <b v="0"/>
    <n v="20"/>
    <b v="1"/>
    <s v="theater/plays"/>
    <x v="1"/>
    <x v="6"/>
  </r>
  <r>
    <n v="2963"/>
    <x v="2962"/>
    <s v="A hilarious comedy show about motherhood...through stories, videos and stand-up you'll realize YOUâ€™RE NOT CRAZY, motherhood is!"/>
    <n v="10000"/>
    <n v="10685"/>
    <n v="1.0685"/>
    <x v="0"/>
    <n v="109.03061224489795"/>
    <x v="0"/>
    <s v="USD"/>
    <n v="1435835824"/>
    <n v="1433243824"/>
    <b v="0"/>
    <n v="98"/>
    <b v="1"/>
    <s v="theater/plays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n v="1.0071379999999999"/>
    <x v="0"/>
    <n v="25.692295918367346"/>
    <x v="0"/>
    <s v="USD"/>
    <n v="1407360720"/>
    <n v="1404769819"/>
    <b v="0"/>
    <n v="196"/>
    <b v="1"/>
    <s v="theater/plays"/>
    <x v="1"/>
    <x v="6"/>
  </r>
  <r>
    <n v="2965"/>
    <x v="2964"/>
    <s v="Marina's mother has disappeared at sea.  Everyone believes she has drowned.  But Marina believes her mother has become a mermaid."/>
    <n v="1500"/>
    <n v="1635"/>
    <n v="1.0900000000000001"/>
    <x v="0"/>
    <n v="41.92307692307692"/>
    <x v="0"/>
    <s v="USD"/>
    <n v="1436290233"/>
    <n v="1433698233"/>
    <b v="0"/>
    <n v="39"/>
    <b v="1"/>
    <s v="theater/plays"/>
    <x v="1"/>
    <x v="6"/>
  </r>
  <r>
    <n v="2966"/>
    <x v="2965"/>
    <s v="Bringing one of Neil LaBute's incredibly witty and viciously honest plays, about body image and the effect it has on us, to life!"/>
    <n v="10000"/>
    <n v="11363"/>
    <n v="1.1363000000000001"/>
    <x v="0"/>
    <n v="88.7734375"/>
    <x v="0"/>
    <s v="USD"/>
    <n v="1442425412"/>
    <n v="1439833412"/>
    <b v="0"/>
    <n v="128"/>
    <b v="1"/>
    <s v="theater/plays"/>
    <x v="1"/>
    <x v="6"/>
  </r>
  <r>
    <n v="2967"/>
    <x v="2966"/>
    <s v="Scissortail is a story of loss, grief, and recovery based on the events of the 1995 Oklahoma City Bombing."/>
    <n v="5000"/>
    <n v="5696"/>
    <n v="1.1392"/>
    <x v="0"/>
    <n v="80.225352112676063"/>
    <x v="0"/>
    <s v="USD"/>
    <n v="1425872692"/>
    <n v="1423284292"/>
    <b v="0"/>
    <n v="71"/>
    <b v="1"/>
    <s v="theater/plays"/>
    <x v="1"/>
    <x v="6"/>
  </r>
  <r>
    <n v="2968"/>
    <x v="2967"/>
    <s v="The Curse of the Babywoman is real â€” and it is coming to FringeNYC this August."/>
    <n v="3500"/>
    <n v="3710"/>
    <n v="1.06"/>
    <x v="0"/>
    <n v="78.936170212765958"/>
    <x v="0"/>
    <s v="USD"/>
    <n v="1471406340"/>
    <n v="1470227660"/>
    <b v="0"/>
    <n v="47"/>
    <b v="1"/>
    <s v="theater/plays"/>
    <x v="1"/>
    <x v="6"/>
  </r>
  <r>
    <n v="2969"/>
    <x v="2968"/>
    <s v="A poignant &amp; hilarious tale of Charlie Brown &amp; friends navigating high school. A fresh take on the off Broadway hit by YYC artists."/>
    <n v="1000"/>
    <n v="1625"/>
    <n v="1.625"/>
    <x v="0"/>
    <n v="95.588235294117652"/>
    <x v="5"/>
    <s v="CAD"/>
    <n v="1430693460"/>
    <n v="1428087153"/>
    <b v="0"/>
    <n v="17"/>
    <b v="1"/>
    <s v="theater/plays"/>
    <x v="1"/>
    <x v="6"/>
  </r>
  <r>
    <n v="2970"/>
    <x v="2969"/>
    <s v="Kara Ayn Napolitano's latest play about a young mother's attempt to reclaim her life after making a serious mistake."/>
    <n v="6000"/>
    <n v="6360"/>
    <n v="1.06"/>
    <x v="0"/>
    <n v="69.890109890109883"/>
    <x v="0"/>
    <s v="USD"/>
    <n v="1405699451"/>
    <n v="1403107451"/>
    <b v="0"/>
    <n v="91"/>
    <b v="1"/>
    <s v="theater/plays"/>
    <x v="1"/>
    <x v="6"/>
  </r>
  <r>
    <n v="2971"/>
    <x v="2970"/>
    <s v="An Asian-Jewish-American family collides with music, food, and identity crises in this world premiere New York theater production."/>
    <n v="3200"/>
    <n v="3205"/>
    <n v="1.0015624999999999"/>
    <x v="0"/>
    <n v="74.534883720930239"/>
    <x v="0"/>
    <s v="USD"/>
    <n v="1409500078"/>
    <n v="1406908078"/>
    <b v="0"/>
    <n v="43"/>
    <b v="1"/>
    <s v="theater/plays"/>
    <x v="1"/>
    <x v="6"/>
  </r>
  <r>
    <n v="2972"/>
    <x v="2971"/>
    <s v="A group of artists. A mythical art piece. A harrowing quest. And some margaritas."/>
    <n v="2000"/>
    <n v="2107"/>
    <n v="1.0535000000000001"/>
    <x v="0"/>
    <n v="123.94117647058823"/>
    <x v="0"/>
    <s v="USD"/>
    <n v="1480899600"/>
    <n v="1479609520"/>
    <b v="0"/>
    <n v="17"/>
    <b v="1"/>
    <s v="theater/plays"/>
    <x v="1"/>
    <x v="6"/>
  </r>
  <r>
    <n v="2973"/>
    <x v="2972"/>
    <s v="We're going to represent the entire USA at the World Festival of Children's Theater in Stratford, ON in June, 2016. Help us get there!"/>
    <n v="5000"/>
    <n v="8740"/>
    <n v="1.748"/>
    <x v="0"/>
    <n v="264.84848484848487"/>
    <x v="0"/>
    <s v="USD"/>
    <n v="1451620800"/>
    <n v="1449171508"/>
    <b v="0"/>
    <n v="33"/>
    <b v="1"/>
    <s v="theater/plays"/>
    <x v="1"/>
    <x v="6"/>
  </r>
  <r>
    <n v="2974"/>
    <x v="2973"/>
    <s v="Known for producing gritty new work, TheatreFIRST presents an exciting new romantic comedy by the hottest playwright in the country."/>
    <n v="5000"/>
    <n v="5100"/>
    <n v="1.02"/>
    <x v="0"/>
    <n v="58.620689655172413"/>
    <x v="0"/>
    <s v="USD"/>
    <n v="1411695300"/>
    <n v="1409275671"/>
    <b v="0"/>
    <n v="87"/>
    <b v="1"/>
    <s v="theater/plays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n v="1.00125"/>
    <x v="0"/>
    <n v="70.884955752212392"/>
    <x v="0"/>
    <s v="USD"/>
    <n v="1417057200"/>
    <n v="1414599886"/>
    <b v="0"/>
    <n v="113"/>
    <b v="1"/>
    <s v="theater/plays"/>
    <x v="1"/>
    <x v="6"/>
  </r>
  <r>
    <n v="2976"/>
    <x v="2975"/>
    <s v="A play that addresses an important social issue, brought to light by members of the UoM Drama Society."/>
    <n v="70"/>
    <n v="120"/>
    <n v="1.7142857142857142"/>
    <x v="0"/>
    <n v="8.5714285714285712"/>
    <x v="1"/>
    <s v="GBP"/>
    <n v="1457870400"/>
    <n v="1456421530"/>
    <b v="0"/>
    <n v="14"/>
    <b v="1"/>
    <s v="theater/plays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n v="1.1356666666666666"/>
    <x v="0"/>
    <n v="113.56666666666666"/>
    <x v="0"/>
    <s v="USD"/>
    <n v="1427076840"/>
    <n v="1421960934"/>
    <b v="0"/>
    <n v="30"/>
    <b v="1"/>
    <s v="theater/plays"/>
    <x v="1"/>
    <x v="6"/>
  </r>
  <r>
    <n v="2978"/>
    <x v="2977"/>
    <s v="The Border Theatre presents The Fall of Wallace Winter, an exploration of American obsessions, this Nov. 7th-9th at the Plaza Theatre"/>
    <n v="750"/>
    <n v="971"/>
    <n v="1.2946666666666666"/>
    <x v="0"/>
    <n v="60.6875"/>
    <x v="0"/>
    <s v="USD"/>
    <n v="1413784740"/>
    <n v="1412954547"/>
    <b v="0"/>
    <n v="16"/>
    <b v="1"/>
    <s v="theater/plays"/>
    <x v="1"/>
    <x v="6"/>
  </r>
  <r>
    <n v="2979"/>
    <x v="2978"/>
    <s v="Dear Stone returns with Yasmina Reza's 'ART', a compelling, clever exploration of friendship under duress. Thanks for watching!"/>
    <n v="5000"/>
    <n v="5070"/>
    <n v="1.014"/>
    <x v="0"/>
    <n v="110.21739130434783"/>
    <x v="0"/>
    <s v="USD"/>
    <n v="1420524000"/>
    <n v="1419104823"/>
    <b v="0"/>
    <n v="46"/>
    <b v="1"/>
    <s v="theater/plays"/>
    <x v="1"/>
    <x v="6"/>
  </r>
  <r>
    <n v="2980"/>
    <x v="2979"/>
    <s v="1 director, 4 actors, and a whole lotta determination. Help us bring this brilliant story to the heart of NYC!"/>
    <n v="3000"/>
    <n v="3275"/>
    <n v="1.0916666666666666"/>
    <x v="0"/>
    <n v="136.45833333333334"/>
    <x v="0"/>
    <s v="USD"/>
    <n v="1440381600"/>
    <n v="1438639130"/>
    <b v="0"/>
    <n v="24"/>
    <b v="1"/>
    <s v="theater/plays"/>
    <x v="1"/>
    <x v="6"/>
  </r>
  <r>
    <n v="2981"/>
    <x v="2980"/>
    <s v="We are fundraising to create a Dublin based circus training centre for public and professionals to learn, upskill, perform and teach."/>
    <n v="4000"/>
    <n v="5157"/>
    <n v="1.28925"/>
    <x v="0"/>
    <n v="53.164948453608247"/>
    <x v="17"/>
    <s v="EUR"/>
    <n v="1443014756"/>
    <n v="1439126756"/>
    <b v="1"/>
    <n v="97"/>
    <b v="1"/>
    <s v="theater/spaces"/>
    <x v="1"/>
    <x v="38"/>
  </r>
  <r>
    <n v="2982"/>
    <x v="2981"/>
    <s v="Renovating this historical landmark, into an arts venue and theatre space for the community."/>
    <n v="5000"/>
    <n v="5103"/>
    <n v="1.0206"/>
    <x v="0"/>
    <n v="86.491525423728817"/>
    <x v="1"/>
    <s v="GBP"/>
    <n v="1455208143"/>
    <n v="1452616143"/>
    <b v="1"/>
    <n v="59"/>
    <b v="1"/>
    <s v="theater/spaces"/>
    <x v="1"/>
    <x v="38"/>
  </r>
  <r>
    <n v="2983"/>
    <x v="2982"/>
    <s v="Dad's Garage Theatre Company needs your help buying our new, forever home by hitting our $150,000 STRETCH GOAL!"/>
    <n v="116000"/>
    <n v="169985.91"/>
    <n v="1.465395775862069"/>
    <x v="0"/>
    <n v="155.23827397260274"/>
    <x v="0"/>
    <s v="USD"/>
    <n v="1415722236"/>
    <n v="1410534636"/>
    <b v="1"/>
    <n v="1095"/>
    <b v="1"/>
    <s v="theater/spaces"/>
    <x v="1"/>
    <x v="38"/>
  </r>
  <r>
    <n v="2984"/>
    <x v="2983"/>
    <s v="A traveling wooden wagon that transforms into a theatrical playing space presenting FREE original performance while building community!"/>
    <n v="25000"/>
    <n v="25088"/>
    <n v="1.00352"/>
    <x v="0"/>
    <n v="115.08256880733946"/>
    <x v="0"/>
    <s v="USD"/>
    <n v="1472020881"/>
    <n v="1469428881"/>
    <b v="1"/>
    <n v="218"/>
    <b v="1"/>
    <s v="theater/spaces"/>
    <x v="1"/>
    <x v="38"/>
  </r>
  <r>
    <n v="2985"/>
    <x v="2984"/>
    <s v="From the moment we flew in to the world of The Circus, we have dreamed of opening our own studio. Help us get our dream off the ground!"/>
    <n v="10000"/>
    <n v="12165"/>
    <n v="1.2164999999999999"/>
    <x v="0"/>
    <n v="109.5945945945946"/>
    <x v="4"/>
    <s v="NZD"/>
    <n v="1477886400"/>
    <n v="1476228128"/>
    <b v="0"/>
    <n v="111"/>
    <b v="1"/>
    <s v="theater/spaces"/>
    <x v="1"/>
    <x v="38"/>
  </r>
  <r>
    <n v="2986"/>
    <x v="2985"/>
    <s v="Support the circus arts and help our aerial students work with more height. With your support, we will install beams at 19ft!"/>
    <n v="2400"/>
    <n v="2532"/>
    <n v="1.0549999999999999"/>
    <x v="0"/>
    <n v="45.214285714285715"/>
    <x v="1"/>
    <s v="GBP"/>
    <n v="1462100406"/>
    <n v="1456920006"/>
    <b v="0"/>
    <n v="56"/>
    <b v="1"/>
    <s v="theater/spaces"/>
    <x v="1"/>
    <x v="38"/>
  </r>
  <r>
    <n v="2987"/>
    <x v="2986"/>
    <s v="Help Curious Comedy evolve into an independent comedy theater with a complete professional digital production studio built right in."/>
    <n v="25000"/>
    <n v="27600.2"/>
    <n v="1.1040080000000001"/>
    <x v="0"/>
    <n v="104.15169811320754"/>
    <x v="0"/>
    <s v="USD"/>
    <n v="1476316800"/>
    <n v="1473837751"/>
    <b v="0"/>
    <n v="265"/>
    <b v="1"/>
    <s v="theater/spaces"/>
    <x v="1"/>
    <x v="38"/>
  </r>
  <r>
    <n v="2988"/>
    <x v="2987"/>
    <s v="Since October 2015 the Shoebox Theatre has become a hub of creativity - The next step in our journey is to hang stage curtains!"/>
    <n v="1000"/>
    <n v="1000"/>
    <n v="1"/>
    <x v="0"/>
    <n v="35.714285714285715"/>
    <x v="1"/>
    <s v="GBP"/>
    <n v="1466412081"/>
    <n v="1463820081"/>
    <b v="0"/>
    <n v="28"/>
    <b v="1"/>
    <s v="theater/spaces"/>
    <x v="1"/>
    <x v="38"/>
  </r>
  <r>
    <n v="2989"/>
    <x v="2988"/>
    <s v="Bring the movies back to Bethel, Maine."/>
    <n v="20000"/>
    <n v="35307"/>
    <n v="1.76535"/>
    <x v="0"/>
    <n v="96.997252747252745"/>
    <x v="0"/>
    <s v="USD"/>
    <n v="1450673940"/>
    <n v="1448756962"/>
    <b v="0"/>
    <n v="364"/>
    <b v="1"/>
    <s v="theater/spaces"/>
    <x v="1"/>
    <x v="38"/>
  </r>
  <r>
    <n v="2990"/>
    <x v="2989"/>
    <s v="We are a non-profit revitalizing the Gloria Theatre - our gift to the community - and we need your help #arts #community #theater"/>
    <n v="10000"/>
    <n v="10000"/>
    <n v="1"/>
    <x v="0"/>
    <n v="370.37037037037038"/>
    <x v="0"/>
    <s v="USD"/>
    <n v="1452174420"/>
    <n v="1449150420"/>
    <b v="0"/>
    <n v="27"/>
    <b v="1"/>
    <s v="theater/spaces"/>
    <x v="1"/>
    <x v="38"/>
  </r>
  <r>
    <n v="2991"/>
    <x v="2990"/>
    <s v="A new intimate listening room with tables &amp; theatre seating where artist &amp; fans connect through music, comedy &amp; performing arts."/>
    <n v="8500"/>
    <n v="8780"/>
    <n v="1.0329411764705883"/>
    <x v="0"/>
    <n v="94.408602150537632"/>
    <x v="0"/>
    <s v="USD"/>
    <n v="1485547530"/>
    <n v="1483646730"/>
    <b v="0"/>
    <n v="93"/>
    <b v="1"/>
    <s v="theater/spaces"/>
    <x v="1"/>
    <x v="38"/>
  </r>
  <r>
    <n v="2992"/>
    <x v="2991"/>
    <s v="Creating a non-profit CAFE &amp; VILLAGE COMMONS in SE Portland, in service to Neighbors, Kids, Artists &amp; the Underserved"/>
    <n v="3000"/>
    <n v="3135"/>
    <n v="1.0449999999999999"/>
    <x v="0"/>
    <n v="48.984375"/>
    <x v="0"/>
    <s v="USD"/>
    <n v="1476037510"/>
    <n v="1473445510"/>
    <b v="0"/>
    <n v="64"/>
    <b v="1"/>
    <s v="theater/spaces"/>
    <x v="1"/>
    <x v="38"/>
  </r>
  <r>
    <n v="2993"/>
    <x v="2992"/>
    <s v="Help us build the Kitchen from Hell!"/>
    <n v="1000"/>
    <n v="1003"/>
    <n v="1.0029999999999999"/>
    <x v="0"/>
    <n v="45.590909090909093"/>
    <x v="0"/>
    <s v="USD"/>
    <n v="1455998867"/>
    <n v="1453406867"/>
    <b v="0"/>
    <n v="22"/>
    <b v="1"/>
    <s v="theater/spaces"/>
    <x v="1"/>
    <x v="38"/>
  </r>
  <r>
    <n v="2994"/>
    <x v="2993"/>
    <s v="Help the hosts of the infamous St. Michael sustain and create epic boat parties through Halloween and into 2015"/>
    <n v="300"/>
    <n v="1373.24"/>
    <n v="4.577466666666667"/>
    <x v="0"/>
    <n v="23.275254237288134"/>
    <x v="1"/>
    <s v="GBP"/>
    <n v="1412335772"/>
    <n v="1409743772"/>
    <b v="0"/>
    <n v="59"/>
    <b v="1"/>
    <s v="theater/spaces"/>
    <x v="1"/>
    <x v="38"/>
  </r>
  <r>
    <n v="2995"/>
    <x v="2994"/>
    <s v="Keeping the drive-in culture alive for 6 years, we now ask for your help so we can CREATE A NEW HOME and save 35MM movies!"/>
    <n v="15000"/>
    <n v="15744"/>
    <n v="1.0496000000000001"/>
    <x v="0"/>
    <n v="63.2289156626506"/>
    <x v="0"/>
    <s v="USD"/>
    <n v="1484841471"/>
    <n v="1482249471"/>
    <b v="0"/>
    <n v="249"/>
    <b v="1"/>
    <s v="theater/spaces"/>
    <x v="1"/>
    <x v="38"/>
  </r>
  <r>
    <n v="2996"/>
    <x v="2995"/>
    <s v="A permanent home for comedy in Connecticut in the heart of downtown Hartford."/>
    <n v="35000"/>
    <n v="60180"/>
    <n v="1.7194285714285715"/>
    <x v="0"/>
    <n v="153.5204081632653"/>
    <x v="0"/>
    <s v="USD"/>
    <n v="1432677240"/>
    <n v="1427493240"/>
    <b v="0"/>
    <n v="392"/>
    <b v="1"/>
    <s v="theater/spaces"/>
    <x v="1"/>
    <x v="38"/>
  </r>
  <r>
    <n v="2997"/>
    <x v="2996"/>
    <s v="We're moving to a new space and upgrading our facilities to continue providing a local theatre venue and arts education program!"/>
    <n v="10000"/>
    <n v="10373"/>
    <n v="1.0373000000000001"/>
    <x v="0"/>
    <n v="90.2"/>
    <x v="0"/>
    <s v="USD"/>
    <n v="1488171540"/>
    <n v="1486661793"/>
    <b v="0"/>
    <n v="115"/>
    <b v="1"/>
    <s v="theater/spaces"/>
    <x v="1"/>
    <x v="38"/>
  </r>
  <r>
    <n v="2998"/>
    <x v="2997"/>
    <s v="The New Movement works tirelessly to put Nola on the comedy map. This project will upgrade our theater and production facilities."/>
    <n v="50000"/>
    <n v="51514.5"/>
    <n v="1.0302899999999999"/>
    <x v="0"/>
    <n v="118.97113163972287"/>
    <x v="0"/>
    <s v="USD"/>
    <n v="1402892700"/>
    <n v="1400474329"/>
    <b v="0"/>
    <n v="433"/>
    <b v="1"/>
    <s v="theater/spaces"/>
    <x v="1"/>
    <x v="38"/>
  </r>
  <r>
    <n v="2999"/>
    <x v="2998"/>
    <s v="Restless Artists' Theatre is building risers and installing better lighting for our patrons.  We need to purchase raw materials."/>
    <n v="1350"/>
    <n v="1605"/>
    <n v="1.1888888888888889"/>
    <x v="0"/>
    <n v="80.25"/>
    <x v="0"/>
    <s v="USD"/>
    <n v="1488333600"/>
    <n v="1487094360"/>
    <b v="0"/>
    <n v="20"/>
    <b v="1"/>
    <s v="theater/spaces"/>
    <x v="1"/>
    <x v="38"/>
  </r>
  <r>
    <n v="3000"/>
    <x v="2999"/>
    <s v="A benefit show featuring musicians, dancers &amp; poets all under age 30 to raise money in support of LGBTQ rights and programs."/>
    <n v="500"/>
    <n v="500"/>
    <n v="1"/>
    <x v="0"/>
    <n v="62.5"/>
    <x v="0"/>
    <s v="USD"/>
    <n v="1485885600"/>
    <n v="1484682670"/>
    <b v="0"/>
    <n v="8"/>
    <b v="1"/>
    <s v="theater/spaces"/>
    <x v="1"/>
    <x v="38"/>
  </r>
  <r>
    <n v="3001"/>
    <x v="3000"/>
    <s v="Get Scene Studios and Highwire Comedy Co. creating an amazing training facility and theater for Atlanta comedy and film talent!"/>
    <n v="7214"/>
    <n v="22991.01"/>
    <n v="3.1869988910451896"/>
    <x v="0"/>
    <n v="131.37719999999999"/>
    <x v="0"/>
    <s v="USD"/>
    <n v="1468445382"/>
    <n v="1465853382"/>
    <b v="0"/>
    <n v="175"/>
    <b v="1"/>
    <s v="theater/spaces"/>
    <x v="1"/>
    <x v="38"/>
  </r>
  <r>
    <n v="3002"/>
    <x v="3001"/>
    <s v="Make the workshop/ small stage space at Jimmy's No 43 even better than before!"/>
    <n v="7000"/>
    <n v="7595.43"/>
    <n v="1.0850614285714286"/>
    <x v="0"/>
    <n v="73.032980769230775"/>
    <x v="0"/>
    <s v="USD"/>
    <n v="1356552252"/>
    <n v="1353960252"/>
    <b v="0"/>
    <n v="104"/>
    <b v="1"/>
    <s v="theater/spaces"/>
    <x v="1"/>
    <x v="38"/>
  </r>
  <r>
    <n v="3003"/>
    <x v="3002"/>
    <s v="We finally found a place to call home! Help us move in to (and collaborate with) the NEW Fischer Creative Arts Center in Waukesha, WI!"/>
    <n v="3000"/>
    <n v="3035"/>
    <n v="1.0116666666666667"/>
    <x v="0"/>
    <n v="178.52941176470588"/>
    <x v="0"/>
    <s v="USD"/>
    <n v="1456811940"/>
    <n v="1454098976"/>
    <b v="0"/>
    <n v="17"/>
    <b v="1"/>
    <s v="theater/spaces"/>
    <x v="1"/>
    <x v="38"/>
  </r>
  <r>
    <n v="3004"/>
    <x v="3003"/>
    <s v="The Agawam Cinemas is to be successfully reopened by new ownership and the twin theaters must be converted to digital projection."/>
    <n v="40000"/>
    <n v="45126"/>
    <n v="1.12815"/>
    <x v="0"/>
    <n v="162.90974729241879"/>
    <x v="0"/>
    <s v="USD"/>
    <n v="1416089324"/>
    <n v="1413493724"/>
    <b v="0"/>
    <n v="277"/>
    <b v="1"/>
    <s v="theater/spaces"/>
    <x v="1"/>
    <x v="38"/>
  </r>
  <r>
    <n v="3005"/>
    <x v="3004"/>
    <s v="Pangea House is a collectively run, all ages music venue and community space in desperate need of some renovation and updates."/>
    <n v="10600"/>
    <n v="12772.6"/>
    <n v="1.2049622641509434"/>
    <x v="0"/>
    <n v="108.24237288135593"/>
    <x v="0"/>
    <s v="USD"/>
    <n v="1412611905"/>
    <n v="1410019905"/>
    <b v="0"/>
    <n v="118"/>
    <b v="1"/>
    <s v="theater/spaces"/>
    <x v="1"/>
    <x v="38"/>
  </r>
  <r>
    <n v="3006"/>
    <x v="3005"/>
    <s v="We're an affordable theatre and rental space that can be molded into anything by anyone."/>
    <n v="8000"/>
    <n v="8620"/>
    <n v="1.0774999999999999"/>
    <x v="0"/>
    <n v="88.865979381443296"/>
    <x v="5"/>
    <s v="CAD"/>
    <n v="1418580591"/>
    <n v="1415988591"/>
    <b v="0"/>
    <n v="97"/>
    <b v="1"/>
    <s v="theater/spaces"/>
    <x v="1"/>
    <x v="38"/>
  </r>
  <r>
    <n v="3007"/>
    <x v="3006"/>
    <s v="Consuite for 2015 CoreCon.  An adventure into insanity."/>
    <n v="600"/>
    <n v="1080"/>
    <n v="1.8"/>
    <x v="0"/>
    <n v="54"/>
    <x v="0"/>
    <s v="USD"/>
    <n v="1429938683"/>
    <n v="1428124283"/>
    <b v="0"/>
    <n v="20"/>
    <b v="1"/>
    <s v="theater/spaces"/>
    <x v="1"/>
    <x v="38"/>
  </r>
  <r>
    <n v="3008"/>
    <x v="3007"/>
    <s v="Help fund Silver Spring Stage's HVAC costs for the upcoming year! Don't leave us out in the cold (pun intended)!"/>
    <n v="3000"/>
    <n v="3035"/>
    <n v="1.0116666666666667"/>
    <x v="0"/>
    <n v="116.73076923076923"/>
    <x v="0"/>
    <s v="USD"/>
    <n v="1453352719"/>
    <n v="1450760719"/>
    <b v="0"/>
    <n v="26"/>
    <b v="1"/>
    <s v="theater/spaces"/>
    <x v="1"/>
    <x v="38"/>
  </r>
  <r>
    <n v="3009"/>
    <x v="3008"/>
    <s v="The Montauk Surf Museum will present ocean science, as well as the art and history of surfing to visitors and schools in creative ways."/>
    <n v="25000"/>
    <n v="29939"/>
    <n v="1.19756"/>
    <x v="0"/>
    <n v="233.8984375"/>
    <x v="0"/>
    <s v="USD"/>
    <n v="1417012840"/>
    <n v="1414417240"/>
    <b v="0"/>
    <n v="128"/>
    <b v="1"/>
    <s v="theater/spaces"/>
    <x v="1"/>
    <x v="38"/>
  </r>
  <r>
    <n v="3010"/>
    <x v="3009"/>
    <s v="STC &amp; the Sheboygan Area School District are working tirelessly to renovate our 30-year-old sound system. Help us sound better for you!"/>
    <n v="1500"/>
    <n v="2370"/>
    <n v="1.58"/>
    <x v="0"/>
    <n v="158"/>
    <x v="0"/>
    <s v="USD"/>
    <n v="1424548719"/>
    <n v="1419364719"/>
    <b v="0"/>
    <n v="15"/>
    <b v="1"/>
    <s v="theater/spaces"/>
    <x v="1"/>
    <x v="38"/>
  </r>
  <r>
    <n v="3011"/>
    <x v="3010"/>
    <s v="Necesitamos tu ayuda para poder llevar la magia del teatro universitario al Teatro Lagrada de Madrid el 23 de diciembre :)"/>
    <n v="300"/>
    <n v="371"/>
    <n v="1.2366666666666666"/>
    <x v="0"/>
    <n v="14.84"/>
    <x v="3"/>
    <s v="EUR"/>
    <n v="1450911540"/>
    <n v="1448536516"/>
    <b v="0"/>
    <n v="25"/>
    <b v="1"/>
    <s v="theater/spaces"/>
    <x v="1"/>
    <x v="38"/>
  </r>
  <r>
    <n v="3012"/>
    <x v="3011"/>
    <s v="Spring Theatre has recently found a new home in the heart of Winston Salem. We need your help for an up-lifting up-fit!"/>
    <n v="4000"/>
    <n v="4685"/>
    <n v="1.1712499999999999"/>
    <x v="0"/>
    <n v="85.181818181818187"/>
    <x v="0"/>
    <s v="USD"/>
    <n v="1423587130"/>
    <n v="1421772730"/>
    <b v="0"/>
    <n v="55"/>
    <b v="1"/>
    <s v="theater/spaces"/>
    <x v="1"/>
    <x v="38"/>
  </r>
  <r>
    <n v="3013"/>
    <x v="3012"/>
    <s v="Barebones Productions is developing a new theater and performance facility in Braddock, Pa. &quot;The barebones black box&quot;"/>
    <n v="10000"/>
    <n v="15696"/>
    <n v="1.5696000000000001"/>
    <x v="0"/>
    <n v="146.69158878504672"/>
    <x v="0"/>
    <s v="USD"/>
    <n v="1434917049"/>
    <n v="1432325049"/>
    <b v="0"/>
    <n v="107"/>
    <b v="1"/>
    <s v="theater/spaces"/>
    <x v="1"/>
    <x v="38"/>
  </r>
  <r>
    <n v="3014"/>
    <x v="3013"/>
    <s v="Help build an immersion experience for kids to have fun with Santa and make their Christmas season shine just a little bit brighter."/>
    <n v="25000"/>
    <n v="28276"/>
    <n v="1.13104"/>
    <x v="0"/>
    <n v="50.764811490125673"/>
    <x v="0"/>
    <s v="USD"/>
    <n v="1415163600"/>
    <n v="1412737080"/>
    <b v="0"/>
    <n v="557"/>
    <b v="1"/>
    <s v="theater/spaces"/>
    <x v="1"/>
    <x v="38"/>
  </r>
  <r>
    <n v="3015"/>
    <x v="3014"/>
    <s v="We're turning an old yogurt shop into a live theater in downtown Charleston.   Please help us hang our sign!"/>
    <n v="3400"/>
    <n v="3508"/>
    <n v="1.0317647058823529"/>
    <x v="0"/>
    <n v="87.7"/>
    <x v="0"/>
    <s v="USD"/>
    <n v="1402459200"/>
    <n v="1401125238"/>
    <b v="0"/>
    <n v="40"/>
    <b v="1"/>
    <s v="theater/spaces"/>
    <x v="1"/>
    <x v="38"/>
  </r>
  <r>
    <n v="3016"/>
    <x v="3015"/>
    <s v="Let there be sound! Make our new theatre more accessible by installing a modern sound and hearing assistance system for our audience."/>
    <n v="8500"/>
    <n v="8722"/>
    <n v="1.0261176470588236"/>
    <x v="0"/>
    <n v="242.27777777777777"/>
    <x v="0"/>
    <s v="USD"/>
    <n v="1405688952"/>
    <n v="1400504952"/>
    <b v="0"/>
    <n v="36"/>
    <b v="1"/>
    <s v="theater/spaces"/>
    <x v="1"/>
    <x v="38"/>
  </r>
  <r>
    <n v="3017"/>
    <x v="3016"/>
    <s v="Help us build a 200 seat theater and classroom space in North Andover, MA. Let's get kids off the screens, and into the spotlight!"/>
    <n v="22000"/>
    <n v="23285"/>
    <n v="1.0584090909090909"/>
    <x v="0"/>
    <n v="146.44654088050314"/>
    <x v="0"/>
    <s v="USD"/>
    <n v="1408566243"/>
    <n v="1405974243"/>
    <b v="0"/>
    <n v="159"/>
    <b v="1"/>
    <s v="theater/spaces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n v="1.0071428571428571"/>
    <x v="0"/>
    <n v="103.17073170731707"/>
    <x v="6"/>
    <s v="EUR"/>
    <n v="1437429600"/>
    <n v="1433747376"/>
    <b v="0"/>
    <n v="41"/>
    <b v="1"/>
    <s v="theater/spaces"/>
    <x v="1"/>
    <x v="38"/>
  </r>
  <r>
    <n v="3019"/>
    <x v="3018"/>
    <s v="We plan to transition from 35mm to the new digital projection format to continue to show current first run films for our community."/>
    <n v="15000"/>
    <n v="18185"/>
    <n v="1.2123333333333333"/>
    <x v="0"/>
    <n v="80.464601769911511"/>
    <x v="0"/>
    <s v="USD"/>
    <n v="1401159600"/>
    <n v="1398801620"/>
    <b v="0"/>
    <n v="226"/>
    <b v="1"/>
    <s v="theater/spaces"/>
    <x v="1"/>
    <x v="38"/>
  </r>
  <r>
    <n v="3020"/>
    <x v="3019"/>
    <s v="Any donation--big or small--will help us upgrade our studio/rehearsal space into a black box theater and offer even more programs."/>
    <n v="7000"/>
    <n v="7040"/>
    <n v="1.0057142857142858"/>
    <x v="0"/>
    <n v="234.66666666666666"/>
    <x v="0"/>
    <s v="USD"/>
    <n v="1439583533"/>
    <n v="1434399533"/>
    <b v="0"/>
    <n v="30"/>
    <b v="1"/>
    <s v="theater/spaces"/>
    <x v="1"/>
    <x v="38"/>
  </r>
  <r>
    <n v="3021"/>
    <x v="3020"/>
    <s v="At the end of October 2016, 2nd Story will be moving from its current office space to a storefront space in Albany Park, Chicago, IL."/>
    <n v="4500"/>
    <n v="5221"/>
    <n v="1.1602222222222223"/>
    <x v="0"/>
    <n v="50.689320388349515"/>
    <x v="0"/>
    <s v="USD"/>
    <n v="1479794340"/>
    <n v="1476715869"/>
    <b v="0"/>
    <n v="103"/>
    <b v="1"/>
    <s v="theater/spaces"/>
    <x v="1"/>
    <x v="38"/>
  </r>
  <r>
    <n v="3022"/>
    <x v="3021"/>
    <s v="Help us launch a new performing arts complex in Cambridge! The Thalia provides space for performance, rehearsals, and collaboration!"/>
    <n v="10000"/>
    <n v="10088"/>
    <n v="1.0087999999999999"/>
    <x v="0"/>
    <n v="162.70967741935485"/>
    <x v="0"/>
    <s v="USD"/>
    <n v="1472338409"/>
    <n v="1468450409"/>
    <b v="0"/>
    <n v="62"/>
    <b v="1"/>
    <s v="theater/spaces"/>
    <x v="1"/>
    <x v="38"/>
  </r>
  <r>
    <n v="3023"/>
    <x v="3022"/>
    <s v="Antonia Goddard Productions in association with Jethro Compton Productions presents THE NIGHT WATCH, an exciting new historical drama."/>
    <n v="700"/>
    <n v="721"/>
    <n v="1.03"/>
    <x v="0"/>
    <n v="120.16666666666667"/>
    <x v="1"/>
    <s v="GBP"/>
    <n v="1434039186"/>
    <n v="1430151186"/>
    <b v="0"/>
    <n v="6"/>
    <b v="1"/>
    <s v="theater/spaces"/>
    <x v="1"/>
    <x v="38"/>
  </r>
  <r>
    <n v="3024"/>
    <x v="3023"/>
    <s v="Steel City Improv Theater has found a new space in the Shadyside neighborhood of Pittsburgh and we're raising $5000 to build it!"/>
    <n v="5000"/>
    <n v="12321"/>
    <n v="2.4641999999999999"/>
    <x v="0"/>
    <n v="67.697802197802204"/>
    <x v="0"/>
    <s v="USD"/>
    <n v="1349567475"/>
    <n v="1346975475"/>
    <b v="0"/>
    <n v="182"/>
    <b v="1"/>
    <s v="theater/spaces"/>
    <x v="1"/>
    <x v="38"/>
  </r>
  <r>
    <n v="3025"/>
    <x v="3024"/>
    <s v="Be part of building Cardiff's first pub theatre, located right in the city centre. Launching January 2015."/>
    <n v="2500"/>
    <n v="7555"/>
    <n v="3.0219999999999998"/>
    <x v="0"/>
    <n v="52.103448275862071"/>
    <x v="1"/>
    <s v="GBP"/>
    <n v="1401465600"/>
    <n v="1399032813"/>
    <b v="0"/>
    <n v="145"/>
    <b v="1"/>
    <s v="theater/spaces"/>
    <x v="1"/>
    <x v="38"/>
  </r>
  <r>
    <n v="3026"/>
    <x v="3025"/>
    <s v="The Bohemian Balcony is a innovate multi-arts venue created by the people for the community. A platform for our arts to grow and shine."/>
    <n v="900"/>
    <n v="1290"/>
    <n v="1.4333333333333333"/>
    <x v="0"/>
    <n v="51.6"/>
    <x v="1"/>
    <s v="GBP"/>
    <n v="1488538892"/>
    <n v="1487329292"/>
    <b v="0"/>
    <n v="25"/>
    <b v="1"/>
    <s v="theater/spaces"/>
    <x v="1"/>
    <x v="38"/>
  </r>
  <r>
    <n v="3027"/>
    <x v="3026"/>
    <s v="Wavy says let's LIGHT UP THE RAINBOW STAGE and as our stretch reward we'll throw all of us a PARTY!"/>
    <n v="40000"/>
    <n v="52576"/>
    <n v="1.3144"/>
    <x v="0"/>
    <n v="164.3"/>
    <x v="0"/>
    <s v="USD"/>
    <n v="1426866851"/>
    <n v="1424278451"/>
    <b v="0"/>
    <n v="320"/>
    <b v="1"/>
    <s v="theater/spaces"/>
    <x v="1"/>
    <x v="38"/>
  </r>
  <r>
    <n v="3028"/>
    <x v="3027"/>
    <s v="We have a space! Help us fill it with a stage, chairs, gear and audiences' laughter!"/>
    <n v="5000"/>
    <n v="8401"/>
    <n v="1.6801999999999999"/>
    <x v="0"/>
    <n v="84.858585858585855"/>
    <x v="0"/>
    <s v="USD"/>
    <n v="1471242025"/>
    <n v="1468650025"/>
    <b v="0"/>
    <n v="99"/>
    <b v="1"/>
    <s v="theater/spaces"/>
    <x v="1"/>
    <x v="38"/>
  </r>
  <r>
    <n v="3029"/>
    <x v="3028"/>
    <s v="We're building a new theatre venue in Austin! Austin is growing, but we are losing space for artists- help us keep local theatre alive!"/>
    <n v="30000"/>
    <n v="32903"/>
    <n v="1.0967666666666667"/>
    <x v="0"/>
    <n v="94.548850574712645"/>
    <x v="0"/>
    <s v="USD"/>
    <n v="1416285300"/>
    <n v="1413824447"/>
    <b v="0"/>
    <n v="348"/>
    <b v="1"/>
    <s v="theater/spaces"/>
    <x v="1"/>
    <x v="38"/>
  </r>
  <r>
    <n v="3030"/>
    <x v="3029"/>
    <s v="Guilford Center Stage is a new project bringing theater to our 1896 Grange; we need to purchase simple theater lighting for our stage."/>
    <n v="1750"/>
    <n v="1867"/>
    <n v="1.0668571428571429"/>
    <x v="0"/>
    <n v="45.536585365853661"/>
    <x v="0"/>
    <s v="USD"/>
    <n v="1442426171"/>
    <n v="1439834171"/>
    <b v="0"/>
    <n v="41"/>
    <b v="1"/>
    <s v="theater/spaces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n v="1"/>
    <x v="0"/>
    <n v="51.724137931034484"/>
    <x v="0"/>
    <s v="USD"/>
    <n v="1476479447"/>
    <n v="1471295447"/>
    <b v="0"/>
    <n v="29"/>
    <b v="1"/>
    <s v="theater/spaces"/>
    <x v="1"/>
    <x v="38"/>
  </r>
  <r>
    <n v="3032"/>
    <x v="3031"/>
    <s v="One night only, not-for-profit, neighborhood haunted attraction that will scare your mask off! Coming this Halloween."/>
    <n v="1000"/>
    <n v="1272"/>
    <n v="1.272"/>
    <x v="0"/>
    <n v="50.88"/>
    <x v="0"/>
    <s v="USD"/>
    <n v="1441933459"/>
    <n v="1439341459"/>
    <b v="0"/>
    <n v="25"/>
    <b v="1"/>
    <s v="theater/spaces"/>
    <x v="1"/>
    <x v="38"/>
  </r>
  <r>
    <n v="3033"/>
    <x v="3032"/>
    <s v="Finally Stagelights will have a space of our very own!  Be a part of this exciting new adventure in Greensboro!!"/>
    <n v="3000"/>
    <n v="4396"/>
    <n v="1.4653333333333334"/>
    <x v="0"/>
    <n v="191.13043478260869"/>
    <x v="0"/>
    <s v="USD"/>
    <n v="1471487925"/>
    <n v="1468895925"/>
    <b v="0"/>
    <n v="23"/>
    <b v="1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n v="1.1253599999999999"/>
    <x v="0"/>
    <n v="89.314285714285717"/>
    <x v="0"/>
    <s v="USD"/>
    <n v="1477972740"/>
    <n v="1475326255"/>
    <b v="0"/>
    <n v="1260"/>
    <b v="1"/>
    <s v="theater/spaces"/>
    <x v="1"/>
    <x v="38"/>
  </r>
  <r>
    <n v="3035"/>
    <x v="3034"/>
    <s v="Help create a permanent home for live comedy shows and classes in Downtown RVA."/>
    <n v="25000"/>
    <n v="27196.71"/>
    <n v="1.0878684000000001"/>
    <x v="0"/>
    <n v="88.588631921824103"/>
    <x v="0"/>
    <s v="USD"/>
    <n v="1367674009"/>
    <n v="1365082009"/>
    <b v="0"/>
    <n v="307"/>
    <b v="1"/>
    <s v="theater/spaces"/>
    <x v="1"/>
    <x v="38"/>
  </r>
  <r>
    <n v="3036"/>
    <x v="3035"/>
    <s v="Help Synetic Theater create a new Studio to produce amazing  shows in the 2013/14 season and train awesome artists of all ages!"/>
    <n v="25000"/>
    <n v="31683"/>
    <n v="1.26732"/>
    <x v="0"/>
    <n v="96.300911854103347"/>
    <x v="0"/>
    <s v="USD"/>
    <n v="1376654340"/>
    <n v="1373568644"/>
    <b v="0"/>
    <n v="329"/>
    <b v="1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n v="2.1320000000000001"/>
    <x v="0"/>
    <n v="33.3125"/>
    <x v="0"/>
    <s v="USD"/>
    <n v="1285995540"/>
    <n v="1279574773"/>
    <b v="0"/>
    <n v="32"/>
    <b v="1"/>
    <s v="theater/spaces"/>
    <x v="1"/>
    <x v="38"/>
  </r>
  <r>
    <n v="3038"/>
    <x v="3037"/>
    <s v="Our little theater needs some love. We took over a lab and need to make our space look more inviting and well, like a theater!"/>
    <n v="1000"/>
    <n v="1005"/>
    <n v="1.0049999999999999"/>
    <x v="0"/>
    <n v="37.222222222222221"/>
    <x v="0"/>
    <s v="USD"/>
    <n v="1457071397"/>
    <n v="1451887397"/>
    <b v="0"/>
    <n v="27"/>
    <b v="1"/>
    <s v="theater/spaces"/>
    <x v="1"/>
    <x v="38"/>
  </r>
  <r>
    <n v="3039"/>
    <x v="3038"/>
    <s v="After 22 yrs downstairs we are &quot;getting out of  our parents basement&quot; and building a new 50 seat theater in a new location."/>
    <n v="20000"/>
    <n v="21742.78"/>
    <n v="1.0871389999999999"/>
    <x v="0"/>
    <n v="92.130423728813554"/>
    <x v="0"/>
    <s v="USD"/>
    <n v="1388303940"/>
    <n v="1386011038"/>
    <b v="0"/>
    <n v="236"/>
    <b v="1"/>
    <s v="theater/spaces"/>
    <x v="1"/>
    <x v="38"/>
  </r>
  <r>
    <n v="3040"/>
    <x v="3039"/>
    <s v="48 hours of deck screws, dry wall, hard hats and needed renovation to help the Jayhawk rise from the ashes."/>
    <n v="3000"/>
    <n v="3225"/>
    <n v="1.075"/>
    <x v="0"/>
    <n v="76.785714285714292"/>
    <x v="0"/>
    <s v="USD"/>
    <n v="1435359600"/>
    <n v="1434999621"/>
    <b v="0"/>
    <n v="42"/>
    <b v="1"/>
    <s v="theater/spaces"/>
    <x v="1"/>
    <x v="38"/>
  </r>
  <r>
    <n v="3041"/>
    <x v="3040"/>
    <s v="Privet! Hello! Bon Jour! We are the Arlekin Players Theatre and we need a home."/>
    <n v="8300"/>
    <n v="9170"/>
    <n v="1.1048192771084338"/>
    <x v="0"/>
    <n v="96.526315789473685"/>
    <x v="0"/>
    <s v="USD"/>
    <n v="1453323048"/>
    <n v="1450731048"/>
    <b v="0"/>
    <n v="95"/>
    <b v="1"/>
    <s v="theater/spaces"/>
    <x v="1"/>
    <x v="38"/>
  </r>
  <r>
    <n v="3042"/>
    <x v="3041"/>
    <s v="Hope Mill Theatre is a brand new Fringe Theatre in the heart of Manchester city - bringing a diverse programme of entertainment!"/>
    <n v="1500"/>
    <n v="1920"/>
    <n v="1.28"/>
    <x v="0"/>
    <n v="51.891891891891895"/>
    <x v="1"/>
    <s v="GBP"/>
    <n v="1444149047"/>
    <n v="1441557047"/>
    <b v="0"/>
    <n v="37"/>
    <b v="1"/>
    <s v="theater/spaces"/>
    <x v="1"/>
    <x v="38"/>
  </r>
  <r>
    <n v="3043"/>
    <x v="3042"/>
    <s v="Introducing The Post at 750! Join us in the creation of Vancouver's most exciting new cultural space in the heart of downtown."/>
    <n v="15000"/>
    <n v="16501"/>
    <n v="1.1000666666666667"/>
    <x v="0"/>
    <n v="128.9140625"/>
    <x v="5"/>
    <s v="CAD"/>
    <n v="1429152600"/>
    <n v="1426815699"/>
    <b v="0"/>
    <n v="128"/>
    <b v="1"/>
    <s v="theater/spaces"/>
    <x v="1"/>
    <x v="38"/>
  </r>
  <r>
    <n v="3044"/>
    <x v="3043"/>
    <s v="Minnsky's - a theater in the Minneapolis NE Arts District that will harken back to a time of Vaudeville and Circus Entertainment!"/>
    <n v="12000"/>
    <n v="13121"/>
    <n v="1.0934166666666667"/>
    <x v="0"/>
    <n v="84.108974358974365"/>
    <x v="0"/>
    <s v="USD"/>
    <n v="1454433998"/>
    <n v="1453137998"/>
    <b v="0"/>
    <n v="156"/>
    <b v="1"/>
    <s v="theater/spaces"/>
    <x v="1"/>
    <x v="38"/>
  </r>
  <r>
    <n v="3045"/>
    <x v="3044"/>
    <s v="Walmart decided they wanted our space, so we had to move to a new theater. Help us make it an awesome space by painting it all black!"/>
    <n v="4000"/>
    <n v="5308.26"/>
    <n v="1.3270650000000002"/>
    <x v="0"/>
    <n v="82.941562500000003"/>
    <x v="0"/>
    <s v="USD"/>
    <n v="1408679055"/>
    <n v="1406087055"/>
    <b v="0"/>
    <n v="64"/>
    <b v="1"/>
    <s v="theater/spaces"/>
    <x v="1"/>
    <x v="38"/>
  </r>
  <r>
    <n v="3046"/>
    <x v="3045"/>
    <s v="Your opportunity to help improvMANIA open Chandler, Arizona's new home for family-friendly improv comedy in Historic Downtown Chandler!"/>
    <n v="7900"/>
    <n v="15077"/>
    <n v="1.9084810126582279"/>
    <x v="0"/>
    <n v="259.94827586206895"/>
    <x v="0"/>
    <s v="USD"/>
    <n v="1410324720"/>
    <n v="1407784586"/>
    <b v="0"/>
    <n v="58"/>
    <b v="1"/>
    <s v="theater/spaces"/>
    <x v="1"/>
    <x v="38"/>
  </r>
  <r>
    <n v="3047"/>
    <x v="3046"/>
    <s v="Hi! We're the Graduating Seniors Acting V Seniors at Temple University! Welcome to our Kick starter Page!"/>
    <n v="500"/>
    <n v="745"/>
    <n v="1.49"/>
    <x v="0"/>
    <n v="37.25"/>
    <x v="0"/>
    <s v="USD"/>
    <n v="1461762960"/>
    <n v="1457999054"/>
    <b v="0"/>
    <n v="20"/>
    <b v="1"/>
    <s v="theater/spaces"/>
    <x v="1"/>
    <x v="38"/>
  </r>
  <r>
    <n v="3048"/>
    <x v="3047"/>
    <s v="By matching donations up to $5000, Jack Kesler and Maurice Richards have challenged YOU to help Urbanite outfit their brand new space."/>
    <n v="5000"/>
    <n v="8320"/>
    <n v="1.6639999999999999"/>
    <x v="0"/>
    <n v="177.02127659574469"/>
    <x v="0"/>
    <s v="USD"/>
    <n v="1420060920"/>
    <n v="1417556262"/>
    <b v="0"/>
    <n v="47"/>
    <b v="1"/>
    <s v="theater/spaces"/>
    <x v="1"/>
    <x v="38"/>
  </r>
  <r>
    <n v="3049"/>
    <x v="3048"/>
    <s v="Pickerington Community Theatre is seeking donations to purchase a Pipe &amp; Drape system to increase staging possibilities for the company"/>
    <n v="3750"/>
    <n v="4000"/>
    <n v="1.0666666666666667"/>
    <x v="0"/>
    <n v="74.074074074074076"/>
    <x v="0"/>
    <s v="USD"/>
    <n v="1434241255"/>
    <n v="1431649255"/>
    <b v="0"/>
    <n v="54"/>
    <b v="1"/>
    <s v="theater/spaces"/>
    <x v="1"/>
    <x v="38"/>
  </r>
  <r>
    <n v="3050"/>
    <x v="3049"/>
    <s v="Help fund The Black Pearl Consuite at CoreCon VIII: On Ancient Seas!"/>
    <n v="600"/>
    <n v="636"/>
    <n v="1.06"/>
    <x v="0"/>
    <n v="70.666666666666671"/>
    <x v="0"/>
    <s v="USD"/>
    <n v="1462420960"/>
    <n v="1459828960"/>
    <b v="0"/>
    <n v="9"/>
    <b v="1"/>
    <s v="theater/spaces"/>
    <x v="1"/>
    <x v="38"/>
  </r>
  <r>
    <n v="3051"/>
    <x v="3050"/>
    <s v="The ABC tour: 26 comedy-juggling shows in 26 different venues - chosen by YOU - each beginning with a different letter of the alphabet."/>
    <n v="3500"/>
    <n v="827"/>
    <n v="0.23628571428571429"/>
    <x v="2"/>
    <n v="23.62857142857143"/>
    <x v="1"/>
    <s v="GBP"/>
    <n v="1486547945"/>
    <n v="1483955945"/>
    <b v="1"/>
    <n v="35"/>
    <b v="0"/>
    <s v="theater/spaces"/>
    <x v="1"/>
    <x v="38"/>
  </r>
  <r>
    <n v="3052"/>
    <x v="3051"/>
    <s v="To let the arts continue in Walker Minnesota We need a performing arts space and art gallery"/>
    <n v="50000"/>
    <n v="75"/>
    <n v="1.5E-3"/>
    <x v="2"/>
    <n v="37.5"/>
    <x v="0"/>
    <s v="USD"/>
    <n v="1432828740"/>
    <n v="1430237094"/>
    <b v="0"/>
    <n v="2"/>
    <b v="0"/>
    <s v="theater/spaces"/>
    <x v="1"/>
    <x v="38"/>
  </r>
  <r>
    <n v="3053"/>
    <x v="3052"/>
    <s v="Showroom is a multi-disciplinary space providing unorthodox concerts, events &amp; a platform creatives can express their creative vision"/>
    <n v="10000"/>
    <n v="40"/>
    <n v="4.0000000000000001E-3"/>
    <x v="2"/>
    <n v="13.333333333333334"/>
    <x v="0"/>
    <s v="USD"/>
    <n v="1412222340"/>
    <n v="1407781013"/>
    <b v="0"/>
    <n v="3"/>
    <b v="0"/>
    <s v="theater/spaces"/>
    <x v="1"/>
    <x v="38"/>
  </r>
  <r>
    <n v="3054"/>
    <x v="3053"/>
    <s v="A &quot;haunted house&quot; that benefits the community by helping local college students with volunteer hours and helping out local charities."/>
    <n v="300"/>
    <n v="0"/>
    <n v="0"/>
    <x v="2"/>
    <e v="#DIV/0!"/>
    <x v="0"/>
    <s v="USD"/>
    <n v="1425258240"/>
    <n v="1422043154"/>
    <b v="0"/>
    <n v="0"/>
    <b v="0"/>
    <s v="theater/spaces"/>
    <x v="1"/>
    <x v="38"/>
  </r>
  <r>
    <n v="3055"/>
    <x v="3054"/>
    <s v="I have been in the Surfing business since 1962 have a collection of surfing memorabilia I would like to open a surfing museum"/>
    <n v="20000"/>
    <n v="1"/>
    <n v="5.0000000000000002E-5"/>
    <x v="2"/>
    <n v="1"/>
    <x v="0"/>
    <s v="USD"/>
    <n v="1420844390"/>
    <n v="1415660390"/>
    <b v="0"/>
    <n v="1"/>
    <b v="0"/>
    <s v="theater/spaces"/>
    <x v="1"/>
    <x v="38"/>
  </r>
  <r>
    <n v="3056"/>
    <x v="3055"/>
    <s v="Looking to establish a communal space for art shows, bands, farmer's markets, environmental education, and traditional skills."/>
    <n v="25000"/>
    <n v="0"/>
    <n v="0"/>
    <x v="2"/>
    <e v="#DIV/0!"/>
    <x v="0"/>
    <s v="USD"/>
    <n v="1412003784"/>
    <n v="1406819784"/>
    <b v="0"/>
    <n v="0"/>
    <b v="0"/>
    <s v="theater/spaces"/>
    <x v="1"/>
    <x v="38"/>
  </r>
  <r>
    <n v="3057"/>
    <x v="3056"/>
    <s v="A series of 6 educational theme parks. This project is to fund the plans and 3D designs required to build the first park."/>
    <n v="50000"/>
    <n v="0"/>
    <n v="0"/>
    <x v="2"/>
    <e v="#DIV/0!"/>
    <x v="1"/>
    <s v="GBP"/>
    <n v="1459694211"/>
    <n v="1457105811"/>
    <b v="0"/>
    <n v="0"/>
    <b v="0"/>
    <s v="theater/spaces"/>
    <x v="1"/>
    <x v="38"/>
  </r>
  <r>
    <n v="3058"/>
    <x v="3057"/>
    <s v="Restoration of a theatre to make an educational center for youngs and a place to socialize for everybody through the power of art."/>
    <n v="18000"/>
    <n v="3"/>
    <n v="1.6666666666666666E-4"/>
    <x v="2"/>
    <n v="1"/>
    <x v="13"/>
    <s v="EUR"/>
    <n v="1463734740"/>
    <n v="1459414740"/>
    <b v="0"/>
    <n v="3"/>
    <b v="0"/>
    <s v="theater/spaces"/>
    <x v="1"/>
    <x v="38"/>
  </r>
  <r>
    <n v="3059"/>
    <x v="3058"/>
    <s v="We, as a theatre, are 50 years old and our lights and building are even older so we are looking to update and revamp our lights."/>
    <n v="15000"/>
    <n v="451"/>
    <n v="3.0066666666666665E-2"/>
    <x v="2"/>
    <n v="41"/>
    <x v="0"/>
    <s v="USD"/>
    <n v="1407536846"/>
    <n v="1404944846"/>
    <b v="0"/>
    <n v="11"/>
    <b v="0"/>
    <s v="theater/spaces"/>
    <x v="1"/>
    <x v="38"/>
  </r>
  <r>
    <n v="3060"/>
    <x v="3059"/>
    <s v="Save the historic Roxy theatre in Bremerton WA from being repurposed as office space."/>
    <n v="220000"/>
    <n v="335"/>
    <n v="1.5227272727272728E-3"/>
    <x v="2"/>
    <n v="55.833333333333336"/>
    <x v="0"/>
    <s v="USD"/>
    <n v="1443422134"/>
    <n v="1440830134"/>
    <b v="0"/>
    <n v="6"/>
    <b v="0"/>
    <s v="theater/spaces"/>
    <x v="1"/>
    <x v="38"/>
  </r>
  <r>
    <n v="3061"/>
    <x v="3060"/>
    <s v="Save a historic Local theater."/>
    <n v="1000000"/>
    <n v="0"/>
    <n v="0"/>
    <x v="2"/>
    <e v="#DIV/0!"/>
    <x v="0"/>
    <s v="USD"/>
    <n v="1407955748"/>
    <n v="1405363748"/>
    <b v="0"/>
    <n v="0"/>
    <b v="0"/>
    <s v="theater/spaces"/>
    <x v="1"/>
    <x v="38"/>
  </r>
  <r>
    <n v="3062"/>
    <x v="3061"/>
    <s v="In our 30th year we are relocating to the world famous Choo Choo on The South Side. We will be remodeling the old Station House."/>
    <n v="10000"/>
    <n v="6684"/>
    <n v="0.66839999999999999"/>
    <x v="2"/>
    <n v="99.761194029850742"/>
    <x v="0"/>
    <s v="USD"/>
    <n v="1443636000"/>
    <n v="1441111892"/>
    <b v="0"/>
    <n v="67"/>
    <b v="0"/>
    <s v="theater/spaces"/>
    <x v="1"/>
    <x v="38"/>
  </r>
  <r>
    <n v="3063"/>
    <x v="3062"/>
    <s v="Members of the local Miami music scene are putting together a venue/creative space in Kendall!"/>
    <n v="3000"/>
    <n v="587"/>
    <n v="0.19566666666666666"/>
    <x v="2"/>
    <n v="25.521739130434781"/>
    <x v="0"/>
    <s v="USD"/>
    <n v="1477174138"/>
    <n v="1474150138"/>
    <b v="0"/>
    <n v="23"/>
    <b v="0"/>
    <s v="theater/spaces"/>
    <x v="1"/>
    <x v="38"/>
  </r>
  <r>
    <n v="3064"/>
    <x v="3063"/>
    <s v="An epicenter for connection, creation and expression of the community."/>
    <n v="75000"/>
    <n v="8471"/>
    <n v="0.11294666666666667"/>
    <x v="2"/>
    <n v="117.65277777777777"/>
    <x v="0"/>
    <s v="USD"/>
    <n v="1448175540"/>
    <n v="1445483246"/>
    <b v="0"/>
    <n v="72"/>
    <b v="0"/>
    <s v="theater/spaces"/>
    <x v="1"/>
    <x v="38"/>
  </r>
  <r>
    <n v="3065"/>
    <x v="3064"/>
    <s v="A castle themed events center with large and small spaces to support a variety of arts i.e. performing, visual, music, theater, dance"/>
    <n v="25000"/>
    <n v="10"/>
    <n v="4.0000000000000002E-4"/>
    <x v="2"/>
    <n v="5"/>
    <x v="0"/>
    <s v="USD"/>
    <n v="1406683172"/>
    <n v="1404523172"/>
    <b v="0"/>
    <n v="2"/>
    <b v="0"/>
    <s v="theater/spaces"/>
    <x v="1"/>
    <x v="38"/>
  </r>
  <r>
    <n v="3066"/>
    <x v="3065"/>
    <s v="Our mission is to offer an innovative family watersports attraction that is fun, safe, economical and a leader in its field."/>
    <n v="350000"/>
    <n v="41950"/>
    <n v="0.11985714285714286"/>
    <x v="2"/>
    <n v="2796.6666666666665"/>
    <x v="2"/>
    <s v="AUD"/>
    <n v="1468128537"/>
    <n v="1465536537"/>
    <b v="0"/>
    <n v="15"/>
    <b v="0"/>
    <s v="theater/spaces"/>
    <x v="1"/>
    <x v="38"/>
  </r>
  <r>
    <n v="3067"/>
    <x v="3066"/>
    <s v="Host a special event in your home, collect donations and turn containers in the foyer to a comfortable welcoming place to sit &amp; chat!"/>
    <n v="8000"/>
    <n v="200"/>
    <n v="2.5000000000000001E-2"/>
    <x v="2"/>
    <n v="200"/>
    <x v="4"/>
    <s v="NZD"/>
    <n v="1441837879"/>
    <n v="1439245879"/>
    <b v="0"/>
    <n v="1"/>
    <b v="0"/>
    <s v="theater/spaces"/>
    <x v="1"/>
    <x v="38"/>
  </r>
  <r>
    <n v="3068"/>
    <x v="3067"/>
    <s v="Hearing loops will be installed in theaters to give hearing loss sufferers with cochlear implants and hearing aids much needed access."/>
    <n v="250000"/>
    <n v="175"/>
    <n v="6.9999999999999999E-4"/>
    <x v="2"/>
    <n v="87.5"/>
    <x v="0"/>
    <s v="USD"/>
    <n v="1445013352"/>
    <n v="1442421352"/>
    <b v="0"/>
    <n v="2"/>
    <b v="0"/>
    <s v="theater/spaces"/>
    <x v="1"/>
    <x v="38"/>
  </r>
  <r>
    <n v="3069"/>
    <x v="3068"/>
    <s v="708 STL is ONE of a kind! The Best Burlesque &amp; Vaudeville, plus singing/dancing waitresses, high end comfort food &amp; GREAT craft beer!"/>
    <n v="1000"/>
    <n v="141"/>
    <n v="0.14099999999999999"/>
    <x v="2"/>
    <n v="20.142857142857142"/>
    <x v="0"/>
    <s v="USD"/>
    <n v="1418587234"/>
    <n v="1415995234"/>
    <b v="0"/>
    <n v="7"/>
    <b v="0"/>
    <s v="theater/spaces"/>
    <x v="1"/>
    <x v="38"/>
  </r>
  <r>
    <n v="3070"/>
    <x v="3069"/>
    <s v="Liverpool's 1st purpose built 7 night a week comedy club, bar &amp; restaurant with live music &amp; much more"/>
    <n v="10000"/>
    <n v="334"/>
    <n v="3.3399999999999999E-2"/>
    <x v="2"/>
    <n v="20.875"/>
    <x v="1"/>
    <s v="GBP"/>
    <n v="1481132169"/>
    <n v="1479317769"/>
    <b v="0"/>
    <n v="16"/>
    <b v="0"/>
    <s v="theater/spaces"/>
    <x v="1"/>
    <x v="38"/>
  </r>
  <r>
    <n v="3071"/>
    <x v="3070"/>
    <s v="Anyone can create. They just need a place and an opportunity. The Echo Theatre (Provo) provides that opportunity."/>
    <n v="12000"/>
    <n v="7173"/>
    <n v="0.59775"/>
    <x v="2"/>
    <n v="61.307692307692307"/>
    <x v="0"/>
    <s v="USD"/>
    <n v="1429595940"/>
    <n v="1428082481"/>
    <b v="0"/>
    <n v="117"/>
    <b v="0"/>
    <s v="theater/spaces"/>
    <x v="1"/>
    <x v="38"/>
  </r>
  <r>
    <n v="3072"/>
    <x v="3071"/>
    <s v="Crosswalk Theatre Company - Network Directory promotes all stage talent. Increasing your odds to connect to the right hiring person."/>
    <n v="12000"/>
    <n v="2"/>
    <n v="1.6666666666666666E-4"/>
    <x v="2"/>
    <n v="1"/>
    <x v="0"/>
    <s v="USD"/>
    <n v="1477791960"/>
    <n v="1476549262"/>
    <b v="0"/>
    <n v="2"/>
    <b v="0"/>
    <s v="theater/spaces"/>
    <x v="1"/>
    <x v="38"/>
  </r>
  <r>
    <n v="3073"/>
    <x v="3072"/>
    <s v="Conversion of a long dormant synagogue into a Performing and Visual Arts Center, revitalizing Rochester's inner city."/>
    <n v="2800000"/>
    <n v="645"/>
    <n v="2.3035714285714285E-4"/>
    <x v="2"/>
    <n v="92.142857142857139"/>
    <x v="0"/>
    <s v="USD"/>
    <n v="1434309540"/>
    <n v="1429287900"/>
    <b v="0"/>
    <n v="7"/>
    <b v="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n v="8.8000000000000003E-4"/>
    <x v="2"/>
    <n v="7.333333333333333"/>
    <x v="6"/>
    <s v="EUR"/>
    <n v="1457617359"/>
    <n v="1455025359"/>
    <b v="0"/>
    <n v="3"/>
    <b v="0"/>
    <s v="theater/spaces"/>
    <x v="1"/>
    <x v="38"/>
  </r>
  <r>
    <n v="3075"/>
    <x v="3074"/>
    <s v="Magic Morgan &amp; Liliana are raising funds to expand their famed traveling magic show to a theater of magic."/>
    <n v="15000"/>
    <n v="1296"/>
    <n v="8.6400000000000005E-2"/>
    <x v="2"/>
    <n v="64.8"/>
    <x v="0"/>
    <s v="USD"/>
    <n v="1471573640"/>
    <n v="1467253640"/>
    <b v="0"/>
    <n v="20"/>
    <b v="0"/>
    <s v="theater/spaces"/>
    <x v="1"/>
    <x v="38"/>
  </r>
  <r>
    <n v="3076"/>
    <x v="3075"/>
    <s v="Helping female comedians get in their 10,000 Hours of practice!"/>
    <n v="10000"/>
    <n v="1506"/>
    <n v="0.15060000000000001"/>
    <x v="2"/>
    <n v="30.12"/>
    <x v="0"/>
    <s v="USD"/>
    <n v="1444405123"/>
    <n v="1439221123"/>
    <b v="0"/>
    <n v="50"/>
    <b v="0"/>
    <s v="theater/spaces"/>
    <x v="1"/>
    <x v="38"/>
  </r>
  <r>
    <n v="3077"/>
    <x v="3076"/>
    <s v="I've created a live workshop for men who cannot afford it, giving them an opportunity to have healing, peace &amp; love in their lives."/>
    <n v="22000"/>
    <n v="105"/>
    <n v="4.7727272727272731E-3"/>
    <x v="2"/>
    <n v="52.5"/>
    <x v="5"/>
    <s v="CAD"/>
    <n v="1488495478"/>
    <n v="1485903478"/>
    <b v="0"/>
    <n v="2"/>
    <b v="0"/>
    <s v="theater/spaces"/>
    <x v="1"/>
    <x v="38"/>
  </r>
  <r>
    <n v="3078"/>
    <x v="3077"/>
    <s v="Help replace a broken chairlift with a vertical lift making all forms of arts and education accessible on our historical antique stage."/>
    <n v="60000"/>
    <n v="71"/>
    <n v="1.1833333333333333E-3"/>
    <x v="2"/>
    <n v="23.666666666666668"/>
    <x v="0"/>
    <s v="USD"/>
    <n v="1424920795"/>
    <n v="1422328795"/>
    <b v="0"/>
    <n v="3"/>
    <b v="0"/>
    <s v="theater/spaces"/>
    <x v="1"/>
    <x v="38"/>
  </r>
  <r>
    <n v="3079"/>
    <x v="3078"/>
    <s v="We desire to purchase a portion of Hell, in Michigan just outside of Detroit, to create a world-class performance art space.  Join us."/>
    <n v="1333666"/>
    <n v="11226"/>
    <n v="8.4173998587352451E-3"/>
    <x v="2"/>
    <n v="415.77777777777777"/>
    <x v="0"/>
    <s v="USD"/>
    <n v="1427040435"/>
    <n v="1424452035"/>
    <b v="0"/>
    <n v="27"/>
    <b v="0"/>
    <s v="theater/spaces"/>
    <x v="1"/>
    <x v="38"/>
  </r>
  <r>
    <n v="3080"/>
    <x v="3079"/>
    <s v="Sustainable, fire-proof, carbon-negative, and all-season recreation of the Globe Theater made famous by Shakespeare, with gardens."/>
    <n v="2000000"/>
    <n v="376"/>
    <n v="1.8799999999999999E-4"/>
    <x v="2"/>
    <n v="53.714285714285715"/>
    <x v="0"/>
    <s v="USD"/>
    <n v="1419644444"/>
    <n v="1414456844"/>
    <b v="0"/>
    <n v="7"/>
    <b v="0"/>
    <s v="theater/spaces"/>
    <x v="1"/>
    <x v="38"/>
  </r>
  <r>
    <n v="3081"/>
    <x v="3080"/>
    <s v="Help! is a full scale mobile theatrical musical bringing a Gospel revival through a story of love and hope to communities world wide."/>
    <n v="1000000"/>
    <n v="2103"/>
    <n v="2.1029999999999998E-3"/>
    <x v="2"/>
    <n v="420.6"/>
    <x v="0"/>
    <s v="USD"/>
    <n v="1442722891"/>
    <n v="1440130891"/>
    <b v="0"/>
    <n v="5"/>
    <b v="0"/>
    <s v="theater/spaces"/>
    <x v="1"/>
    <x v="38"/>
  </r>
  <r>
    <n v="3082"/>
    <x v="3081"/>
    <s v="Help expand the time of everyones favorite magic store!  It currently limited to 3 days a week. If not for you, then the children!"/>
    <n v="9000"/>
    <n v="0"/>
    <n v="0"/>
    <x v="2"/>
    <e v="#DIV/0!"/>
    <x v="0"/>
    <s v="USD"/>
    <n v="1447628946"/>
    <n v="1445033346"/>
    <b v="0"/>
    <n v="0"/>
    <b v="0"/>
    <s v="theater/spaces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n v="2.8E-3"/>
    <x v="2"/>
    <n v="18.666666666666668"/>
    <x v="0"/>
    <s v="USD"/>
    <n v="1409547600"/>
    <n v="1406986278"/>
    <b v="0"/>
    <n v="3"/>
    <b v="0"/>
    <s v="theater/spaces"/>
    <x v="1"/>
    <x v="38"/>
  </r>
  <r>
    <n v="3084"/>
    <x v="3083"/>
    <s v="18-yr-old handicap-access ramp collapsed, must replace. Help fund &amp; ensure everyone access to our 35-seat non-profit community theater!"/>
    <n v="4059"/>
    <n v="470"/>
    <n v="0.11579206701157921"/>
    <x v="2"/>
    <n v="78.333333333333329"/>
    <x v="0"/>
    <s v="USD"/>
    <n v="1430851680"/>
    <n v="1428340931"/>
    <b v="0"/>
    <n v="6"/>
    <b v="0"/>
    <s v="theater/spaces"/>
    <x v="1"/>
    <x v="38"/>
  </r>
  <r>
    <n v="3085"/>
    <x v="3084"/>
    <s v="Get behind a new music venue in our city by helping with equipment! We're pre-selling tickets to our party and offering other perks."/>
    <n v="25000"/>
    <n v="610"/>
    <n v="2.4400000000000002E-2"/>
    <x v="2"/>
    <n v="67.777777777777771"/>
    <x v="0"/>
    <s v="USD"/>
    <n v="1443561159"/>
    <n v="1440969159"/>
    <b v="0"/>
    <n v="9"/>
    <b v="0"/>
    <s v="theater/spaces"/>
    <x v="1"/>
    <x v="38"/>
  </r>
  <r>
    <n v="3086"/>
    <x v="3085"/>
    <s v="A memorable theatre experience in the middle of Genoa's old town. Summer is coming and we have no intention to stop making you laugh."/>
    <n v="20000"/>
    <n v="50"/>
    <n v="2.5000000000000001E-3"/>
    <x v="2"/>
    <n v="16.666666666666668"/>
    <x v="13"/>
    <s v="EUR"/>
    <n v="1439827559"/>
    <n v="1434643559"/>
    <b v="0"/>
    <n v="3"/>
    <b v="0"/>
    <s v="theater/spaces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n v="6.2500000000000003E-3"/>
    <x v="2"/>
    <n v="62.5"/>
    <x v="0"/>
    <s v="USD"/>
    <n v="1482294990"/>
    <n v="1477107390"/>
    <b v="0"/>
    <n v="2"/>
    <b v="0"/>
    <s v="theater/spaces"/>
    <x v="1"/>
    <x v="38"/>
  </r>
  <r>
    <n v="3088"/>
    <x v="3087"/>
    <s v="We believe it's time to open a visitor's center that highlights the small towns of the upper Midwest."/>
    <n v="65000"/>
    <n v="126"/>
    <n v="1.9384615384615384E-3"/>
    <x v="2"/>
    <n v="42"/>
    <x v="0"/>
    <s v="USD"/>
    <n v="1420724460"/>
    <n v="1418046247"/>
    <b v="0"/>
    <n v="3"/>
    <b v="0"/>
    <s v="theater/spaces"/>
    <x v="1"/>
    <x v="38"/>
  </r>
  <r>
    <n v="3089"/>
    <x v="3088"/>
    <s v="A community space in Somerville, MA to celebrate the beautiful intersection of sports and creativity."/>
    <n v="25000"/>
    <n v="5854"/>
    <n v="0.23416000000000001"/>
    <x v="2"/>
    <n v="130.0888888888889"/>
    <x v="0"/>
    <s v="USD"/>
    <n v="1468029540"/>
    <n v="1465304483"/>
    <b v="0"/>
    <n v="45"/>
    <b v="0"/>
    <s v="theater/spaces"/>
    <x v="1"/>
    <x v="38"/>
  </r>
  <r>
    <n v="3090"/>
    <x v="3089"/>
    <s v="To create a space by restoring a historic church in Burlington, Ky where community theater, dance and music and art can be performed."/>
    <n v="225000"/>
    <n v="11432"/>
    <n v="5.080888888888889E-2"/>
    <x v="2"/>
    <n v="1270.2222222222222"/>
    <x v="0"/>
    <s v="USD"/>
    <n v="1430505545"/>
    <n v="1425325145"/>
    <b v="0"/>
    <n v="9"/>
    <b v="0"/>
    <s v="theater/spaces"/>
    <x v="1"/>
    <x v="38"/>
  </r>
  <r>
    <n v="3091"/>
    <x v="3090"/>
    <s v="Roanoke, Virginia's first long-form improv theatre company. Producing improv and scripted theatre, with a dynamic training program."/>
    <n v="5000"/>
    <n v="796"/>
    <n v="0.15920000000000001"/>
    <x v="2"/>
    <n v="88.444444444444443"/>
    <x v="0"/>
    <s v="USD"/>
    <n v="1471214743"/>
    <n v="1468622743"/>
    <b v="0"/>
    <n v="9"/>
    <b v="0"/>
    <s v="theater/spaces"/>
    <x v="1"/>
    <x v="38"/>
  </r>
  <r>
    <n v="3092"/>
    <x v="3091"/>
    <s v="Our goal is to purchase a theater on the Upper East Side of Manhattan that will act as a home for four theater companies."/>
    <n v="100000"/>
    <n v="1183.19"/>
    <n v="1.1831900000000001E-2"/>
    <x v="2"/>
    <n v="56.342380952380957"/>
    <x v="0"/>
    <s v="USD"/>
    <n v="1444946400"/>
    <n v="1441723912"/>
    <b v="0"/>
    <n v="21"/>
    <b v="0"/>
    <s v="theater/spaces"/>
    <x v="1"/>
    <x v="38"/>
  </r>
  <r>
    <n v="3093"/>
    <x v="3092"/>
    <s v="Jump in the deep end of the provocative and darkly humourous, POOL (NO WATER)...to be performed in a Pool!  Directed by Gordon McCall."/>
    <n v="4000"/>
    <n v="910"/>
    <n v="0.22750000000000001"/>
    <x v="2"/>
    <n v="53.529411764705884"/>
    <x v="5"/>
    <s v="CAD"/>
    <n v="1401595140"/>
    <n v="1398980941"/>
    <b v="0"/>
    <n v="17"/>
    <b v="0"/>
    <s v="theater/spaces"/>
    <x v="1"/>
    <x v="38"/>
  </r>
  <r>
    <n v="3094"/>
    <x v="3093"/>
    <s v="This is a Kickstarter to help with the start up costs for Illusionist, Chris Lengyel's Summer 2016 Tour!"/>
    <n v="100000"/>
    <n v="25"/>
    <n v="2.5000000000000001E-4"/>
    <x v="2"/>
    <n v="25"/>
    <x v="0"/>
    <s v="USD"/>
    <n v="1442775956"/>
    <n v="1437591956"/>
    <b v="0"/>
    <n v="1"/>
    <b v="0"/>
    <s v="theater/spaces"/>
    <x v="1"/>
    <x v="38"/>
  </r>
  <r>
    <n v="3095"/>
    <x v="3094"/>
    <s v="We are a small theatre company looking to provide world class theatre to the working class in the Greater New York area."/>
    <n v="14920"/>
    <n v="50"/>
    <n v="3.351206434316354E-3"/>
    <x v="2"/>
    <n v="50"/>
    <x v="0"/>
    <s v="USD"/>
    <n v="1470011780"/>
    <n v="1464827780"/>
    <b v="0"/>
    <n v="1"/>
    <b v="0"/>
    <s v="theater/spaces"/>
    <x v="1"/>
    <x v="38"/>
  </r>
  <r>
    <n v="3096"/>
    <x v="3095"/>
    <s v="To create a learning center for acting and all art types including anything that expresses the emotion of the human spirit."/>
    <n v="20000"/>
    <n v="795"/>
    <n v="3.9750000000000001E-2"/>
    <x v="2"/>
    <n v="56.785714285714285"/>
    <x v="0"/>
    <s v="USD"/>
    <n v="1432151326"/>
    <n v="1429559326"/>
    <b v="0"/>
    <n v="14"/>
    <b v="0"/>
    <s v="theater/spaces"/>
    <x v="1"/>
    <x v="38"/>
  </r>
  <r>
    <n v="3097"/>
    <x v="3096"/>
    <s v="The Bunker makes theatre with purpose: We provide ambitious artists a home in which to share their work with adventurous audiences."/>
    <n v="10000"/>
    <n v="1715"/>
    <n v="0.17150000000000001"/>
    <x v="2"/>
    <n v="40.833333333333336"/>
    <x v="1"/>
    <s v="GBP"/>
    <n v="1475848800"/>
    <n v="1474027501"/>
    <b v="0"/>
    <n v="42"/>
    <b v="0"/>
    <s v="theater/spaces"/>
    <x v="1"/>
    <x v="38"/>
  </r>
  <r>
    <n v="3098"/>
    <x v="3097"/>
    <s v="A magical space, full of fairytale favorites, designed to make each individual have a unique experience; children's dreams made real."/>
    <n v="48725"/>
    <n v="1758"/>
    <n v="3.608004104669061E-2"/>
    <x v="2"/>
    <n v="65.111111111111114"/>
    <x v="0"/>
    <s v="USD"/>
    <n v="1454890620"/>
    <n v="1450724449"/>
    <b v="0"/>
    <n v="27"/>
    <b v="0"/>
    <s v="theater/spaces"/>
    <x v="1"/>
    <x v="38"/>
  </r>
  <r>
    <n v="3099"/>
    <x v="3098"/>
    <s v="I would like to screen this documentary at CSU at their Black Studies Dept. Looking to fly panelist in. Hoping to screen nationwide. &lt;3"/>
    <n v="2000"/>
    <n v="278"/>
    <n v="0.13900000000000001"/>
    <x v="2"/>
    <n v="55.6"/>
    <x v="0"/>
    <s v="USD"/>
    <n v="1455251591"/>
    <n v="1452659591"/>
    <b v="0"/>
    <n v="5"/>
    <b v="0"/>
    <s v="theater/spaces"/>
    <x v="1"/>
    <x v="38"/>
  </r>
  <r>
    <n v="3100"/>
    <x v="3099"/>
    <s v="Friends for Change, a group of girls between the ages of 12 and 18 are building an outdoor Amphitheater as a gift to our community!"/>
    <n v="12000"/>
    <n v="1827"/>
    <n v="0.15225"/>
    <x v="2"/>
    <n v="140.53846153846155"/>
    <x v="0"/>
    <s v="USD"/>
    <n v="1413816975"/>
    <n v="1411224975"/>
    <b v="0"/>
    <n v="13"/>
    <b v="0"/>
    <s v="theater/spaces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n v="0.12"/>
    <x v="2"/>
    <n v="25"/>
    <x v="6"/>
    <s v="EUR"/>
    <n v="1437033360"/>
    <n v="1434445937"/>
    <b v="0"/>
    <n v="12"/>
    <b v="0"/>
    <s v="theater/spaces"/>
    <x v="1"/>
    <x v="38"/>
  </r>
  <r>
    <n v="3102"/>
    <x v="3101"/>
    <s v="Imagine being able to take a performance anywhere! Meet the Theatre Bath Bus - a magical performance space where anything is possible."/>
    <n v="16000"/>
    <n v="6258"/>
    <n v="0.391125"/>
    <x v="2"/>
    <n v="69.533333333333331"/>
    <x v="1"/>
    <s v="GBP"/>
    <n v="1471939818"/>
    <n v="1467619818"/>
    <b v="0"/>
    <n v="90"/>
    <b v="0"/>
    <s v="theater/spaces"/>
    <x v="1"/>
    <x v="38"/>
  </r>
  <r>
    <n v="3103"/>
    <x v="3102"/>
    <s v="Creating a place for local artists to perform, at substantially less cost for them"/>
    <n v="4100"/>
    <n v="11"/>
    <n v="2.6829268292682929E-3"/>
    <x v="2"/>
    <n v="5.5"/>
    <x v="0"/>
    <s v="USD"/>
    <n v="1434080706"/>
    <n v="1428896706"/>
    <b v="0"/>
    <n v="2"/>
    <b v="0"/>
    <s v="theater/spaces"/>
    <x v="1"/>
    <x v="38"/>
  </r>
  <r>
    <n v="3104"/>
    <x v="3103"/>
    <s v="The Loft is CQEAP's latest studio. Located in Rockhampton's CBD we'll be running performing arts workshops for 5yrs to adults."/>
    <n v="4000"/>
    <n v="1185"/>
    <n v="0.29625000000000001"/>
    <x v="2"/>
    <n v="237"/>
    <x v="2"/>
    <s v="AUD"/>
    <n v="1422928800"/>
    <n v="1420235311"/>
    <b v="0"/>
    <n v="5"/>
    <b v="0"/>
    <s v="theater/spaces"/>
    <x v="1"/>
    <x v="38"/>
  </r>
  <r>
    <n v="3105"/>
    <x v="3104"/>
    <s v="My hope is to raise $5845 and replace old stained and mismatched border curtains, cyclorama curtain, and backdrop."/>
    <n v="5845"/>
    <n v="2476"/>
    <n v="0.4236099230111206"/>
    <x v="2"/>
    <n v="79.870967741935488"/>
    <x v="0"/>
    <s v="USD"/>
    <n v="1413694800"/>
    <n v="1408986916"/>
    <b v="0"/>
    <n v="31"/>
    <b v="0"/>
    <s v="theater/spaces"/>
    <x v="1"/>
    <x v="38"/>
  </r>
  <r>
    <n v="3106"/>
    <x v="3105"/>
    <s v="Help fund the exciting first collaboration between Hotel Echo and Bristol Cathedral: WILD MEN, a show commemorating those lost in WW1."/>
    <n v="1000"/>
    <n v="41"/>
    <n v="4.1000000000000002E-2"/>
    <x v="2"/>
    <n v="10.25"/>
    <x v="1"/>
    <s v="GBP"/>
    <n v="1442440800"/>
    <n v="1440497876"/>
    <b v="0"/>
    <n v="4"/>
    <b v="0"/>
    <s v="theater/spaces"/>
    <x v="1"/>
    <x v="38"/>
  </r>
  <r>
    <n v="3107"/>
    <x v="3106"/>
    <s v="When opportunity knocks, we answer!  Help expand the ravishingly talented troupe into a new and exciting market and venue!"/>
    <n v="40000"/>
    <n v="7905"/>
    <n v="0.197625"/>
    <x v="2"/>
    <n v="272.58620689655174"/>
    <x v="0"/>
    <s v="USD"/>
    <n v="1431372751"/>
    <n v="1430767951"/>
    <b v="0"/>
    <n v="29"/>
    <b v="0"/>
    <s v="theater/spaces"/>
    <x v="1"/>
    <x v="38"/>
  </r>
  <r>
    <n v="3108"/>
    <x v="3107"/>
    <s v="We need a permanent home for the theater!"/>
    <n v="50000"/>
    <n v="26"/>
    <n v="5.1999999999999995E-4"/>
    <x v="2"/>
    <n v="13"/>
    <x v="0"/>
    <s v="USD"/>
    <n v="1430234394"/>
    <n v="1425053994"/>
    <b v="0"/>
    <n v="2"/>
    <b v="0"/>
    <s v="theater/spaces"/>
    <x v="1"/>
    <x v="38"/>
  </r>
  <r>
    <n v="3109"/>
    <x v="3108"/>
    <s v="Help us exceed our goal to convert the Sidney Auto Vue Drive-In from 35mm to digital. This will cost upwards of $75,000. Thank you!"/>
    <n v="26500"/>
    <n v="6633"/>
    <n v="0.25030188679245285"/>
    <x v="2"/>
    <n v="58.184210526315788"/>
    <x v="0"/>
    <s v="USD"/>
    <n v="1409194810"/>
    <n v="1406170810"/>
    <b v="0"/>
    <n v="114"/>
    <b v="0"/>
    <s v="theater/spaces"/>
    <x v="1"/>
    <x v="38"/>
  </r>
  <r>
    <n v="3110"/>
    <x v="3109"/>
    <s v="Cat People Unite! It's time we get a space of our own to relax, socialize and learn! Join the Catmunity!"/>
    <n v="25000"/>
    <n v="10"/>
    <n v="4.0000000000000002E-4"/>
    <x v="2"/>
    <n v="10"/>
    <x v="0"/>
    <s v="USD"/>
    <n v="1487465119"/>
    <n v="1484009119"/>
    <b v="0"/>
    <n v="1"/>
    <b v="0"/>
    <s v="theater/spaces"/>
    <x v="1"/>
    <x v="38"/>
  </r>
  <r>
    <n v="3111"/>
    <x v="3110"/>
    <s v="Help All Puppet Players perform it's 2015 season in a beautiful 200 seat theater for an entire year."/>
    <n v="20000"/>
    <n v="5328"/>
    <n v="0.26640000000000003"/>
    <x v="2"/>
    <n v="70.10526315789474"/>
    <x v="0"/>
    <s v="USD"/>
    <n v="1412432220"/>
    <n v="1409753820"/>
    <b v="0"/>
    <n v="76"/>
    <b v="0"/>
    <s v="theater/spaces"/>
    <x v="1"/>
    <x v="38"/>
  </r>
  <r>
    <n v="3112"/>
    <x v="3111"/>
    <s v="Children only have a short period of time to live care free, play hard, get dirty, I want to help every child in my Town play everyday."/>
    <n v="11000"/>
    <n v="521"/>
    <n v="4.7363636363636365E-2"/>
    <x v="2"/>
    <n v="57.888888888888886"/>
    <x v="0"/>
    <s v="USD"/>
    <n v="1477968934"/>
    <n v="1472784934"/>
    <b v="0"/>
    <n v="9"/>
    <b v="0"/>
    <s v="theater/spaces"/>
    <x v="1"/>
    <x v="38"/>
  </r>
  <r>
    <n v="3113"/>
    <x v="3112"/>
    <s v="An arts and craft beer theater showcasing local talent, locally crafted beer and providing performance and rehearsal space."/>
    <n v="109225"/>
    <n v="4635"/>
    <n v="4.2435339894712751E-2"/>
    <x v="2"/>
    <n v="125.27027027027027"/>
    <x v="0"/>
    <s v="USD"/>
    <n v="1429291982"/>
    <n v="1426699982"/>
    <b v="0"/>
    <n v="37"/>
    <b v="0"/>
    <s v="theater/spaces"/>
    <x v="1"/>
    <x v="38"/>
  </r>
  <r>
    <n v="3114"/>
    <x v="3113"/>
    <s v="A scary place to bring your friends. Interactive so that the people that were scared before get to scare others later. A diner on site."/>
    <n v="75000"/>
    <n v="0"/>
    <n v="0"/>
    <x v="2"/>
    <e v="#DIV/0!"/>
    <x v="0"/>
    <s v="USD"/>
    <n v="1411312250"/>
    <n v="1406128250"/>
    <b v="0"/>
    <n v="0"/>
    <b v="0"/>
    <s v="theater/spaces"/>
    <x v="1"/>
    <x v="38"/>
  </r>
  <r>
    <n v="3115"/>
    <x v="3114"/>
    <s v="We are creating a mobile community devoted to the spreading and sharing of spoken word and other kinds of storytelling."/>
    <n v="10000"/>
    <n v="300"/>
    <n v="0.03"/>
    <x v="2"/>
    <n v="300"/>
    <x v="11"/>
    <s v="SEK"/>
    <n v="1465123427"/>
    <n v="1462531427"/>
    <b v="0"/>
    <n v="1"/>
    <b v="0"/>
    <s v="theater/spaces"/>
    <x v="1"/>
    <x v="38"/>
  </r>
  <r>
    <n v="3116"/>
    <x v="3115"/>
    <s v="Creating a consuite for CoreCon. A focus on the insanity of asylums and early medical practices from history."/>
    <n v="750"/>
    <n v="430"/>
    <n v="0.57333333333333336"/>
    <x v="2"/>
    <n v="43"/>
    <x v="0"/>
    <s v="USD"/>
    <n v="1427890925"/>
    <n v="1426681325"/>
    <b v="0"/>
    <n v="10"/>
    <b v="0"/>
    <s v="theater/spaces"/>
    <x v="1"/>
    <x v="38"/>
  </r>
  <r>
    <n v="3117"/>
    <x v="3116"/>
    <s v="Performing Arts workshops, for young people aged 5 -16, exploring how the sea has shaped Cowes as a settlement."/>
    <n v="1000"/>
    <n v="1"/>
    <n v="1E-3"/>
    <x v="2"/>
    <n v="1"/>
    <x v="1"/>
    <s v="GBP"/>
    <n v="1464354720"/>
    <n v="1463648360"/>
    <b v="0"/>
    <n v="1"/>
    <b v="0"/>
    <s v="theater/spaces"/>
    <x v="1"/>
    <x v="38"/>
  </r>
  <r>
    <n v="3118"/>
    <x v="3117"/>
    <s v="a magical place for all kind of people, like a fairytaile in all colours"/>
    <n v="500000"/>
    <n v="1550"/>
    <n v="3.0999999999999999E-3"/>
    <x v="2"/>
    <n v="775"/>
    <x v="11"/>
    <s v="SEK"/>
    <n v="1467473723"/>
    <n v="1465832123"/>
    <b v="0"/>
    <n v="2"/>
    <b v="0"/>
    <s v="theater/spaces"/>
    <x v="1"/>
    <x v="38"/>
  </r>
  <r>
    <n v="3119"/>
    <x v="3118"/>
    <s v="An Information center downTOWN Buffalo...find directions to places of interest, events, eateries, lodging, maps, postcards and books."/>
    <n v="10000"/>
    <n v="5"/>
    <n v="5.0000000000000001E-4"/>
    <x v="2"/>
    <n v="5"/>
    <x v="0"/>
    <s v="USD"/>
    <n v="1427414732"/>
    <n v="1424826332"/>
    <b v="0"/>
    <n v="1"/>
    <b v="0"/>
    <s v="theater/spaces"/>
    <x v="1"/>
    <x v="38"/>
  </r>
  <r>
    <n v="3120"/>
    <x v="3119"/>
    <s v="Wij willen Tropicana het subtropisch zwemparadijs van Rotterdam op een nieuwe locatie gaan bouwen."/>
    <n v="1300000"/>
    <n v="128"/>
    <n v="9.8461538461538464E-5"/>
    <x v="2"/>
    <n v="12.8"/>
    <x v="9"/>
    <s v="EUR"/>
    <n v="1462484196"/>
    <n v="1457303796"/>
    <b v="0"/>
    <n v="10"/>
    <b v="0"/>
    <s v="theater/spaces"/>
    <x v="1"/>
    <x v="38"/>
  </r>
  <r>
    <n v="3121"/>
    <x v="3120"/>
    <s v="I going to build a theatre for a local ant farm so that Ants can put on their theatre productions."/>
    <n v="1500"/>
    <n v="10"/>
    <n v="6.6666666666666671E-3"/>
    <x v="1"/>
    <n v="10"/>
    <x v="5"/>
    <s v="CAD"/>
    <n v="1411748335"/>
    <n v="1406564335"/>
    <b v="0"/>
    <n v="1"/>
    <b v="0"/>
    <s v="theater/spaces"/>
    <x v="1"/>
    <x v="38"/>
  </r>
  <r>
    <n v="3122"/>
    <x v="3121"/>
    <s v="cancelled until further notice"/>
    <n v="199"/>
    <n v="116"/>
    <n v="0.58291457286432158"/>
    <x v="1"/>
    <n v="58"/>
    <x v="0"/>
    <s v="USD"/>
    <n v="1478733732"/>
    <n v="1478298132"/>
    <b v="0"/>
    <n v="2"/>
    <b v="0"/>
    <s v="theater/spaces"/>
    <x v="1"/>
    <x v="38"/>
  </r>
  <r>
    <n v="3123"/>
    <x v="3122"/>
    <s v="The Larchmont Playhouse is threatened! Help save the theater by becoming a Preservation Member of The Larchmont Playhouse."/>
    <n v="125000"/>
    <n v="85192"/>
    <n v="0.68153600000000003"/>
    <x v="1"/>
    <n v="244.80459770114942"/>
    <x v="0"/>
    <s v="USD"/>
    <n v="1468108198"/>
    <n v="1465516198"/>
    <b v="0"/>
    <n v="348"/>
    <b v="0"/>
    <s v="theater/spaces"/>
    <x v="1"/>
    <x v="38"/>
  </r>
  <r>
    <n v="3124"/>
    <x v="3123"/>
    <s v="A place where kids/ teens' dreams come true, and one finds there home without sparkly red shoes!"/>
    <n v="800000"/>
    <n v="26"/>
    <n v="3.2499999999999997E-5"/>
    <x v="1"/>
    <n v="6.5"/>
    <x v="0"/>
    <s v="USD"/>
    <n v="1422902601"/>
    <n v="1417718601"/>
    <b v="0"/>
    <n v="4"/>
    <b v="0"/>
    <s v="theater/spaces"/>
    <x v="1"/>
    <x v="38"/>
  </r>
  <r>
    <n v="3125"/>
    <x v="3124"/>
    <s v="N/A"/>
    <n v="1500000"/>
    <n v="0"/>
    <n v="0"/>
    <x v="1"/>
    <e v="#DIV/0!"/>
    <x v="0"/>
    <s v="USD"/>
    <n v="1452142672"/>
    <n v="1449550672"/>
    <b v="0"/>
    <n v="0"/>
    <b v="0"/>
    <s v="theater/spaces"/>
    <x v="1"/>
    <x v="38"/>
  </r>
  <r>
    <n v="3126"/>
    <x v="3125"/>
    <s v="A big dream, small budget, the drive/passion of so many volunteers...indoor skatepark in Eau Claire, WI._x000a__x000a_This is UR skatepark!"/>
    <n v="25000"/>
    <n v="1040"/>
    <n v="4.1599999999999998E-2"/>
    <x v="1"/>
    <n v="61.176470588235297"/>
    <x v="0"/>
    <s v="USD"/>
    <n v="1459121162"/>
    <n v="1456532762"/>
    <b v="0"/>
    <n v="17"/>
    <b v="0"/>
    <s v="theater/spaces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n v="0"/>
    <x v="1"/>
    <e v="#DIV/0!"/>
    <x v="0"/>
    <s v="USD"/>
    <n v="1425242029"/>
    <n v="1422650029"/>
    <b v="0"/>
    <n v="0"/>
    <b v="0"/>
    <s v="theater/spaces"/>
    <x v="1"/>
    <x v="38"/>
  </r>
  <r>
    <n v="3128"/>
    <x v="3127"/>
    <s v="Bring Morag Fullarton's fun-loving spoof and homage of the classic and timeless film, 'Casablanca', to the stage in New York City."/>
    <n v="15000"/>
    <n v="16291"/>
    <n v="1.0860666666666667"/>
    <x v="3"/>
    <n v="139.23931623931625"/>
    <x v="0"/>
    <s v="USD"/>
    <n v="1489690141"/>
    <n v="1487101741"/>
    <b v="0"/>
    <n v="117"/>
    <b v="0"/>
    <s v="theater/plays"/>
    <x v="1"/>
    <x v="6"/>
  </r>
  <r>
    <n v="3129"/>
    <x v="3128"/>
    <s v="The DE sheds light on the reality of what happens in college. Marcus Rashad created this play to help prepare future/current students"/>
    <n v="1250"/>
    <n v="10"/>
    <n v="8.0000000000000002E-3"/>
    <x v="3"/>
    <n v="10"/>
    <x v="0"/>
    <s v="USD"/>
    <n v="1492542819"/>
    <n v="1489090419"/>
    <b v="0"/>
    <n v="1"/>
    <b v="0"/>
    <s v="theater/plays"/>
    <x v="1"/>
    <x v="6"/>
  </r>
  <r>
    <n v="3130"/>
    <x v="3129"/>
    <s v="A shockingly relevant modern take on a 2,000-year-old tragedy that confronts current gender politics."/>
    <n v="10000"/>
    <n v="375"/>
    <n v="3.7499999999999999E-2"/>
    <x v="3"/>
    <n v="93.75"/>
    <x v="0"/>
    <s v="USD"/>
    <n v="1492145940"/>
    <n v="1489504916"/>
    <b v="0"/>
    <n v="4"/>
    <b v="0"/>
    <s v="theater/plays"/>
    <x v="1"/>
    <x v="6"/>
  </r>
  <r>
    <n v="3131"/>
    <x v="3130"/>
    <s v="A Staged Reading of &quot;Snake Eyes,&quot; a new play by Alex Rafala"/>
    <n v="4100"/>
    <n v="645"/>
    <n v="0.15731707317073171"/>
    <x v="3"/>
    <n v="53.75"/>
    <x v="0"/>
    <s v="USD"/>
    <n v="1491656045"/>
    <n v="1489067645"/>
    <b v="0"/>
    <n v="12"/>
    <b v="0"/>
    <s v="theater/plays"/>
    <x v="1"/>
    <x v="6"/>
  </r>
  <r>
    <n v="3132"/>
    <x v="3131"/>
    <s v="Smells Like Money, Drips Like Honey, Taste Like Mocha, Better Run AWAY"/>
    <n v="30000"/>
    <n v="10"/>
    <n v="3.3333333333333332E-4"/>
    <x v="3"/>
    <n v="10"/>
    <x v="0"/>
    <s v="USD"/>
    <n v="1492759460"/>
    <n v="1487579060"/>
    <b v="0"/>
    <n v="1"/>
    <b v="0"/>
    <s v="theater/plays"/>
    <x v="1"/>
    <x v="6"/>
  </r>
  <r>
    <n v="3133"/>
    <x v="3132"/>
    <s v="TwentySomething is taking Hell Has No Fury to Edinburgh! _x000a_We're looking for your support to get us there."/>
    <n v="500"/>
    <n v="540"/>
    <n v="1.08"/>
    <x v="3"/>
    <n v="33.75"/>
    <x v="1"/>
    <s v="GBP"/>
    <n v="1490358834"/>
    <n v="1487770434"/>
    <b v="0"/>
    <n v="16"/>
    <b v="0"/>
    <s v="theater/plays"/>
    <x v="1"/>
    <x v="6"/>
  </r>
  <r>
    <n v="3134"/>
    <x v="3133"/>
    <s v="Time Zone Theatre &amp; Arteria Theatre present this emotional thriller about Love, Loss and what happens when life goes on, but you can't."/>
    <n v="1000"/>
    <n v="225"/>
    <n v="0.22500000000000001"/>
    <x v="3"/>
    <n v="18.75"/>
    <x v="1"/>
    <s v="GBP"/>
    <n v="1490631419"/>
    <n v="1488820619"/>
    <b v="0"/>
    <n v="12"/>
    <b v="0"/>
    <s v="theater/plays"/>
    <x v="1"/>
    <x v="6"/>
  </r>
  <r>
    <n v="3135"/>
    <x v="3134"/>
    <s v="SEVEN tells the true stories of 7 women who bravely fought for the well-being of women, families, and children around the globe."/>
    <n v="777"/>
    <n v="162"/>
    <n v="0.20849420849420849"/>
    <x v="3"/>
    <n v="23.142857142857142"/>
    <x v="0"/>
    <s v="USD"/>
    <n v="1491277121"/>
    <n v="1489376321"/>
    <b v="0"/>
    <n v="7"/>
    <b v="0"/>
    <s v="theater/plays"/>
    <x v="1"/>
    <x v="6"/>
  </r>
  <r>
    <n v="3136"/>
    <x v="3135"/>
    <s v="Help emberfly theatre put on their first production Heroines and pay our actors and creative team! Follow us @emberflytheatre"/>
    <n v="500"/>
    <n v="639"/>
    <n v="1.278"/>
    <x v="3"/>
    <n v="29.045454545454547"/>
    <x v="1"/>
    <s v="GBP"/>
    <n v="1491001140"/>
    <n v="1487847954"/>
    <b v="0"/>
    <n v="22"/>
    <b v="0"/>
    <s v="theater/plays"/>
    <x v="1"/>
    <x v="6"/>
  </r>
  <r>
    <n v="3137"/>
    <x v="3136"/>
    <s v="Set in 1930s Chinatown, evocative of old world South Jackson Street during the Jazz era."/>
    <n v="1500"/>
    <n v="50"/>
    <n v="3.3333333333333333E-2"/>
    <x v="3"/>
    <n v="50"/>
    <x v="0"/>
    <s v="USD"/>
    <n v="1493838720"/>
    <n v="1489439669"/>
    <b v="0"/>
    <n v="1"/>
    <b v="0"/>
    <s v="theater/plays"/>
    <x v="1"/>
    <x v="6"/>
  </r>
  <r>
    <n v="3138"/>
    <x v="3137"/>
    <s v="A UWE Drama Society adaptation of Timberlake Wertenbaker's play. Funding needed for costumes/props to make the show a success. Thanks."/>
    <n v="200"/>
    <n v="0"/>
    <n v="0"/>
    <x v="3"/>
    <e v="#DIV/0!"/>
    <x v="1"/>
    <s v="GBP"/>
    <n v="1491233407"/>
    <n v="1489591807"/>
    <b v="0"/>
    <n v="0"/>
    <b v="0"/>
    <s v="theater/plays"/>
    <x v="1"/>
    <x v="6"/>
  </r>
  <r>
    <n v="3139"/>
    <x v="3138"/>
    <s v="Conoce y apoya el teatro de calidad que se escribe desde los centros penitenciarios, como es el caso de Casa Calabaza, de Maye Moreno."/>
    <n v="50000"/>
    <n v="2700"/>
    <n v="5.3999999999999999E-2"/>
    <x v="3"/>
    <n v="450"/>
    <x v="14"/>
    <s v="MXN"/>
    <n v="1490416380"/>
    <n v="1487485760"/>
    <b v="0"/>
    <n v="6"/>
    <b v="0"/>
    <s v="theater/plays"/>
    <x v="1"/>
    <x v="6"/>
  </r>
  <r>
    <n v="3140"/>
    <x v="3139"/>
    <s v="ReminiSens offers an Enchanting Time Travel experience: have diner at the court of Versailles and interact with the nobles of the time!"/>
    <n v="10000"/>
    <n v="96"/>
    <n v="9.5999999999999992E-3"/>
    <x v="3"/>
    <n v="24"/>
    <x v="6"/>
    <s v="EUR"/>
    <n v="1491581703"/>
    <n v="1488993303"/>
    <b v="0"/>
    <n v="4"/>
    <b v="0"/>
    <s v="theater/plays"/>
    <x v="1"/>
    <x v="6"/>
  </r>
  <r>
    <n v="3141"/>
    <x v="3140"/>
    <s v="We are a theatre society from the Groningen University in the Netherlands. _x000a_We would be more than happy for some help funding the play."/>
    <n v="500"/>
    <n v="258"/>
    <n v="0.51600000000000001"/>
    <x v="3"/>
    <n v="32.25"/>
    <x v="9"/>
    <s v="EUR"/>
    <n v="1492372800"/>
    <n v="1488823488"/>
    <b v="0"/>
    <n v="8"/>
    <b v="0"/>
    <s v="theater/plays"/>
    <x v="1"/>
    <x v="6"/>
  </r>
  <r>
    <n v="3142"/>
    <x v="3141"/>
    <s v="Our aim is to deliver a powerful piece of theatre to audiences across the UK, including Edinburgh Fringe (2017)."/>
    <n v="2750"/>
    <n v="45"/>
    <n v="1.6363636363636365E-2"/>
    <x v="3"/>
    <n v="15"/>
    <x v="1"/>
    <s v="GBP"/>
    <n v="1489922339"/>
    <n v="1487333939"/>
    <b v="0"/>
    <n v="3"/>
    <b v="0"/>
    <s v="theater/plays"/>
    <x v="1"/>
    <x v="6"/>
  </r>
  <r>
    <n v="3143"/>
    <x v="3142"/>
    <s v="THE POIGNANT EXPLORATION OF WHAT IT MEANS TO SAY GOODBYE._x000a_Stripped Raw brings Liam Borrett's debut play 'This is Living' to Wiltshire."/>
    <n v="700"/>
    <n v="0"/>
    <n v="0"/>
    <x v="3"/>
    <e v="#DIV/0!"/>
    <x v="1"/>
    <s v="GBP"/>
    <n v="1491726956"/>
    <n v="1489480556"/>
    <b v="0"/>
    <n v="0"/>
    <b v="0"/>
    <s v="theater/plays"/>
    <x v="1"/>
    <x v="6"/>
  </r>
  <r>
    <n v="3144"/>
    <x v="3143"/>
    <s v="Two women, one love, one must die: a multicultural cast in a play about the denied holocaust of Libyan Jews. Premieres in March in NYC"/>
    <n v="10000"/>
    <n v="7540"/>
    <n v="0.754"/>
    <x v="3"/>
    <n v="251.33333333333334"/>
    <x v="0"/>
    <s v="USD"/>
    <n v="1489903200"/>
    <n v="1488459307"/>
    <b v="0"/>
    <n v="30"/>
    <b v="0"/>
    <s v="theater/plays"/>
    <x v="1"/>
    <x v="6"/>
  </r>
  <r>
    <n v="3145"/>
    <x v="3144"/>
    <s v="Dominion Theatre Company is the first community dinner theatre  to be established in Arlington TX."/>
    <n v="25000"/>
    <n v="0"/>
    <n v="0"/>
    <x v="3"/>
    <e v="#DIV/0!"/>
    <x v="0"/>
    <s v="USD"/>
    <n v="1490659134"/>
    <n v="1485478734"/>
    <b v="0"/>
    <n v="0"/>
    <b v="0"/>
    <s v="theater/plays"/>
    <x v="1"/>
    <x v="6"/>
  </r>
  <r>
    <n v="3146"/>
    <x v="3145"/>
    <s v="Somos... Podemos... Amamos... Nuestra muralla, nuestra utopÃ­a. Que el amor sea el lÃ­mite"/>
    <n v="50000"/>
    <n v="5250"/>
    <n v="0.105"/>
    <x v="3"/>
    <n v="437.5"/>
    <x v="14"/>
    <s v="MXN"/>
    <n v="1492356166"/>
    <n v="1488471766"/>
    <b v="0"/>
    <n v="12"/>
    <b v="0"/>
    <s v="theater/plays"/>
    <x v="1"/>
    <x v="6"/>
  </r>
  <r>
    <n v="3147"/>
    <x v="3146"/>
    <s v="A play that uses photography to tell the story of a friendship forged during the demolition of New York's Pennsylvania Station."/>
    <n v="20000"/>
    <n v="23505"/>
    <n v="1.1752499999999999"/>
    <x v="0"/>
    <n v="110.35211267605634"/>
    <x v="0"/>
    <s v="USD"/>
    <n v="1415319355"/>
    <n v="1411859755"/>
    <b v="1"/>
    <n v="213"/>
    <b v="1"/>
    <s v="theater/plays"/>
    <x v="1"/>
    <x v="6"/>
  </r>
  <r>
    <n v="3148"/>
    <x v="3147"/>
    <s v="Help fund The Aurora Project, an immersive science fiction epic."/>
    <n v="1800"/>
    <n v="2361"/>
    <n v="1.3116666666666668"/>
    <x v="0"/>
    <n v="41.421052631578945"/>
    <x v="0"/>
    <s v="USD"/>
    <n v="1412136000"/>
    <n v="1410278284"/>
    <b v="1"/>
    <n v="57"/>
    <b v="1"/>
    <s v="theater/plays"/>
    <x v="1"/>
    <x v="6"/>
  </r>
  <r>
    <n v="3149"/>
    <x v="3148"/>
    <s v="A student led production at Northwestern U. of an adaptation by Frank Galati of the classic book Kafka on the Shore by Haruki Murakmi."/>
    <n v="1250"/>
    <n v="1300"/>
    <n v="1.04"/>
    <x v="0"/>
    <n v="52"/>
    <x v="0"/>
    <s v="USD"/>
    <n v="1354845600"/>
    <n v="1352766300"/>
    <b v="1"/>
    <n v="25"/>
    <b v="1"/>
    <s v="theater/plays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n v="1.01"/>
    <x v="0"/>
    <n v="33.990384615384613"/>
    <x v="0"/>
    <s v="USD"/>
    <n v="1295928000"/>
    <n v="1288160403"/>
    <b v="1"/>
    <n v="104"/>
    <b v="1"/>
    <s v="theater/plays"/>
    <x v="1"/>
    <x v="6"/>
  </r>
  <r>
    <n v="3151"/>
    <x v="3150"/>
    <s v="A Multi-Media Puppet Show, with large cable control puppets to tell a hilarious story for all ages."/>
    <n v="3500"/>
    <n v="3514"/>
    <n v="1.004"/>
    <x v="0"/>
    <n v="103.35294117647059"/>
    <x v="0"/>
    <s v="USD"/>
    <n v="1410379774"/>
    <n v="1407787774"/>
    <b v="1"/>
    <n v="34"/>
    <b v="1"/>
    <s v="theater/plays"/>
    <x v="1"/>
    <x v="6"/>
  </r>
  <r>
    <n v="3152"/>
    <x v="3151"/>
    <s v="'Gilead' is an original theatre piece inspired by Margaret Atwood's 'The Handmaid's Tale'. (Brighton Fringe 2014)"/>
    <n v="2200"/>
    <n v="2331"/>
    <n v="1.0595454545454546"/>
    <x v="0"/>
    <n v="34.791044776119406"/>
    <x v="1"/>
    <s v="GBP"/>
    <n v="1383425367"/>
    <n v="1380833367"/>
    <b v="1"/>
    <n v="67"/>
    <b v="1"/>
    <s v="theater/plays"/>
    <x v="1"/>
    <x v="6"/>
  </r>
  <r>
    <n v="3153"/>
    <x v="3152"/>
    <s v="A stage production of Terminator 2: Judgment Day, composed entirely of the words of William Shakespeare"/>
    <n v="3000"/>
    <n v="10067.5"/>
    <n v="3.3558333333333334"/>
    <x v="0"/>
    <n v="41.773858921161825"/>
    <x v="0"/>
    <s v="USD"/>
    <n v="1304225940"/>
    <n v="1301542937"/>
    <b v="1"/>
    <n v="241"/>
    <b v="1"/>
    <s v="theater/plays"/>
    <x v="1"/>
    <x v="6"/>
  </r>
  <r>
    <n v="3154"/>
    <x v="3153"/>
    <s v="Hilarious play about two parents obsessed with getting their kid into the best pre-school and are willing to do ANYTHING to get him in!"/>
    <n v="7000"/>
    <n v="7905"/>
    <n v="1.1292857142857142"/>
    <x v="0"/>
    <n v="64.268292682926827"/>
    <x v="0"/>
    <s v="USD"/>
    <n v="1333310458"/>
    <n v="1330722058"/>
    <b v="1"/>
    <n v="123"/>
    <b v="1"/>
    <s v="theater/plays"/>
    <x v="1"/>
    <x v="6"/>
  </r>
  <r>
    <n v="3155"/>
    <x v="3154"/>
    <s v="We want to take our stage adaptation of Studio Ghibli's 'Princess Mononoke' to more people.  Help us do it!"/>
    <n v="5000"/>
    <n v="9425.23"/>
    <n v="1.885046"/>
    <x v="0"/>
    <n v="31.209370860927152"/>
    <x v="1"/>
    <s v="GBP"/>
    <n v="1356004725"/>
    <n v="1353412725"/>
    <b v="1"/>
    <n v="302"/>
    <b v="1"/>
    <s v="theater/plays"/>
    <x v="1"/>
    <x v="6"/>
  </r>
  <r>
    <n v="3156"/>
    <x v="3155"/>
    <s v="First Love/Worst Love is an examination of love and its mutability, as expressed through twelve stories and five actors on one stage."/>
    <n v="5500"/>
    <n v="5600"/>
    <n v="1.0181818181818181"/>
    <x v="0"/>
    <n v="62.921348314606739"/>
    <x v="0"/>
    <s v="USD"/>
    <n v="1338591144"/>
    <n v="1335567144"/>
    <b v="1"/>
    <n v="89"/>
    <b v="1"/>
    <s v="theater/plays"/>
    <x v="1"/>
    <x v="6"/>
  </r>
  <r>
    <n v="3157"/>
    <x v="3156"/>
    <s v="Four Directors.  Four One Acts.  Four Genres.  For You."/>
    <n v="4000"/>
    <n v="4040"/>
    <n v="1.01"/>
    <x v="0"/>
    <n v="98.536585365853654"/>
    <x v="0"/>
    <s v="USD"/>
    <n v="1405746000"/>
    <n v="1404932105"/>
    <b v="1"/>
    <n v="41"/>
    <b v="1"/>
    <s v="theater/plays"/>
    <x v="1"/>
    <x v="6"/>
  </r>
  <r>
    <n v="3158"/>
    <x v="3157"/>
    <s v="A 40s crime-noir play using nursery rhyme characters."/>
    <n v="5000"/>
    <n v="5700"/>
    <n v="1.1399999999999999"/>
    <x v="0"/>
    <n v="82.608695652173907"/>
    <x v="0"/>
    <s v="USD"/>
    <n v="1374523752"/>
    <n v="1371931752"/>
    <b v="1"/>
    <n v="69"/>
    <b v="1"/>
    <s v="theater/plays"/>
    <x v="1"/>
    <x v="6"/>
  </r>
  <r>
    <n v="3159"/>
    <x v="3158"/>
    <s v="WAXWING is an exciting new world premiere of mythic (perhaps even apocalyptic!) proportions."/>
    <n v="1500"/>
    <n v="2002.22"/>
    <n v="1.3348133333333334"/>
    <x v="0"/>
    <n v="38.504230769230773"/>
    <x v="0"/>
    <s v="USD"/>
    <n v="1326927600"/>
    <n v="1323221761"/>
    <b v="1"/>
    <n v="52"/>
    <b v="1"/>
    <s v="theater/plays"/>
    <x v="1"/>
    <x v="6"/>
  </r>
  <r>
    <n v="3160"/>
    <x v="3159"/>
    <s v="Two stories by Anton Chekhov adapted for the stage and performed back-to-back in a stunning live theatrical performance."/>
    <n v="4500"/>
    <n v="4569"/>
    <n v="1.0153333333333334"/>
    <x v="0"/>
    <n v="80.15789473684211"/>
    <x v="0"/>
    <s v="USD"/>
    <n v="1407905940"/>
    <n v="1405923687"/>
    <b v="1"/>
    <n v="57"/>
    <b v="1"/>
    <s v="theater/plays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n v="1.0509999999999999"/>
    <x v="0"/>
    <n v="28.405405405405407"/>
    <x v="1"/>
    <s v="GBP"/>
    <n v="1413377522"/>
    <n v="1410785522"/>
    <b v="1"/>
    <n v="74"/>
    <b v="1"/>
    <s v="theater/plays"/>
    <x v="1"/>
    <x v="6"/>
  </r>
  <r>
    <n v="3162"/>
    <x v="3161"/>
    <s v="Radio show meets interactive novel, accompanied by live foley, music, and audience participation. YOU choose what happens next!"/>
    <n v="4000"/>
    <n v="5086"/>
    <n v="1.2715000000000001"/>
    <x v="0"/>
    <n v="80.730158730158735"/>
    <x v="0"/>
    <s v="USD"/>
    <n v="1404698400"/>
    <n v="1402331262"/>
    <b v="1"/>
    <n v="63"/>
    <b v="1"/>
    <s v="theater/plays"/>
    <x v="1"/>
    <x v="6"/>
  </r>
  <r>
    <n v="3163"/>
    <x v="3162"/>
    <s v="We are a group of actors reviving a play called &quot;Sonny Under the Assumption&quot; to bring to Toronto, Canada this summer..."/>
    <n v="13000"/>
    <n v="14450"/>
    <n v="1.1115384615384616"/>
    <x v="0"/>
    <n v="200.69444444444446"/>
    <x v="0"/>
    <s v="USD"/>
    <n v="1402855525"/>
    <n v="1400263525"/>
    <b v="1"/>
    <n v="72"/>
    <b v="1"/>
    <s v="theater/plays"/>
    <x v="1"/>
    <x v="6"/>
  </r>
  <r>
    <n v="3164"/>
    <x v="3163"/>
    <s v="Better than Shakespeare! Theatre Companyâ€™s inaugural production, â€œMuch Ado About Something.â€ The Something is Aliens."/>
    <n v="2500"/>
    <n v="2669"/>
    <n v="1.0676000000000001"/>
    <x v="0"/>
    <n v="37.591549295774648"/>
    <x v="0"/>
    <s v="USD"/>
    <n v="1402341615"/>
    <n v="1399490415"/>
    <b v="1"/>
    <n v="71"/>
    <b v="1"/>
    <s v="theater/plays"/>
    <x v="1"/>
    <x v="6"/>
  </r>
  <r>
    <n v="3165"/>
    <x v="3164"/>
    <s v="THE MOON PLAY is a new play written by Carolyn Gilliam. The play follows an astronaut on the moon who has lost his reason to explore."/>
    <n v="750"/>
    <n v="1220"/>
    <n v="1.6266666666666667"/>
    <x v="0"/>
    <n v="58.095238095238095"/>
    <x v="0"/>
    <s v="USD"/>
    <n v="1304395140"/>
    <n v="1302493760"/>
    <b v="1"/>
    <n v="21"/>
    <b v="1"/>
    <s v="theater/plays"/>
    <x v="1"/>
    <x v="6"/>
  </r>
  <r>
    <n v="3166"/>
    <x v="3165"/>
    <s v="VERDIGRIS: A play written by Jim Beaver, star of Supernatural and Deadwood, opening March 2015 at Theatre West in Los Angeles."/>
    <n v="35000"/>
    <n v="56079.83"/>
    <n v="1.6022808571428573"/>
    <x v="0"/>
    <n v="60.300892473118282"/>
    <x v="0"/>
    <s v="USD"/>
    <n v="1416988740"/>
    <n v="1414514153"/>
    <b v="1"/>
    <n v="930"/>
    <b v="1"/>
    <s v="theater/plays"/>
    <x v="1"/>
    <x v="6"/>
  </r>
  <r>
    <n v="3167"/>
    <x v="3166"/>
    <s v="What is destiny? Explore it with us this August at FringeNYC."/>
    <n v="3000"/>
    <n v="3485"/>
    <n v="1.1616666666666666"/>
    <x v="0"/>
    <n v="63.363636363636367"/>
    <x v="0"/>
    <s v="USD"/>
    <n v="1406952781"/>
    <n v="1405743181"/>
    <b v="1"/>
    <n v="55"/>
    <b v="1"/>
    <s v="theater/plays"/>
    <x v="1"/>
    <x v="6"/>
  </r>
  <r>
    <n v="3168"/>
    <x v="3167"/>
    <s v="A dazzling aerial show that brings to life the whimsical and romantic short stories of beloved fantasy author Italo Calvino."/>
    <n v="2500"/>
    <n v="3105"/>
    <n v="1.242"/>
    <x v="0"/>
    <n v="50.901639344262293"/>
    <x v="0"/>
    <s v="USD"/>
    <n v="1402696800"/>
    <n v="1399948353"/>
    <b v="1"/>
    <n v="61"/>
    <b v="1"/>
    <s v="theater/plays"/>
    <x v="1"/>
    <x v="6"/>
  </r>
  <r>
    <n v="3169"/>
    <x v="3168"/>
    <s v="We're bringing The Window to the Cherry Lane Theater in January 2014."/>
    <n v="8000"/>
    <n v="8241"/>
    <n v="1.030125"/>
    <x v="0"/>
    <n v="100.5"/>
    <x v="0"/>
    <s v="USD"/>
    <n v="1386910740"/>
    <n v="1384364561"/>
    <b v="1"/>
    <n v="82"/>
    <b v="1"/>
    <s v="theater/plays"/>
    <x v="1"/>
    <x v="6"/>
  </r>
  <r>
    <n v="3170"/>
    <x v="3169"/>
    <s v="An emotionally-charged journey through the history of black women in America told in reverse."/>
    <n v="2000"/>
    <n v="2245"/>
    <n v="1.1225000000000001"/>
    <x v="0"/>
    <n v="31.619718309859156"/>
    <x v="0"/>
    <s v="USD"/>
    <n v="1404273600"/>
    <n v="1401414944"/>
    <b v="1"/>
    <n v="71"/>
    <b v="1"/>
    <s v="theater/plays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n v="1.0881428571428571"/>
    <x v="0"/>
    <n v="65.102564102564102"/>
    <x v="1"/>
    <s v="GBP"/>
    <n v="1462545358"/>
    <n v="1459953358"/>
    <b v="1"/>
    <n v="117"/>
    <b v="1"/>
    <s v="theater/plays"/>
    <x v="1"/>
    <x v="6"/>
  </r>
  <r>
    <n v="3172"/>
    <x v="3171"/>
    <s v="Outcry Theatre needs your help to produce Carlos Murillo's play &quot;Dark Play&quot; for the 2012 Dallas fringe festival, Out of the Loop."/>
    <n v="2000"/>
    <n v="2300"/>
    <n v="1.1499999999999999"/>
    <x v="0"/>
    <n v="79.310344827586206"/>
    <x v="0"/>
    <s v="USD"/>
    <n v="1329240668"/>
    <n v="1326648668"/>
    <b v="1"/>
    <n v="29"/>
    <b v="1"/>
    <s v="theater/plays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n v="1.03"/>
    <x v="0"/>
    <n v="139.18918918918919"/>
    <x v="0"/>
    <s v="USD"/>
    <n v="1411765492"/>
    <n v="1409173492"/>
    <b v="1"/>
    <n v="74"/>
    <b v="1"/>
    <s v="theater/plays"/>
    <x v="1"/>
    <x v="6"/>
  </r>
  <r>
    <n v="3174"/>
    <x v="3173"/>
    <s v="This adaptation uses the text of Oâ€™Neill to explore race, and asks the audience if stereotypes impact a characters guilt or innocence."/>
    <n v="3000"/>
    <n v="3034"/>
    <n v="1.0113333333333334"/>
    <x v="0"/>
    <n v="131.91304347826087"/>
    <x v="0"/>
    <s v="USD"/>
    <n v="1408999508"/>
    <n v="1407789908"/>
    <b v="1"/>
    <n v="23"/>
    <b v="1"/>
    <s v="theater/plays"/>
    <x v="1"/>
    <x v="6"/>
  </r>
  <r>
    <n v="3175"/>
    <x v="3174"/>
    <s v="One Year Lease Theater Company's world premiere theater production of THE KILLING ROOM, by playwright Daniel Keene, March 2011 in NYC."/>
    <n v="5000"/>
    <n v="5478"/>
    <n v="1.0955999999999999"/>
    <x v="0"/>
    <n v="91.3"/>
    <x v="0"/>
    <s v="USD"/>
    <n v="1297977427"/>
    <n v="1292793427"/>
    <b v="1"/>
    <n v="60"/>
    <b v="1"/>
    <s v="theater/plays"/>
    <x v="1"/>
    <x v="6"/>
  </r>
  <r>
    <n v="3176"/>
    <x v="3175"/>
    <s v="Romeo and Juliet at Moody's Pub is an adapted, 90-minute version of Shakespeare's classic tragedy, performed for free in a restaurant"/>
    <n v="1900"/>
    <n v="2182"/>
    <n v="1.148421052631579"/>
    <x v="0"/>
    <n v="39.672727272727272"/>
    <x v="0"/>
    <s v="USD"/>
    <n v="1376838000"/>
    <n v="1374531631"/>
    <b v="1"/>
    <n v="55"/>
    <b v="1"/>
    <s v="theater/plays"/>
    <x v="1"/>
    <x v="6"/>
  </r>
  <r>
    <n v="3177"/>
    <x v="3176"/>
    <s v="This one-man play made a splash on the west coast. Help shine a spotlight on this rock &amp; roll spectacle in NEW YORK CITY_x0008_!"/>
    <n v="2500"/>
    <n v="2935"/>
    <n v="1.1739999999999999"/>
    <x v="0"/>
    <n v="57.549019607843135"/>
    <x v="0"/>
    <s v="USD"/>
    <n v="1403366409"/>
    <n v="1400774409"/>
    <b v="1"/>
    <n v="51"/>
    <b v="1"/>
    <s v="theater/plays"/>
    <x v="1"/>
    <x v="6"/>
  </r>
  <r>
    <n v="3178"/>
    <x v="3177"/>
    <s v="Cutting Off Kate Bush is a one-woman show written &amp; performed by Lucy Benson-Brown, premiering at the Edinburgh Fringe Festival 2014"/>
    <n v="1500"/>
    <n v="2576"/>
    <n v="1.7173333333333334"/>
    <x v="0"/>
    <n v="33.025641025641029"/>
    <x v="1"/>
    <s v="GBP"/>
    <n v="1405521075"/>
    <n v="1402929075"/>
    <b v="1"/>
    <n v="78"/>
    <b v="1"/>
    <s v="theater/plays"/>
    <x v="1"/>
    <x v="6"/>
  </r>
  <r>
    <n v="3179"/>
    <x v="3178"/>
    <s v="A Sci-fi play in several vignettes that will narrate an alternate history in the mid-20th century."/>
    <n v="4200"/>
    <n v="4794.82"/>
    <n v="1.1416238095238094"/>
    <x v="0"/>
    <n v="77.335806451612896"/>
    <x v="0"/>
    <s v="USD"/>
    <n v="1367859071"/>
    <n v="1365699071"/>
    <b v="1"/>
    <n v="62"/>
    <b v="1"/>
    <s v="theater/plays"/>
    <x v="1"/>
    <x v="6"/>
  </r>
  <r>
    <n v="3180"/>
    <x v="3179"/>
    <s v="A new tale of witches, fairies, cat-hunters and and bone-boilers from London theatre company Broken Glass."/>
    <n v="1200"/>
    <n v="1437"/>
    <n v="1.1975"/>
    <x v="0"/>
    <n v="31.933333333333334"/>
    <x v="1"/>
    <s v="GBP"/>
    <n v="1403258049"/>
    <n v="1400666049"/>
    <b v="1"/>
    <n v="45"/>
    <b v="1"/>
    <s v="theater/plays"/>
    <x v="1"/>
    <x v="6"/>
  </r>
  <r>
    <n v="3181"/>
    <x v="3180"/>
    <s v="ENDURING SONG by award-winning Bear Trap Theatre, is a sweeping historical epic about love, loss and family set in the First Crusade."/>
    <n v="500"/>
    <n v="545"/>
    <n v="1.0900000000000001"/>
    <x v="0"/>
    <n v="36.333333333333336"/>
    <x v="1"/>
    <s v="GBP"/>
    <n v="1402848000"/>
    <n v="1400570787"/>
    <b v="1"/>
    <n v="15"/>
    <b v="1"/>
    <s v="theater/plays"/>
    <x v="1"/>
    <x v="6"/>
  </r>
  <r>
    <n v="3182"/>
    <x v="3181"/>
    <s v="FRANK, a newborn company, presents Wallace Shawn's famously unproduced,&quot;A Thought in Three Parts.&quot;_x000a_Be FRANK with us!"/>
    <n v="7000"/>
    <n v="7062"/>
    <n v="1.0088571428571429"/>
    <x v="0"/>
    <n v="46.768211920529801"/>
    <x v="0"/>
    <s v="USD"/>
    <n v="1328029200"/>
    <n v="1323211621"/>
    <b v="1"/>
    <n v="151"/>
    <b v="1"/>
    <s v="theater/plays"/>
    <x v="1"/>
    <x v="6"/>
  </r>
  <r>
    <n v="3183"/>
    <x v="3182"/>
    <s v="Anton Chekhov's The Seagull. An outdoor Amphitheater in Manhattan. Trees. A River. Daybreak."/>
    <n v="2500"/>
    <n v="2725"/>
    <n v="1.0900000000000001"/>
    <x v="0"/>
    <n v="40.073529411764703"/>
    <x v="0"/>
    <s v="USD"/>
    <n v="1377284669"/>
    <n v="1375729469"/>
    <b v="1"/>
    <n v="68"/>
    <b v="1"/>
    <s v="theater/plays"/>
    <x v="1"/>
    <x v="6"/>
  </r>
  <r>
    <n v="3184"/>
    <x v="3183"/>
    <s v="Equus is the story of a psychiatrist treating a teenaged boy who blinds six horses with a metal spike."/>
    <n v="4300"/>
    <n v="4610"/>
    <n v="1.0720930232558139"/>
    <x v="0"/>
    <n v="100.21739130434783"/>
    <x v="0"/>
    <s v="USD"/>
    <n v="1404258631"/>
    <n v="1401666631"/>
    <b v="1"/>
    <n v="46"/>
    <b v="1"/>
    <s v="theater/plays"/>
    <x v="1"/>
    <x v="6"/>
  </r>
  <r>
    <n v="3185"/>
    <x v="3184"/>
    <s v="I've written, and am producing, a fun new play with a gorgeous cast for this year's Edfringe and it just needs a little extra dough :)"/>
    <n v="1000"/>
    <n v="1000"/>
    <n v="1"/>
    <x v="0"/>
    <n v="41.666666666666664"/>
    <x v="1"/>
    <s v="GBP"/>
    <n v="1405553241"/>
    <n v="1404948441"/>
    <b v="1"/>
    <n v="24"/>
    <b v="1"/>
    <s v="theater/plays"/>
    <x v="1"/>
    <x v="6"/>
  </r>
  <r>
    <n v="3186"/>
    <x v="3185"/>
    <s v="Honest is an exciting and dark new play by Bristol based writer Alice Nicholas, touring the South of England and London this October."/>
    <n v="3200"/>
    <n v="3270"/>
    <n v="1.0218750000000001"/>
    <x v="0"/>
    <n v="46.714285714285715"/>
    <x v="1"/>
    <s v="GBP"/>
    <n v="1410901200"/>
    <n v="1408313438"/>
    <b v="1"/>
    <n v="70"/>
    <b v="1"/>
    <s v="theater/plays"/>
    <x v="1"/>
    <x v="6"/>
  </r>
  <r>
    <n v="3187"/>
    <x v="3186"/>
    <s v="Award-winning OSR Performance Ensemble brings the creepy, unlikely, bittersweet, macabre &amp; beautiful world of Neil Gaiman to the stage."/>
    <n v="15000"/>
    <n v="17444"/>
    <n v="1.1629333333333334"/>
    <x v="0"/>
    <n v="71.491803278688522"/>
    <x v="0"/>
    <s v="USD"/>
    <n v="1407167973"/>
    <n v="1405439973"/>
    <b v="1"/>
    <n v="244"/>
    <b v="1"/>
    <s v="theater/plays"/>
    <x v="1"/>
    <x v="6"/>
  </r>
  <r>
    <n v="3188"/>
    <x v="3187"/>
    <s v="A revue show featuring the very best of the last century of musical theatre from aspiring young producers &amp; performers at RWCMD"/>
    <n v="200"/>
    <n v="130"/>
    <n v="0.65"/>
    <x v="2"/>
    <n v="14.444444444444445"/>
    <x v="1"/>
    <s v="GBP"/>
    <n v="1433930302"/>
    <n v="1432115902"/>
    <b v="0"/>
    <n v="9"/>
    <b v="0"/>
    <s v="theater/musical"/>
    <x v="1"/>
    <x v="40"/>
  </r>
  <r>
    <n v="3189"/>
    <x v="3188"/>
    <s v="Det Ã¤r tio Ã¥r sedan sist! Musikalen Hednadotter med sÃ¥ngarna frÃ¥n orginaluppsÃ¤ttningen sjunger musikalen i Konsertform."/>
    <n v="55000"/>
    <n v="6780"/>
    <n v="0.12327272727272727"/>
    <x v="2"/>
    <n v="356.84210526315792"/>
    <x v="11"/>
    <s v="SEK"/>
    <n v="1432455532"/>
    <n v="1429863532"/>
    <b v="0"/>
    <n v="19"/>
    <b v="0"/>
    <s v="theater/musical"/>
    <x v="1"/>
    <x v="40"/>
  </r>
  <r>
    <n v="3190"/>
    <x v="3189"/>
    <s v="Call It A Day Productions is putting on their first full production in December and every little bit helps!"/>
    <n v="4000"/>
    <n v="0"/>
    <n v="0"/>
    <x v="2"/>
    <e v="#DIV/0!"/>
    <x v="5"/>
    <s v="CAD"/>
    <n v="1481258275"/>
    <n v="1478662675"/>
    <b v="0"/>
    <n v="0"/>
    <b v="0"/>
    <s v="theater/musical"/>
    <x v="1"/>
    <x v="40"/>
  </r>
  <r>
    <n v="3191"/>
    <x v="3190"/>
    <s v="A brand new musical about the ban of contraception and abortion in Romania and the revolution that ended it all in 1989."/>
    <n v="3750"/>
    <n v="151"/>
    <n v="4.0266666666666666E-2"/>
    <x v="2"/>
    <n v="37.75"/>
    <x v="0"/>
    <s v="USD"/>
    <n v="1471370869"/>
    <n v="1466186869"/>
    <b v="0"/>
    <n v="4"/>
    <b v="0"/>
    <s v="theater/musical"/>
    <x v="1"/>
    <x v="40"/>
  </r>
  <r>
    <n v="3192"/>
    <x v="3191"/>
    <s v="This project challenges social issues affecting young people in areas of deprivation within the Belfast area (Northern Ireland)."/>
    <n v="10000"/>
    <n v="102"/>
    <n v="1.0200000000000001E-2"/>
    <x v="2"/>
    <n v="12.75"/>
    <x v="1"/>
    <s v="GBP"/>
    <n v="1425160800"/>
    <n v="1421274859"/>
    <b v="0"/>
    <n v="8"/>
    <b v="0"/>
    <s v="theater/musical"/>
    <x v="1"/>
    <x v="40"/>
  </r>
  <r>
    <n v="3193"/>
    <x v="3192"/>
    <s v="Bringing Richard O'Brien's sequel to legendary Rocky Horror to the stage for the first time. First London, then...The World!"/>
    <n v="5000"/>
    <n v="587"/>
    <n v="0.1174"/>
    <x v="2"/>
    <n v="24.458333333333332"/>
    <x v="1"/>
    <s v="GBP"/>
    <n v="1424474056"/>
    <n v="1420586056"/>
    <b v="0"/>
    <n v="24"/>
    <b v="0"/>
    <s v="theater/musical"/>
    <x v="1"/>
    <x v="40"/>
  </r>
  <r>
    <n v="3194"/>
    <x v="3193"/>
    <s v="P.A.C.K (Performing Arts Camp for Kids) Musical Theater, Instrumental Music, Vocal Music, Dance, Visual Arts, and Physical Education!"/>
    <n v="11000"/>
    <n v="0"/>
    <n v="0"/>
    <x v="2"/>
    <e v="#DIV/0!"/>
    <x v="0"/>
    <s v="USD"/>
    <n v="1437960598"/>
    <n v="1435368598"/>
    <b v="0"/>
    <n v="0"/>
    <b v="0"/>
    <s v="theater/musical"/>
    <x v="1"/>
    <x v="40"/>
  </r>
  <r>
    <n v="3195"/>
    <x v="3194"/>
    <s v="Emerson Sings is the first cabaret to celebrate the work of up and coming musical theater composers who are alumni of Emerson College."/>
    <n v="3500"/>
    <n v="2070"/>
    <n v="0.59142857142857141"/>
    <x v="2"/>
    <n v="53.07692307692308"/>
    <x v="0"/>
    <s v="USD"/>
    <n v="1423750542"/>
    <n v="1421158542"/>
    <b v="0"/>
    <n v="39"/>
    <b v="0"/>
    <s v="theater/musical"/>
    <x v="1"/>
    <x v="40"/>
  </r>
  <r>
    <n v="3196"/>
    <x v="3195"/>
    <s v="Help five college students as they journey to bring their groundbreaking new musical &quot;Our Modern Lives&quot; to Broadway!"/>
    <n v="3000000"/>
    <n v="1800"/>
    <n v="5.9999999999999995E-4"/>
    <x v="2"/>
    <n v="300"/>
    <x v="0"/>
    <s v="USD"/>
    <n v="1438437600"/>
    <n v="1433254875"/>
    <b v="0"/>
    <n v="6"/>
    <b v="0"/>
    <s v="theater/musical"/>
    <x v="1"/>
    <x v="40"/>
  </r>
  <r>
    <n v="3197"/>
    <x v="3196"/>
    <s v="This years most important stage project for young artists in our region. www.ungespor.no"/>
    <n v="10000"/>
    <n v="1145"/>
    <n v="0.1145"/>
    <x v="2"/>
    <n v="286.25"/>
    <x v="10"/>
    <s v="NOK"/>
    <n v="1423050618"/>
    <n v="1420458618"/>
    <b v="0"/>
    <n v="4"/>
    <b v="0"/>
    <s v="theater/musical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n v="3.6666666666666666E-3"/>
    <x v="2"/>
    <n v="36.666666666666664"/>
    <x v="8"/>
    <s v="DKK"/>
    <n v="1424081477"/>
    <n v="1420798277"/>
    <b v="0"/>
    <n v="3"/>
    <b v="0"/>
    <s v="theater/musical"/>
    <x v="1"/>
    <x v="40"/>
  </r>
  <r>
    <n v="3199"/>
    <x v="3198"/>
    <s v="The Milburn Stone Theatre needs your help to bring its high-flying next blockbuster musical, TARZAN, to life!"/>
    <n v="5000"/>
    <n v="2608"/>
    <n v="0.52159999999999995"/>
    <x v="2"/>
    <n v="49.20754716981132"/>
    <x v="0"/>
    <s v="USD"/>
    <n v="1410037200"/>
    <n v="1407435418"/>
    <b v="0"/>
    <n v="53"/>
    <b v="0"/>
    <s v="theater/musical"/>
    <x v="1"/>
    <x v="40"/>
  </r>
  <r>
    <n v="3200"/>
    <x v="3199"/>
    <s v="An extremely unique musical play with an exciting, fun filled, dramatic twist. You will discover what lies ahead on the Road to Kingdom"/>
    <n v="50000"/>
    <n v="1"/>
    <n v="2.0000000000000002E-5"/>
    <x v="2"/>
    <n v="1"/>
    <x v="0"/>
    <s v="USD"/>
    <n v="1461994440"/>
    <n v="1459410101"/>
    <b v="0"/>
    <n v="1"/>
    <b v="0"/>
    <s v="theater/musical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n v="1.2500000000000001E-2"/>
    <x v="2"/>
    <n v="12.5"/>
    <x v="1"/>
    <s v="GBP"/>
    <n v="1409509477"/>
    <n v="1407695077"/>
    <b v="0"/>
    <n v="2"/>
    <b v="0"/>
    <s v="theater/musical"/>
    <x v="1"/>
    <x v="40"/>
  </r>
  <r>
    <n v="3202"/>
    <x v="3201"/>
    <s v="Falling in love at Christmas should never be a drag! A rocking musical about four lives intersecting at a nightclub at Christmas."/>
    <n v="5000"/>
    <n v="2726"/>
    <n v="0.54520000000000002"/>
    <x v="2"/>
    <n v="109.04"/>
    <x v="0"/>
    <s v="USD"/>
    <n v="1450072740"/>
    <n v="1445027346"/>
    <b v="0"/>
    <n v="25"/>
    <b v="0"/>
    <s v="theater/musical"/>
    <x v="1"/>
    <x v="40"/>
  </r>
  <r>
    <n v="3203"/>
    <x v="3202"/>
    <s v="Escape from Reality's 1st Season &quot;Defying Gravity&quot; including The Last Five Years, Godspell, and Aida."/>
    <n v="1000"/>
    <n v="250"/>
    <n v="0.25"/>
    <x v="2"/>
    <n v="41.666666666666664"/>
    <x v="0"/>
    <s v="USD"/>
    <n v="1443224622"/>
    <n v="1440632622"/>
    <b v="0"/>
    <n v="6"/>
    <b v="0"/>
    <s v="theater/musical"/>
    <x v="1"/>
    <x v="40"/>
  </r>
  <r>
    <n v="3204"/>
    <x v="3203"/>
    <s v="Based on the hit game, Trip and Grace's marriage is falling apart. It's up to the audience to determine the fate of their relationship."/>
    <n v="500"/>
    <n v="0"/>
    <n v="0"/>
    <x v="2"/>
    <e v="#DIV/0!"/>
    <x v="0"/>
    <s v="USD"/>
    <n v="1437149640"/>
    <n v="1434558479"/>
    <b v="0"/>
    <n v="0"/>
    <b v="0"/>
    <s v="theater/musical"/>
    <x v="1"/>
    <x v="40"/>
  </r>
  <r>
    <n v="3205"/>
    <x v="3204"/>
    <s v="Children Must Run is an original musical, about a prostitute, a drug mule, a child soldier and their struggles, hopes and dreams."/>
    <n v="8000"/>
    <n v="273"/>
    <n v="3.4125000000000003E-2"/>
    <x v="2"/>
    <n v="22.75"/>
    <x v="1"/>
    <s v="GBP"/>
    <n v="1430470772"/>
    <n v="1427878772"/>
    <b v="0"/>
    <n v="12"/>
    <b v="0"/>
    <s v="theater/musical"/>
    <x v="1"/>
    <x v="40"/>
  </r>
  <r>
    <n v="3206"/>
    <x v="3205"/>
    <s v="PTYA is a non-profit musical theater group for kids ages 7-18 that teaches the importance of self expression through the arts."/>
    <n v="5000"/>
    <n v="0"/>
    <n v="0"/>
    <x v="2"/>
    <e v="#DIV/0!"/>
    <x v="0"/>
    <s v="USD"/>
    <n v="1442644651"/>
    <n v="1440052651"/>
    <b v="0"/>
    <n v="0"/>
    <b v="0"/>
    <s v="theater/musical"/>
    <x v="1"/>
    <x v="40"/>
  </r>
  <r>
    <n v="3207"/>
    <x v="3206"/>
    <s v="We are proud to be doing The Last Five Years as our debut! Now, our little company needs your help to make our big dreams come true!"/>
    <n v="5500"/>
    <n v="2550"/>
    <n v="0.46363636363636362"/>
    <x v="2"/>
    <n v="70.833333333333329"/>
    <x v="0"/>
    <s v="USD"/>
    <n v="1429767607"/>
    <n v="1424587207"/>
    <b v="0"/>
    <n v="36"/>
    <b v="0"/>
    <s v="theater/musical"/>
    <x v="1"/>
    <x v="40"/>
  </r>
  <r>
    <n v="3208"/>
    <x v="3207"/>
    <s v="The political and personal collide in a raw and intimate look at a pre-9/11 America: &quot;The Coming World&quot; by Christopher Shinn"/>
    <n v="5000"/>
    <n v="5175"/>
    <n v="1.0349999999999999"/>
    <x v="0"/>
    <n v="63.109756097560975"/>
    <x v="0"/>
    <s v="USD"/>
    <n v="1406557877"/>
    <n v="1404743477"/>
    <b v="1"/>
    <n v="82"/>
    <b v="1"/>
    <s v="theater/plays"/>
    <x v="1"/>
    <x v="6"/>
  </r>
  <r>
    <n v="3209"/>
    <x v="3208"/>
    <s v="The hysterical and heartbreaking story of artist Jack Kirby, &quot;the King of the Comics,&quot; at the 2014 Comic Book Theater Festival"/>
    <n v="9500"/>
    <n v="11335.7"/>
    <n v="1.1932315789473684"/>
    <x v="0"/>
    <n v="50.157964601769912"/>
    <x v="0"/>
    <s v="USD"/>
    <n v="1403305200"/>
    <n v="1400512658"/>
    <b v="1"/>
    <n v="226"/>
    <b v="1"/>
    <s v="theater/plays"/>
    <x v="1"/>
    <x v="6"/>
  </r>
  <r>
    <n v="3210"/>
    <x v="3209"/>
    <s v="The Red Herring is a new play full of wickedly fast dialogue, a joke for every sentence, and more puns than you can shake a stick at."/>
    <n v="3000"/>
    <n v="3773"/>
    <n v="1.2576666666666667"/>
    <x v="0"/>
    <n v="62.883333333333333"/>
    <x v="0"/>
    <s v="USD"/>
    <n v="1338523140"/>
    <n v="1334442519"/>
    <b v="1"/>
    <n v="60"/>
    <b v="1"/>
    <s v="theater/plays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n v="1.1974347826086957"/>
    <x v="0"/>
    <n v="85.531055900621112"/>
    <x v="0"/>
    <s v="USD"/>
    <n v="1408068000"/>
    <n v="1405346680"/>
    <b v="1"/>
    <n v="322"/>
    <b v="1"/>
    <s v="theater/plays"/>
    <x v="1"/>
    <x v="6"/>
  </r>
  <r>
    <n v="3212"/>
    <x v="3211"/>
    <s v="Help us bring our production of Campo Maldito to New York AND San Francisco!"/>
    <n v="4000"/>
    <n v="5050"/>
    <n v="1.2625"/>
    <x v="0"/>
    <n v="53.723404255319146"/>
    <x v="0"/>
    <s v="USD"/>
    <n v="1407524751"/>
    <n v="1404932751"/>
    <b v="1"/>
    <n v="94"/>
    <b v="1"/>
    <s v="theater/plays"/>
    <x v="1"/>
    <x v="6"/>
  </r>
  <r>
    <n v="3213"/>
    <x v="3212"/>
    <s v="3 boys, 1 white dress and a hoover collide in this explosive new play by John Fitzpatrick. Life's a wedding disco. Let's dance."/>
    <n v="6000"/>
    <n v="6007"/>
    <n v="1.0011666666666668"/>
    <x v="0"/>
    <n v="127.80851063829788"/>
    <x v="1"/>
    <s v="GBP"/>
    <n v="1437934759"/>
    <n v="1434478759"/>
    <b v="1"/>
    <n v="47"/>
    <b v="1"/>
    <s v="theater/plays"/>
    <x v="1"/>
    <x v="6"/>
  </r>
  <r>
    <n v="3214"/>
    <x v="3213"/>
    <s v="Sexting, selfies and social media pressures that affect young people  connected 24/7.  Mistakes happen but now they can remain forever!"/>
    <n v="12000"/>
    <n v="12256"/>
    <n v="1.0213333333333334"/>
    <x v="0"/>
    <n v="106.57391304347826"/>
    <x v="1"/>
    <s v="GBP"/>
    <n v="1452038100"/>
    <n v="1448823673"/>
    <b v="1"/>
    <n v="115"/>
    <b v="1"/>
    <s v="theater/plays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n v="1.0035142857142858"/>
    <x v="0"/>
    <n v="262.11194029850748"/>
    <x v="0"/>
    <s v="USD"/>
    <n v="1441857540"/>
    <n v="1438617471"/>
    <b v="1"/>
    <n v="134"/>
    <b v="1"/>
    <s v="theater/plays"/>
    <x v="1"/>
    <x v="6"/>
  </r>
  <r>
    <n v="3216"/>
    <x v="3215"/>
    <s v="Brute (winner of the 2015 IdeasTap Underbelly Award) is new writing based on the true story of a rather twisted, horrible schoolgirl."/>
    <n v="2000"/>
    <n v="2001"/>
    <n v="1.0004999999999999"/>
    <x v="0"/>
    <n v="57.171428571428571"/>
    <x v="1"/>
    <s v="GBP"/>
    <n v="1436625000"/>
    <n v="1433934371"/>
    <b v="1"/>
    <n v="35"/>
    <b v="1"/>
    <s v="theater/plays"/>
    <x v="1"/>
    <x v="6"/>
  </r>
  <r>
    <n v="3217"/>
    <x v="3216"/>
    <s v="Wake Up Call is a comedic play about a group of hotel employees working on Christmas Eve."/>
    <n v="4500"/>
    <n v="5221"/>
    <n v="1.1602222222222223"/>
    <x v="0"/>
    <n v="50.20192307692308"/>
    <x v="0"/>
    <s v="USD"/>
    <n v="1478264784"/>
    <n v="1475672784"/>
    <b v="1"/>
    <n v="104"/>
    <b v="1"/>
    <s v="theater/plays"/>
    <x v="1"/>
    <x v="6"/>
  </r>
  <r>
    <n v="3218"/>
    <x v="3217"/>
    <s v="A brave &amp; relevant play that looks at the lives of 7 real women who served in the US Armed Forces. Authentic stories that need telling."/>
    <n v="12000"/>
    <n v="12252"/>
    <n v="1.0209999999999999"/>
    <x v="0"/>
    <n v="66.586956521739125"/>
    <x v="1"/>
    <s v="GBP"/>
    <n v="1419984000"/>
    <n v="1417132986"/>
    <b v="1"/>
    <n v="184"/>
    <b v="1"/>
    <s v="theater/plays"/>
    <x v="1"/>
    <x v="6"/>
  </r>
  <r>
    <n v="3219"/>
    <x v="3218"/>
    <s v="Eyes Closed is a collaborative play and docudrama about New Yorkers and their dreams."/>
    <n v="20000"/>
    <n v="20022"/>
    <n v="1.0011000000000001"/>
    <x v="0"/>
    <n v="168.25210084033614"/>
    <x v="0"/>
    <s v="USD"/>
    <n v="1427063747"/>
    <n v="1424043347"/>
    <b v="1"/>
    <n v="119"/>
    <b v="1"/>
    <s v="theater/plays"/>
    <x v="1"/>
    <x v="6"/>
  </r>
  <r>
    <n v="3220"/>
    <x v="3219"/>
    <s v="A sci-fi thriller for the stage opening March 10 in Los Angeles."/>
    <n v="15000"/>
    <n v="15126"/>
    <n v="1.0084"/>
    <x v="0"/>
    <n v="256.37288135593218"/>
    <x v="0"/>
    <s v="USD"/>
    <n v="1489352400"/>
    <n v="1486411204"/>
    <b v="1"/>
    <n v="59"/>
    <b v="1"/>
    <s v="theater/plays"/>
    <x v="1"/>
    <x v="6"/>
  </r>
  <r>
    <n v="3221"/>
    <x v="3220"/>
    <s v="A one-man show about love, loss, and motorways, written &amp; performed by Ben Norris. Help us get to the 2015 Edinburgh Fringe and beyond!"/>
    <n v="4000"/>
    <n v="4137"/>
    <n v="1.0342499999999999"/>
    <x v="0"/>
    <n v="36.610619469026545"/>
    <x v="1"/>
    <s v="GBP"/>
    <n v="1436114603"/>
    <n v="1433090603"/>
    <b v="1"/>
    <n v="113"/>
    <b v="1"/>
    <s v="theater/plays"/>
    <x v="1"/>
    <x v="6"/>
  </r>
  <r>
    <n v="3222"/>
    <x v="3221"/>
    <s v="Shakespeare's classic re-imagined as a spoken and signed production for deaf and hearing audiences"/>
    <n v="2500"/>
    <n v="3120"/>
    <n v="1.248"/>
    <x v="0"/>
    <n v="37.142857142857146"/>
    <x v="0"/>
    <s v="USD"/>
    <n v="1445722140"/>
    <n v="1443016697"/>
    <b v="1"/>
    <n v="84"/>
    <b v="1"/>
    <s v="theater/plays"/>
    <x v="1"/>
    <x v="6"/>
  </r>
  <r>
    <n v="3223"/>
    <x v="3222"/>
    <s v="Bringing David Lindsay-Abaire's award-winning story of our times to the East Bay."/>
    <n v="3100"/>
    <n v="3395"/>
    <n v="1.0951612903225807"/>
    <x v="0"/>
    <n v="45.878378378378379"/>
    <x v="0"/>
    <s v="USD"/>
    <n v="1440100976"/>
    <n v="1437508976"/>
    <b v="1"/>
    <n v="74"/>
    <b v="1"/>
    <s v="theater/plays"/>
    <x v="1"/>
    <x v="6"/>
  </r>
  <r>
    <n v="3224"/>
    <x v="3223"/>
    <s v="Neil LaBute and Marco Calvani reunite once again for the unique, international collaboration that is ADA: Author directing Author."/>
    <n v="30000"/>
    <n v="30610"/>
    <n v="1.0203333333333333"/>
    <x v="0"/>
    <n v="141.71296296296296"/>
    <x v="0"/>
    <s v="USD"/>
    <n v="1484024400"/>
    <n v="1479932713"/>
    <b v="1"/>
    <n v="216"/>
    <b v="1"/>
    <s v="theater/plays"/>
    <x v="1"/>
    <x v="6"/>
  </r>
  <r>
    <n v="3225"/>
    <x v="3224"/>
    <s v="Bare Theatre brings one of Shakespeare's most accessible early comedies to life free to the public across the NC Triangle"/>
    <n v="2000"/>
    <n v="2047"/>
    <n v="1.0235000000000001"/>
    <x v="0"/>
    <n v="52.487179487179489"/>
    <x v="0"/>
    <s v="USD"/>
    <n v="1464987600"/>
    <n v="1463145938"/>
    <b v="1"/>
    <n v="39"/>
    <b v="1"/>
    <s v="theater/plays"/>
    <x v="1"/>
    <x v="6"/>
  </r>
  <r>
    <n v="3226"/>
    <x v="3225"/>
    <s v="Trip The Light Theatre needs YOUR help to fund it's second run of its debut production 'The Sun Shining On her Hands' in London."/>
    <n v="1200"/>
    <n v="1250"/>
    <n v="1.0416666666666667"/>
    <x v="0"/>
    <n v="59.523809523809526"/>
    <x v="1"/>
    <s v="GBP"/>
    <n v="1446213612"/>
    <n v="1443621612"/>
    <b v="1"/>
    <n v="21"/>
    <b v="1"/>
    <s v="theater/plays"/>
    <x v="1"/>
    <x v="6"/>
  </r>
  <r>
    <n v="3227"/>
    <x v="3226"/>
    <s v="a colder water than here is a new play by Matt Jones and directed by Lily McLeish that will be perfomed at VAULT Festival from 1-5 Feb"/>
    <n v="1200"/>
    <n v="1500"/>
    <n v="1.25"/>
    <x v="0"/>
    <n v="50"/>
    <x v="1"/>
    <s v="GBP"/>
    <n v="1484687436"/>
    <n v="1482095436"/>
    <b v="0"/>
    <n v="30"/>
    <b v="1"/>
    <s v="theater/plays"/>
    <x v="1"/>
    <x v="6"/>
  </r>
  <r>
    <n v="3228"/>
    <x v="3227"/>
    <s v="A Season of Powerful Women. A Season of Defiance."/>
    <n v="7000"/>
    <n v="7164"/>
    <n v="1.0234285714285714"/>
    <x v="0"/>
    <n v="193.62162162162161"/>
    <x v="0"/>
    <s v="USD"/>
    <n v="1450328340"/>
    <n v="1447606884"/>
    <b v="1"/>
    <n v="37"/>
    <b v="1"/>
    <s v="theater/plays"/>
    <x v="1"/>
    <x v="6"/>
  </r>
  <r>
    <n v="3229"/>
    <x v="3228"/>
    <s v="After electrifying audiences in Seattle and Tashkent, The Seagull Project embarks on a brand new journey."/>
    <n v="20000"/>
    <n v="21573"/>
    <n v="1.0786500000000001"/>
    <x v="0"/>
    <n v="106.79702970297029"/>
    <x v="0"/>
    <s v="USD"/>
    <n v="1416470398"/>
    <n v="1413874798"/>
    <b v="1"/>
    <n v="202"/>
    <b v="1"/>
    <s v="theater/plays"/>
    <x v="1"/>
    <x v="6"/>
  </r>
  <r>
    <n v="3230"/>
    <x v="3229"/>
    <s v="Recently under fire for its cheeky and contextual revisiting of an ancient comedy, this show has lost funding and needs your support!"/>
    <n v="2600"/>
    <n v="2857"/>
    <n v="1.0988461538461538"/>
    <x v="0"/>
    <n v="77.21621621621621"/>
    <x v="0"/>
    <s v="USD"/>
    <n v="1412135940"/>
    <n v="1410840126"/>
    <b v="1"/>
    <n v="37"/>
    <b v="1"/>
    <s v="theater/plays"/>
    <x v="1"/>
    <x v="6"/>
  </r>
  <r>
    <n v="3231"/>
    <x v="3230"/>
    <s v="Help us reach our &quot;stretch goal&quot; of $2000! We are an adult group specializing in adapting works of fiction for the stage."/>
    <n v="1000"/>
    <n v="1610"/>
    <n v="1.61"/>
    <x v="0"/>
    <n v="57.5"/>
    <x v="0"/>
    <s v="USD"/>
    <n v="1460846347"/>
    <n v="1458254347"/>
    <b v="0"/>
    <n v="28"/>
    <b v="1"/>
    <s v="theater/plays"/>
    <x v="1"/>
    <x v="6"/>
  </r>
  <r>
    <n v="3232"/>
    <x v="3231"/>
    <s v="Honorable Men - Yorick's 10th season of free, outdoor Shakespeare.  Featuring Henry IV, part 1 and Julius Caesar."/>
    <n v="1000"/>
    <n v="1312"/>
    <n v="1.3120000000000001"/>
    <x v="0"/>
    <n v="50.46153846153846"/>
    <x v="0"/>
    <s v="USD"/>
    <n v="1462334340"/>
    <n v="1459711917"/>
    <b v="1"/>
    <n v="26"/>
    <b v="1"/>
    <s v="theater/plays"/>
    <x v="1"/>
    <x v="6"/>
  </r>
  <r>
    <n v="3233"/>
    <x v="3232"/>
    <s v="64 Squares is an autobiographical one-man exploration of the internal chess game played to reconcile relationships."/>
    <n v="5000"/>
    <n v="5940"/>
    <n v="1.1879999999999999"/>
    <x v="0"/>
    <n v="97.377049180327873"/>
    <x v="0"/>
    <s v="USD"/>
    <n v="1488482355"/>
    <n v="1485890355"/>
    <b v="0"/>
    <n v="61"/>
    <b v="1"/>
    <s v="theater/plays"/>
    <x v="1"/>
    <x v="6"/>
  </r>
  <r>
    <n v="3234"/>
    <x v="3233"/>
    <s v="Get Repetitive Beats to Vaults! A high octane play set in Oxford  during one of the most influential &amp; hedonistic movements in music."/>
    <n v="4000"/>
    <n v="4015.71"/>
    <n v="1.0039275000000001"/>
    <x v="0"/>
    <n v="34.91921739130435"/>
    <x v="1"/>
    <s v="GBP"/>
    <n v="1485991860"/>
    <n v="1483124208"/>
    <b v="0"/>
    <n v="115"/>
    <b v="1"/>
    <s v="theater/plays"/>
    <x v="1"/>
    <x v="6"/>
  </r>
  <r>
    <n v="3235"/>
    <x v="3234"/>
    <s v="Bring the spectacular PLEASE EXCUSE MY DEAR AUNT SALLY to Edinburgh this August for a 4-week run at the prestigious Pleasance Theatre!"/>
    <n v="15000"/>
    <n v="15481"/>
    <n v="1.0320666666666667"/>
    <x v="0"/>
    <n v="85.530386740331494"/>
    <x v="0"/>
    <s v="USD"/>
    <n v="1467361251"/>
    <n v="1464769251"/>
    <b v="1"/>
    <n v="181"/>
    <b v="1"/>
    <s v="theater/plays"/>
    <x v="1"/>
    <x v="6"/>
  </r>
  <r>
    <n v="3236"/>
    <x v="3235"/>
    <s v="A dark comedy exploring the importance of art, homelessness, and finding your own path.  World Premiere 3/27/17 at IRT Theater in NYC."/>
    <n v="20000"/>
    <n v="20120"/>
    <n v="1.006"/>
    <x v="0"/>
    <n v="182.90909090909091"/>
    <x v="0"/>
    <s v="USD"/>
    <n v="1482962433"/>
    <n v="1480370433"/>
    <b v="0"/>
    <n v="110"/>
    <b v="1"/>
    <s v="theater/plays"/>
    <x v="1"/>
    <x v="6"/>
  </r>
  <r>
    <n v="3237"/>
    <x v="3236"/>
    <s v="An annual campaign supporting our intensive for artists 25 and under."/>
    <n v="35000"/>
    <n v="35275.64"/>
    <n v="1.0078754285714286"/>
    <x v="0"/>
    <n v="131.13620817843866"/>
    <x v="0"/>
    <s v="USD"/>
    <n v="1443499140"/>
    <n v="1441452184"/>
    <b v="1"/>
    <n v="269"/>
    <b v="1"/>
    <s v="theater/plays"/>
    <x v="1"/>
    <x v="6"/>
  </r>
  <r>
    <n v="3238"/>
    <x v="3237"/>
    <s v="A bit of role-play never hurt anyone, right? Two maids play a game of murder. Genet's THE MAIDS in a visceral production by ALL BARE."/>
    <n v="2800"/>
    <n v="3145"/>
    <n v="1.1232142857142857"/>
    <x v="0"/>
    <n v="39.810126582278478"/>
    <x v="1"/>
    <s v="GBP"/>
    <n v="1435752898"/>
    <n v="1433160898"/>
    <b v="1"/>
    <n v="79"/>
    <b v="1"/>
    <s v="theater/plays"/>
    <x v="1"/>
    <x v="6"/>
  </r>
  <r>
    <n v="3239"/>
    <x v="3238"/>
    <s v="The first regional library-touring show from new UK company Librarian Theatre - transforming local libraries into magical theatres"/>
    <n v="5862"/>
    <n v="6208.98"/>
    <n v="1.0591914022517912"/>
    <x v="0"/>
    <n v="59.701730769230764"/>
    <x v="1"/>
    <s v="GBP"/>
    <n v="1445817540"/>
    <n v="1443665293"/>
    <b v="1"/>
    <n v="104"/>
    <b v="1"/>
    <s v="theater/plays"/>
    <x v="1"/>
    <x v="6"/>
  </r>
  <r>
    <n v="3240"/>
    <x v="3239"/>
    <s v="An inventive (re)telling of Princess Sophia Duleep Singhâ€™s journey, from an aristocratic upbringing to a life of political activism."/>
    <n v="3000"/>
    <n v="3017"/>
    <n v="1.0056666666666667"/>
    <x v="0"/>
    <n v="88.735294117647058"/>
    <x v="1"/>
    <s v="GBP"/>
    <n v="1487286000"/>
    <n v="1484843948"/>
    <b v="0"/>
    <n v="34"/>
    <b v="1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n v="1.1530588235294117"/>
    <x v="0"/>
    <n v="58.688622754491021"/>
    <x v="0"/>
    <s v="USD"/>
    <n v="1413269940"/>
    <n v="1410421670"/>
    <b v="1"/>
    <n v="167"/>
    <b v="1"/>
    <s v="theater/plays"/>
    <x v="1"/>
    <x v="6"/>
  </r>
  <r>
    <n v="3242"/>
    <x v="3241"/>
    <s v="First Day Off in a Long Time is a comedy show...            _x000a_About suicide."/>
    <n v="10000"/>
    <n v="12730.42"/>
    <n v="1.273042"/>
    <x v="0"/>
    <n v="69.56513661202186"/>
    <x v="0"/>
    <s v="USD"/>
    <n v="1411150092"/>
    <n v="1408558092"/>
    <b v="1"/>
    <n v="183"/>
    <b v="1"/>
    <s v="theater/plays"/>
    <x v="1"/>
    <x v="6"/>
  </r>
  <r>
    <n v="3243"/>
    <x v="3242"/>
    <s v="Live Source's world premiere of a new play by Jaclyn Backhaus, premiering at the New Ohio Theatre October 30th-November 8th."/>
    <n v="8000"/>
    <n v="8227"/>
    <n v="1.028375"/>
    <x v="0"/>
    <n v="115.87323943661971"/>
    <x v="0"/>
    <s v="USD"/>
    <n v="1444348800"/>
    <n v="1442283562"/>
    <b v="1"/>
    <n v="71"/>
    <b v="1"/>
    <s v="theater/plays"/>
    <x v="1"/>
    <x v="6"/>
  </r>
  <r>
    <n v="3244"/>
    <x v="3243"/>
    <s v="'Time Please' is a black comedy set in a failing public house in a run-down part of town, where things are about to get messy."/>
    <n v="1600"/>
    <n v="1647"/>
    <n v="1.0293749999999999"/>
    <x v="0"/>
    <n v="23.869565217391305"/>
    <x v="1"/>
    <s v="GBP"/>
    <n v="1480613982"/>
    <n v="1478018382"/>
    <b v="0"/>
    <n v="69"/>
    <b v="1"/>
    <s v="theater/plays"/>
    <x v="1"/>
    <x v="6"/>
  </r>
  <r>
    <n v="3245"/>
    <x v="3244"/>
    <s v="Five playwrights volunteer at New York's largest soup kitchen and develop a play around the people they meet."/>
    <n v="21000"/>
    <n v="21904"/>
    <n v="1.043047619047619"/>
    <x v="0"/>
    <n v="81.125925925925927"/>
    <x v="0"/>
    <s v="USD"/>
    <n v="1434074400"/>
    <n v="1431354258"/>
    <b v="0"/>
    <n v="270"/>
    <b v="1"/>
    <s v="theater/plays"/>
    <x v="1"/>
    <x v="6"/>
  </r>
  <r>
    <n v="3246"/>
    <x v="3245"/>
    <s v="The Gray Man isnâ€™t real. Heâ€™s a ghost story, a boogeyman, a tale mothers make up to keep their children safe."/>
    <n v="10000"/>
    <n v="11122"/>
    <n v="1.1122000000000001"/>
    <x v="0"/>
    <n v="57.626943005181346"/>
    <x v="0"/>
    <s v="USD"/>
    <n v="1442030340"/>
    <n v="1439551200"/>
    <b v="1"/>
    <n v="193"/>
    <b v="1"/>
    <s v="theater/plays"/>
    <x v="1"/>
    <x v="6"/>
  </r>
  <r>
    <n v="3247"/>
    <x v="3246"/>
    <s v="Open Letter Theatre presents 'Boys' by Ella Hickson, at 2015's Edinburgh Fringe Festival! Four students, one flat, one last party!"/>
    <n v="2500"/>
    <n v="2646.5"/>
    <n v="1.0586"/>
    <x v="0"/>
    <n v="46.429824561403507"/>
    <x v="1"/>
    <s v="GBP"/>
    <n v="1436696712"/>
    <n v="1434104712"/>
    <b v="1"/>
    <n v="57"/>
    <b v="1"/>
    <s v="theater/plays"/>
    <x v="1"/>
    <x v="6"/>
  </r>
  <r>
    <n v="3248"/>
    <x v="3247"/>
    <s v="Honest Accomplice Theatre produces theatre for social change."/>
    <n v="12000"/>
    <n v="12095"/>
    <n v="1.0079166666666666"/>
    <x v="0"/>
    <n v="60.475000000000001"/>
    <x v="0"/>
    <s v="USD"/>
    <n v="1428178757"/>
    <n v="1425590357"/>
    <b v="1"/>
    <n v="200"/>
    <b v="1"/>
    <s v="theater/plays"/>
    <x v="1"/>
    <x v="6"/>
  </r>
  <r>
    <n v="3249"/>
    <x v="3248"/>
    <s v="A new work about guilt, trauma, love, and change; this original play tells the story of a boy and a girl who love and lose each other."/>
    <n v="5500"/>
    <n v="5771"/>
    <n v="1.0492727272727274"/>
    <x v="0"/>
    <n v="65.579545454545453"/>
    <x v="0"/>
    <s v="USD"/>
    <n v="1434822914"/>
    <n v="1432230914"/>
    <b v="1"/>
    <n v="88"/>
    <b v="1"/>
    <s v="theater/plays"/>
    <x v="1"/>
    <x v="6"/>
  </r>
  <r>
    <n v="3250"/>
    <x v="3249"/>
    <s v="The birth-child of The Moving Company, Theatre de la Jeune Lune &amp; William Shakespeare:  A wild new production of Love's Labour's Lost."/>
    <n v="25000"/>
    <n v="25388"/>
    <n v="1.01552"/>
    <x v="0"/>
    <n v="119.1924882629108"/>
    <x v="0"/>
    <s v="USD"/>
    <n v="1415213324"/>
    <n v="1412617724"/>
    <b v="1"/>
    <n v="213"/>
    <b v="1"/>
    <s v="theater/plays"/>
    <x v="1"/>
    <x v="6"/>
  </r>
  <r>
    <n v="3251"/>
    <x v="3250"/>
    <s v="Self-Titled: A Live (Theatrical) Mixtape. An evening of short plays and music inspired by the works of Jimi, Aretha, Sting and Rufus!"/>
    <n v="1500"/>
    <n v="1661"/>
    <n v="1.1073333333333333"/>
    <x v="0"/>
    <n v="83.05"/>
    <x v="0"/>
    <s v="USD"/>
    <n v="1434907966"/>
    <n v="1432315966"/>
    <b v="1"/>
    <n v="20"/>
    <b v="1"/>
    <s v="theater/plays"/>
    <x v="1"/>
    <x v="6"/>
  </r>
  <r>
    <n v="3252"/>
    <x v="3251"/>
    <s v="How do we navigate the boundaries between friendship, sexual intimacy and obsessive desire?"/>
    <n v="2250"/>
    <n v="2876"/>
    <n v="1.2782222222222221"/>
    <x v="0"/>
    <n v="57.52"/>
    <x v="1"/>
    <s v="GBP"/>
    <n v="1473247240"/>
    <n v="1470655240"/>
    <b v="1"/>
    <n v="50"/>
    <b v="1"/>
    <s v="theater/plays"/>
    <x v="1"/>
    <x v="6"/>
  </r>
  <r>
    <n v="3253"/>
    <x v="3252"/>
    <s v="Can you ever truly feel what someone else is feeling?_x000a_Do you want to?"/>
    <n v="20000"/>
    <n v="20365"/>
    <n v="1.0182500000000001"/>
    <x v="0"/>
    <n v="177.08695652173913"/>
    <x v="0"/>
    <s v="USD"/>
    <n v="1473306300"/>
    <n v="1471701028"/>
    <b v="1"/>
    <n v="115"/>
    <b v="1"/>
    <s v="theater/plays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n v="1.012576923076923"/>
    <x v="0"/>
    <n v="70.771505376344081"/>
    <x v="1"/>
    <s v="GBP"/>
    <n v="1427331809"/>
    <n v="1424743409"/>
    <b v="1"/>
    <n v="186"/>
    <b v="1"/>
    <s v="theater/plays"/>
    <x v="1"/>
    <x v="6"/>
  </r>
  <r>
    <n v="3255"/>
    <x v="3254"/>
    <s v="5 Actors, 30 Characters, 90 Minutes._x000a_Let us transport you from London to the fields of Agincourt, using the power of your imagination."/>
    <n v="300"/>
    <n v="525"/>
    <n v="1.75"/>
    <x v="0"/>
    <n v="29.166666666666668"/>
    <x v="1"/>
    <s v="GBP"/>
    <n v="1412706375"/>
    <n v="1410114375"/>
    <b v="1"/>
    <n v="18"/>
    <b v="1"/>
    <s v="theater/plays"/>
    <x v="1"/>
    <x v="6"/>
  </r>
  <r>
    <n v="3256"/>
    <x v="3255"/>
    <s v="Our 16th year promises to be bigger and better than ever but we need your help to bring the show to life!"/>
    <n v="10000"/>
    <n v="12806"/>
    <n v="1.2806"/>
    <x v="0"/>
    <n v="72.76136363636364"/>
    <x v="0"/>
    <s v="USD"/>
    <n v="1433995140"/>
    <n v="1432129577"/>
    <b v="1"/>
    <n v="176"/>
    <b v="1"/>
    <s v="theater/plays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n v="1.0629949999999999"/>
    <x v="0"/>
    <n v="51.853414634146333"/>
    <x v="1"/>
    <s v="GBP"/>
    <n v="1487769952"/>
    <n v="1485177952"/>
    <b v="0"/>
    <n v="41"/>
    <b v="1"/>
    <s v="theater/plays"/>
    <x v="1"/>
    <x v="6"/>
  </r>
  <r>
    <n v="3258"/>
    <x v="3257"/>
    <s v="A guy named Walt steals a book and plans to sell it to get his life on track... until his wife finds out."/>
    <n v="7000"/>
    <n v="7365"/>
    <n v="1.052142857142857"/>
    <x v="0"/>
    <n v="98.2"/>
    <x v="0"/>
    <s v="USD"/>
    <n v="1420751861"/>
    <n v="1418159861"/>
    <b v="1"/>
    <n v="75"/>
    <b v="1"/>
    <s v="theater/plays"/>
    <x v="1"/>
    <x v="6"/>
  </r>
  <r>
    <n v="3259"/>
    <x v="3258"/>
    <s v="The Human Faces Tour - Every Story Sacred. This tour is about laughter, grief, and identity in the human striving toward wholeness"/>
    <n v="23000"/>
    <n v="24418.6"/>
    <n v="1.0616782608695652"/>
    <x v="0"/>
    <n v="251.7381443298969"/>
    <x v="0"/>
    <s v="USD"/>
    <n v="1475294340"/>
    <n v="1472753745"/>
    <b v="1"/>
    <n v="97"/>
    <b v="1"/>
    <s v="theater/plays"/>
    <x v="1"/>
    <x v="6"/>
  </r>
  <r>
    <n v="3260"/>
    <x v="3259"/>
    <s v="We're looking to raise money to continue bringing Brooklyn the vanishing art form of marionette puppetry."/>
    <n v="5000"/>
    <n v="5462"/>
    <n v="1.0924"/>
    <x v="0"/>
    <n v="74.821917808219183"/>
    <x v="0"/>
    <s v="USD"/>
    <n v="1448903318"/>
    <n v="1445875718"/>
    <b v="1"/>
    <n v="73"/>
    <b v="1"/>
    <s v="theater/plays"/>
    <x v="1"/>
    <x v="6"/>
  </r>
  <r>
    <n v="3261"/>
    <x v="3260"/>
    <s v="Six Spartanburg-based professional actors perform A Midsummer Night's Dream outdoors in downtown Spartanburg."/>
    <n v="3300"/>
    <n v="3315"/>
    <n v="1.0045454545454546"/>
    <x v="0"/>
    <n v="67.65306122448979"/>
    <x v="0"/>
    <s v="USD"/>
    <n v="1437067476"/>
    <n v="1434475476"/>
    <b v="1"/>
    <n v="49"/>
    <b v="1"/>
    <s v="theater/plays"/>
    <x v="1"/>
    <x v="6"/>
  </r>
  <r>
    <n v="3262"/>
    <x v="3261"/>
    <s v="A one-woman theatrical exploration of the prison system and its inhabitants."/>
    <n v="12200"/>
    <n v="12571"/>
    <n v="1.0304098360655738"/>
    <x v="0"/>
    <n v="93.81343283582089"/>
    <x v="0"/>
    <s v="USD"/>
    <n v="1419220800"/>
    <n v="1416555262"/>
    <b v="1"/>
    <n v="134"/>
    <b v="1"/>
    <s v="theater/plays"/>
    <x v="1"/>
    <x v="6"/>
  </r>
  <r>
    <n v="3263"/>
    <x v="3262"/>
    <s v="Shakespeare's bloodiest tragedy, performed and produced exclusively by women."/>
    <n v="2500"/>
    <n v="2804.16"/>
    <n v="1.121664"/>
    <x v="0"/>
    <n v="41.237647058823526"/>
    <x v="0"/>
    <s v="USD"/>
    <n v="1446238800"/>
    <n v="1444220588"/>
    <b v="1"/>
    <n v="68"/>
    <b v="1"/>
    <s v="theater/plays"/>
    <x v="1"/>
    <x v="6"/>
  </r>
  <r>
    <n v="3264"/>
    <x v="3263"/>
    <s v="The three part comedic saga of Kapow-i GoGo, who saves the world.  Again.  And again."/>
    <n v="2500"/>
    <n v="2575"/>
    <n v="1.03"/>
    <x v="0"/>
    <n v="52.551020408163268"/>
    <x v="0"/>
    <s v="USD"/>
    <n v="1422482400"/>
    <n v="1421089938"/>
    <b v="1"/>
    <n v="49"/>
    <b v="1"/>
    <s v="theater/plays"/>
    <x v="1"/>
    <x v="6"/>
  </r>
  <r>
    <n v="3265"/>
    <x v="3264"/>
    <s v="A theatrical play on Alzheimerâ€™s and the challenges of loving a person who keeps disappearing."/>
    <n v="2700"/>
    <n v="4428"/>
    <n v="1.64"/>
    <x v="0"/>
    <n v="70.285714285714292"/>
    <x v="17"/>
    <s v="EUR"/>
    <n v="1449162000"/>
    <n v="1446570315"/>
    <b v="1"/>
    <n v="63"/>
    <b v="1"/>
    <s v="theater/plays"/>
    <x v="1"/>
    <x v="6"/>
  </r>
  <r>
    <n v="3266"/>
    <x v="3265"/>
    <s v="An original version of Shakespeare's masterpiece that emphasizes family and explores the destruction of blood ties"/>
    <n v="6000"/>
    <n v="7877"/>
    <n v="1.3128333333333333"/>
    <x v="0"/>
    <n v="48.325153374233132"/>
    <x v="0"/>
    <s v="USD"/>
    <n v="1434142800"/>
    <n v="1431435122"/>
    <b v="1"/>
    <n v="163"/>
    <b v="1"/>
    <s v="theater/plays"/>
    <x v="1"/>
    <x v="6"/>
  </r>
  <r>
    <n v="3267"/>
    <x v="3266"/>
    <s v="Experience the great American novel like never before.... Through the magic of live storytelling in an epic and threadbare sort of way."/>
    <n v="15000"/>
    <n v="15315"/>
    <n v="1.0209999999999999"/>
    <x v="0"/>
    <n v="53.177083333333336"/>
    <x v="0"/>
    <s v="USD"/>
    <n v="1437156660"/>
    <n v="1434564660"/>
    <b v="1"/>
    <n v="288"/>
    <b v="1"/>
    <s v="theater/plays"/>
    <x v="1"/>
    <x v="6"/>
  </r>
  <r>
    <n v="3268"/>
    <x v="3267"/>
    <s v="EgoPo's The Hairy Ape has been invited to the Provincetown Theater Festival! Help us support our artists on this exciting tour."/>
    <n v="2000"/>
    <n v="2560"/>
    <n v="1.28"/>
    <x v="0"/>
    <n v="60.952380952380949"/>
    <x v="0"/>
    <s v="USD"/>
    <n v="1472074928"/>
    <n v="1470692528"/>
    <b v="1"/>
    <n v="42"/>
    <b v="1"/>
    <s v="theater/plays"/>
    <x v="1"/>
    <x v="6"/>
  </r>
  <r>
    <n v="3269"/>
    <x v="3268"/>
    <s v="Cicada Studios presents, as their inaugural production, a new-writing world premiere at the Edinburgh Fringe Festival 2015."/>
    <n v="8000"/>
    <n v="8120"/>
    <n v="1.0149999999999999"/>
    <x v="0"/>
    <n v="116"/>
    <x v="1"/>
    <s v="GBP"/>
    <n v="1434452400"/>
    <n v="1431509397"/>
    <b v="1"/>
    <n v="70"/>
    <b v="1"/>
    <s v="theater/plays"/>
    <x v="1"/>
    <x v="6"/>
  </r>
  <r>
    <n v="3270"/>
    <x v="3269"/>
    <s v="Once again Smoke &amp; Oakum Theatre is heading up to the Edinburgh Festival with its latest show, 'Cornermen'. Welcome to our Kickstarter!"/>
    <n v="1800"/>
    <n v="1830"/>
    <n v="1.0166666666666666"/>
    <x v="0"/>
    <n v="61"/>
    <x v="1"/>
    <s v="GBP"/>
    <n v="1436705265"/>
    <n v="1434113265"/>
    <b v="1"/>
    <n v="30"/>
    <b v="1"/>
    <s v="theater/plays"/>
    <x v="1"/>
    <x v="6"/>
  </r>
  <r>
    <n v="3271"/>
    <x v="3270"/>
    <s v="A razor sharp satire to darken your Christmas."/>
    <n v="1500"/>
    <n v="1950"/>
    <n v="1.3"/>
    <x v="0"/>
    <n v="38.235294117647058"/>
    <x v="1"/>
    <s v="GBP"/>
    <n v="1414927775"/>
    <n v="1412332175"/>
    <b v="1"/>
    <n v="51"/>
    <b v="1"/>
    <s v="theater/plays"/>
    <x v="1"/>
    <x v="6"/>
  </r>
  <r>
    <n v="3272"/>
    <x v="3271"/>
    <s v="A new original play that follows two Israeli singles navigate the humorous and confusing dating scene of NYC."/>
    <n v="10000"/>
    <n v="15443"/>
    <n v="1.5443"/>
    <x v="0"/>
    <n v="106.50344827586207"/>
    <x v="0"/>
    <s v="USD"/>
    <n v="1446814809"/>
    <n v="1444219209"/>
    <b v="1"/>
    <n v="145"/>
    <b v="1"/>
    <s v="theater/plays"/>
    <x v="1"/>
    <x v="6"/>
  </r>
  <r>
    <n v="3273"/>
    <x v="3272"/>
    <s v="We're bringing Tuscany to the Cherry Lane Theatre with a new play about memory and how we deal with people we love but we can't stand."/>
    <n v="4000"/>
    <n v="4296"/>
    <n v="1.0740000000000001"/>
    <x v="0"/>
    <n v="204.57142857142858"/>
    <x v="0"/>
    <s v="USD"/>
    <n v="1473879600"/>
    <n v="1472498042"/>
    <b v="1"/>
    <n v="21"/>
    <b v="1"/>
    <s v="theater/plays"/>
    <x v="1"/>
    <x v="6"/>
  </r>
  <r>
    <n v="3274"/>
    <x v="3273"/>
    <s v="Austin Pendleton directs a rare revival of Tennessee Williams' Orpheus Descending. (photos by Michael Halsband and Talfoto)"/>
    <n v="15500"/>
    <n v="15705"/>
    <n v="1.0132258064516129"/>
    <x v="0"/>
    <n v="54.912587412587413"/>
    <x v="0"/>
    <s v="USD"/>
    <n v="1458075600"/>
    <n v="1454259272"/>
    <b v="1"/>
    <n v="286"/>
    <b v="1"/>
    <s v="theater/plays"/>
    <x v="1"/>
    <x v="6"/>
  </r>
  <r>
    <n v="3275"/>
    <x v="3274"/>
    <s v="The Whitelisted Theatre Company is a non-profit arts organization dedicated to producing the most relevant European plays in NYC."/>
    <n v="1800"/>
    <n v="1805"/>
    <n v="1.0027777777777778"/>
    <x v="0"/>
    <n v="150.41666666666666"/>
    <x v="0"/>
    <s v="USD"/>
    <n v="1423456200"/>
    <n v="1421183271"/>
    <b v="1"/>
    <n v="12"/>
    <b v="1"/>
    <s v="theater/plays"/>
    <x v="1"/>
    <x v="6"/>
  </r>
  <r>
    <n v="3276"/>
    <x v="3275"/>
    <s v="In 2016, KO Theatre presents a world premiere play in Toronto, ON about faith, home, and the secrets we keep from those we love."/>
    <n v="4500"/>
    <n v="5258"/>
    <n v="1.1684444444444444"/>
    <x v="0"/>
    <n v="52.58"/>
    <x v="5"/>
    <s v="CAD"/>
    <n v="1459483140"/>
    <n v="1456526879"/>
    <b v="1"/>
    <n v="100"/>
    <b v="1"/>
    <s v="theater/plays"/>
    <x v="1"/>
    <x v="6"/>
  </r>
  <r>
    <n v="3277"/>
    <x v="3276"/>
    <s v="One of the most popular American plays of the last decade comes to London for its international premiere. Festive and bittersweet."/>
    <n v="5000"/>
    <n v="5430"/>
    <n v="1.0860000000000001"/>
    <x v="0"/>
    <n v="54.3"/>
    <x v="1"/>
    <s v="GBP"/>
    <n v="1416331406"/>
    <n v="1413735806"/>
    <b v="1"/>
    <n v="100"/>
    <b v="1"/>
    <s v="theater/plays"/>
    <x v="1"/>
    <x v="6"/>
  </r>
  <r>
    <n v="3278"/>
    <x v="3277"/>
    <s v="This Victorian gothic tragedy tells the untold story of Estella Havisham. Combining puppetry, music and striking digital projections."/>
    <n v="2500"/>
    <n v="2585"/>
    <n v="1.034"/>
    <x v="0"/>
    <n v="76.029411764705884"/>
    <x v="1"/>
    <s v="GBP"/>
    <n v="1433017303"/>
    <n v="1430425303"/>
    <b v="1"/>
    <n v="34"/>
    <b v="1"/>
    <s v="theater/plays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n v="1.1427586206896552"/>
    <x v="0"/>
    <n v="105.2063492063492"/>
    <x v="0"/>
    <s v="USD"/>
    <n v="1459474059"/>
    <n v="1456885659"/>
    <b v="0"/>
    <n v="63"/>
    <b v="1"/>
    <s v="theater/plays"/>
    <x v="1"/>
    <x v="6"/>
  </r>
  <r>
    <n v="3280"/>
    <x v="3279"/>
    <s v="Support CPS students' travel to North Carolina to interview community members and produce the documentary play, Greensboro: A Requiem."/>
    <n v="2000"/>
    <n v="2060"/>
    <n v="1.03"/>
    <x v="0"/>
    <n v="68.666666666666671"/>
    <x v="0"/>
    <s v="USD"/>
    <n v="1433134800"/>
    <n v="1430158198"/>
    <b v="0"/>
    <n v="30"/>
    <b v="1"/>
    <s v="theater/plays"/>
    <x v="1"/>
    <x v="6"/>
  </r>
  <r>
    <n v="3281"/>
    <x v="3280"/>
    <s v="&quot;This is how theater should connect to people&quot;  Margo Jefferson, Pulitzer Prize winning critic"/>
    <n v="5000"/>
    <n v="6080"/>
    <n v="1.216"/>
    <x v="0"/>
    <n v="129.36170212765958"/>
    <x v="0"/>
    <s v="USD"/>
    <n v="1441153705"/>
    <n v="1438561705"/>
    <b v="0"/>
    <n v="47"/>
    <b v="1"/>
    <s v="theater/plays"/>
    <x v="1"/>
    <x v="6"/>
  </r>
  <r>
    <n v="3282"/>
    <x v="3281"/>
    <s v="Two long-time pals, comedy veterans, have written a hilarious new play. Neil Simon-ish w modern social mores. Let's help them stage it."/>
    <n v="31000"/>
    <n v="31820.5"/>
    <n v="1.026467741935484"/>
    <x v="0"/>
    <n v="134.26371308016877"/>
    <x v="0"/>
    <s v="USD"/>
    <n v="1461904788"/>
    <n v="1458103188"/>
    <b v="0"/>
    <n v="237"/>
    <b v="1"/>
    <s v="theater/plays"/>
    <x v="1"/>
    <x v="6"/>
  </r>
  <r>
    <n v="3283"/>
    <x v="3282"/>
    <s v="'Gretel and Hansel' by Sam Leeves - an inclusive, multi-sensory theatre production for children aged seven to eleven and their families"/>
    <n v="800"/>
    <n v="838"/>
    <n v="1.0475000000000001"/>
    <x v="0"/>
    <n v="17.829787234042552"/>
    <x v="1"/>
    <s v="GBP"/>
    <n v="1455138000"/>
    <n v="1452448298"/>
    <b v="0"/>
    <n v="47"/>
    <b v="1"/>
    <s v="theater/plays"/>
    <x v="1"/>
    <x v="6"/>
  </r>
  <r>
    <n v="3284"/>
    <x v="3283"/>
    <s v="Black Enough is an LSU student-staged performance exploring the effects of white supremacy on the black community."/>
    <n v="3000"/>
    <n v="3048"/>
    <n v="1.016"/>
    <x v="0"/>
    <n v="203.2"/>
    <x v="0"/>
    <s v="USD"/>
    <n v="1454047140"/>
    <n v="1452546853"/>
    <b v="0"/>
    <n v="15"/>
    <b v="1"/>
    <s v="theater/plays"/>
    <x v="1"/>
    <x v="6"/>
  </r>
  <r>
    <n v="3285"/>
    <x v="3284"/>
    <s v="A new play by Matthew Gasda"/>
    <n v="4999"/>
    <n v="5604"/>
    <n v="1.1210242048409682"/>
    <x v="0"/>
    <n v="69.18518518518519"/>
    <x v="0"/>
    <s v="USD"/>
    <n v="1488258000"/>
    <n v="1485556626"/>
    <b v="0"/>
    <n v="81"/>
    <b v="1"/>
    <s v="theater/plays"/>
    <x v="1"/>
    <x v="6"/>
  </r>
  <r>
    <n v="3286"/>
    <x v="3285"/>
    <s v="An ensemble-driven play inspired by real-life accounts about six young women who lost their fathers on 9/11. August 2016 at FringeNYC!"/>
    <n v="15000"/>
    <n v="15265"/>
    <n v="1.0176666666666667"/>
    <x v="0"/>
    <n v="125.12295081967213"/>
    <x v="0"/>
    <s v="USD"/>
    <n v="1471291782"/>
    <n v="1468699782"/>
    <b v="0"/>
    <n v="122"/>
    <b v="1"/>
    <s v="theater/plays"/>
    <x v="1"/>
    <x v="6"/>
  </r>
  <r>
    <n v="3287"/>
    <x v="3286"/>
    <s v="An inspirational one-man play about crisis, community, and the search for wholeness."/>
    <n v="2500"/>
    <n v="2500"/>
    <n v="1"/>
    <x v="0"/>
    <n v="73.529411764705884"/>
    <x v="5"/>
    <s v="CAD"/>
    <n v="1448733628"/>
    <n v="1446573628"/>
    <b v="0"/>
    <n v="34"/>
    <b v="1"/>
    <s v="theater/plays"/>
    <x v="1"/>
    <x v="6"/>
  </r>
  <r>
    <n v="3288"/>
    <x v="3287"/>
    <s v="Cancer patient Anne Bartram's bucket list wish, is to have her new play performed at a London venue and reviewed by a national paper."/>
    <n v="10000"/>
    <n v="10026.49"/>
    <n v="1.0026489999999999"/>
    <x v="0"/>
    <n v="48.437149758454105"/>
    <x v="1"/>
    <s v="GBP"/>
    <n v="1466463600"/>
    <n v="1463337315"/>
    <b v="0"/>
    <n v="207"/>
    <b v="1"/>
    <s v="theater/plays"/>
    <x v="1"/>
    <x v="6"/>
  </r>
  <r>
    <n v="3289"/>
    <x v="3288"/>
    <s v="Ampersand Theatre's debut appearance at Edinburgh is in 2017 as Conversations With Rats opens at theSpace on the Mile, please help!"/>
    <n v="500"/>
    <n v="665.21"/>
    <n v="1.3304200000000002"/>
    <x v="0"/>
    <n v="26.608400000000003"/>
    <x v="1"/>
    <s v="GBP"/>
    <n v="1487580602"/>
    <n v="1485161402"/>
    <b v="0"/>
    <n v="25"/>
    <b v="1"/>
    <s v="theater/plays"/>
    <x v="1"/>
    <x v="6"/>
  </r>
  <r>
    <n v="3290"/>
    <x v="3289"/>
    <s v="Pregnancy. Viagra. Murder. Nutella. What more could you want?_x000a__x000a_Help get JunkBox Theatre to Edinburgh Fringe 2017!"/>
    <n v="2000"/>
    <n v="2424"/>
    <n v="1.212"/>
    <x v="0"/>
    <n v="33.666666666666664"/>
    <x v="1"/>
    <s v="GBP"/>
    <n v="1489234891"/>
    <n v="1486642891"/>
    <b v="0"/>
    <n v="72"/>
    <b v="1"/>
    <s v="theater/plays"/>
    <x v="1"/>
    <x v="6"/>
  </r>
  <r>
    <n v="3291"/>
    <x v="3290"/>
    <s v="We are raising funds for our second production. This will be the first NYC Equity production of THE DRESSER since 1982. www.TETCNY.org"/>
    <n v="500"/>
    <n v="570"/>
    <n v="1.1399999999999999"/>
    <x v="0"/>
    <n v="40.714285714285715"/>
    <x v="0"/>
    <s v="USD"/>
    <n v="1442462340"/>
    <n v="1439743900"/>
    <b v="0"/>
    <n v="14"/>
    <b v="1"/>
    <s v="theater/plays"/>
    <x v="1"/>
    <x v="6"/>
  </r>
  <r>
    <n v="3292"/>
    <x v="3291"/>
    <s v="Iver Heath Drama Club is a not-for-profit community group and this year we are performing DICK WHITTINGTON."/>
    <n v="101"/>
    <n v="289"/>
    <n v="2.8613861386138613"/>
    <x v="0"/>
    <n v="19.266666666666666"/>
    <x v="1"/>
    <s v="GBP"/>
    <n v="1449257348"/>
    <n v="1444069748"/>
    <b v="0"/>
    <n v="15"/>
    <b v="1"/>
    <s v="theater/plays"/>
    <x v="1"/>
    <x v="6"/>
  </r>
  <r>
    <n v="3293"/>
    <x v="3292"/>
    <s v="In 1917 Rudolf Steiner's Threefold Social Organism was an attempt to save a devastated Europe. 100 years later do we have a new chance?"/>
    <n v="4500"/>
    <n v="7670"/>
    <n v="1.7044444444444444"/>
    <x v="0"/>
    <n v="84.285714285714292"/>
    <x v="4"/>
    <s v="NZD"/>
    <n v="1488622352"/>
    <n v="1486030352"/>
    <b v="0"/>
    <n v="91"/>
    <b v="1"/>
    <s v="theater/plays"/>
    <x v="1"/>
    <x v="6"/>
  </r>
  <r>
    <n v="3294"/>
    <x v="3293"/>
    <s v="A young theatre company promoting new talent and looking for help in funding our very first set for our black comedy &quot;old man's Gift&quot;"/>
    <n v="600"/>
    <n v="710"/>
    <n v="1.1833333333333333"/>
    <x v="0"/>
    <n v="29.583333333333332"/>
    <x v="1"/>
    <s v="GBP"/>
    <n v="1434459554"/>
    <n v="1431867554"/>
    <b v="0"/>
    <n v="24"/>
    <b v="1"/>
    <s v="theater/plays"/>
    <x v="1"/>
    <x v="6"/>
  </r>
  <r>
    <n v="3295"/>
    <x v="3294"/>
    <s v="A comedic drama about The Devil and his quest to take a bride and to Hell with the consequences, no matter what they may be."/>
    <n v="700"/>
    <n v="720.01"/>
    <n v="1.0285857142857142"/>
    <x v="0"/>
    <n v="26.667037037037037"/>
    <x v="1"/>
    <s v="GBP"/>
    <n v="1474886229"/>
    <n v="1472294229"/>
    <b v="0"/>
    <n v="27"/>
    <b v="1"/>
    <s v="theater/plays"/>
    <x v="1"/>
    <x v="6"/>
  </r>
  <r>
    <n v="3296"/>
    <x v="3295"/>
    <s v="A dark theatrical comedy about four actors recording a warped radio version of Lewis Carroll's 'Alice's Adventures in Wonderland'."/>
    <n v="1500"/>
    <n v="2161"/>
    <n v="1.4406666666666668"/>
    <x v="0"/>
    <n v="45.978723404255319"/>
    <x v="1"/>
    <s v="GBP"/>
    <n v="1448229600"/>
    <n v="1446401372"/>
    <b v="0"/>
    <n v="47"/>
    <b v="1"/>
    <s v="theater/plays"/>
    <x v="1"/>
    <x v="6"/>
  </r>
  <r>
    <n v="3297"/>
    <x v="3296"/>
    <s v="A father loses his family in a freak plane crash and goes on to murder the air traffic controller he holds responsible."/>
    <n v="5500"/>
    <n v="5504"/>
    <n v="1.0007272727272727"/>
    <x v="0"/>
    <n v="125.09090909090909"/>
    <x v="1"/>
    <s v="GBP"/>
    <n v="1438037940"/>
    <n v="1436380256"/>
    <b v="0"/>
    <n v="44"/>
    <b v="1"/>
    <s v="theater/plays"/>
    <x v="1"/>
    <x v="6"/>
  </r>
  <r>
    <n v="3298"/>
    <x v="3297"/>
    <s v="A stylishly sinister story about blood, guns, and raw ambition. You can help Great Minds bring the world's most dangerous play to life!"/>
    <n v="10000"/>
    <n v="10173"/>
    <n v="1.0173000000000001"/>
    <x v="0"/>
    <n v="141.29166666666666"/>
    <x v="0"/>
    <s v="USD"/>
    <n v="1442102400"/>
    <n v="1440370768"/>
    <b v="0"/>
    <n v="72"/>
    <b v="1"/>
    <s v="theater/plays"/>
    <x v="1"/>
    <x v="6"/>
  </r>
  <r>
    <n v="3299"/>
    <x v="3298"/>
    <s v="A quick-witted original comedy that follows a group of eccentric friends as they attend an engagement party gone terribly wrong!"/>
    <n v="3000"/>
    <n v="3486"/>
    <n v="1.1619999999999999"/>
    <x v="0"/>
    <n v="55.333333333333336"/>
    <x v="0"/>
    <s v="USD"/>
    <n v="1444860063"/>
    <n v="1442268063"/>
    <b v="0"/>
    <n v="63"/>
    <b v="1"/>
    <s v="theater/plays"/>
    <x v="1"/>
    <x v="6"/>
  </r>
  <r>
    <n v="3300"/>
    <x v="3299"/>
    <s v="A subversive parody about the two people for whom the hills were NOT alive with THE SOUND OF MUSIC."/>
    <n v="3000"/>
    <n v="4085"/>
    <n v="1.3616666666666666"/>
    <x v="0"/>
    <n v="46.420454545454547"/>
    <x v="0"/>
    <s v="USD"/>
    <n v="1430329862"/>
    <n v="1428515462"/>
    <b v="0"/>
    <n v="88"/>
    <b v="1"/>
    <s v="theater/plays"/>
    <x v="1"/>
    <x v="6"/>
  </r>
  <r>
    <n v="3301"/>
    <x v="3300"/>
    <s v="The US premiere of the controversial new Polish play the authorities don't want you to see, staged by an award-winning director."/>
    <n v="3000"/>
    <n v="4004"/>
    <n v="1.3346666666666667"/>
    <x v="0"/>
    <n v="57.2"/>
    <x v="0"/>
    <s v="USD"/>
    <n v="1470034740"/>
    <n v="1466185176"/>
    <b v="0"/>
    <n v="70"/>
    <b v="1"/>
    <s v="theater/plays"/>
    <x v="1"/>
    <x v="6"/>
  </r>
  <r>
    <n v="3302"/>
    <x v="3301"/>
    <s v="FilosofÃ­a de los anÃ³nimos"/>
    <n v="8400"/>
    <n v="8685"/>
    <n v="1.0339285714285715"/>
    <x v="0"/>
    <n v="173.7"/>
    <x v="3"/>
    <s v="EUR"/>
    <n v="1481099176"/>
    <n v="1478507176"/>
    <b v="0"/>
    <n v="50"/>
    <b v="1"/>
    <s v="theater/plays"/>
    <x v="1"/>
    <x v="6"/>
  </r>
  <r>
    <n v="3303"/>
    <x v="3302"/>
    <s v="VisiÃ³n Latino Theatre Company was founded by three young latino professionals sharing the stories of everyday latinos."/>
    <n v="1800"/>
    <n v="2086"/>
    <n v="1.1588888888888889"/>
    <x v="0"/>
    <n v="59.6"/>
    <x v="0"/>
    <s v="USD"/>
    <n v="1427553484"/>
    <n v="1424533084"/>
    <b v="0"/>
    <n v="35"/>
    <b v="1"/>
    <s v="theater/plays"/>
    <x v="1"/>
    <x v="6"/>
  </r>
  <r>
    <n v="3304"/>
    <x v="3303"/>
    <s v="A musical comedy production celebrating the unique, lovable, insufferable ski culture of the modern day mountain town."/>
    <n v="15000"/>
    <n v="15677.5"/>
    <n v="1.0451666666666666"/>
    <x v="0"/>
    <n v="89.585714285714289"/>
    <x v="0"/>
    <s v="USD"/>
    <n v="1482418752"/>
    <n v="1479826752"/>
    <b v="0"/>
    <n v="175"/>
    <b v="1"/>
    <s v="theater/plays"/>
    <x v="1"/>
    <x v="6"/>
  </r>
  <r>
    <n v="3305"/>
    <x v="3304"/>
    <s v="The Judgement of Paris is an exciting, inspirational poem set to run Oct. 2, 3 &amp; 4 at Plays &amp; Players, but we need funding and fans."/>
    <n v="4000"/>
    <n v="4081"/>
    <n v="1.0202500000000001"/>
    <x v="0"/>
    <n v="204.05"/>
    <x v="0"/>
    <s v="USD"/>
    <n v="1438374748"/>
    <n v="1435782748"/>
    <b v="0"/>
    <n v="20"/>
    <b v="1"/>
    <s v="theater/plays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n v="1.7533333333333334"/>
    <x v="0"/>
    <n v="48.703703703703702"/>
    <x v="0"/>
    <s v="USD"/>
    <n v="1465527600"/>
    <n v="1462252542"/>
    <b v="0"/>
    <n v="54"/>
    <b v="1"/>
    <s v="theater/plays"/>
    <x v="1"/>
    <x v="6"/>
  </r>
  <r>
    <n v="3307"/>
    <x v="3306"/>
    <s v="A group of Stanford students are going to present Jean-Paul Sartre's play, The Respectful Prostitute, at the end of Spring quarter."/>
    <n v="1000"/>
    <n v="1066.8"/>
    <n v="1.0668"/>
    <x v="0"/>
    <n v="53.339999999999996"/>
    <x v="0"/>
    <s v="USD"/>
    <n v="1463275339"/>
    <n v="1460683339"/>
    <b v="0"/>
    <n v="20"/>
    <b v="1"/>
    <s v="theater/plays"/>
    <x v="1"/>
    <x v="6"/>
  </r>
  <r>
    <n v="3308"/>
    <x v="3307"/>
    <s v="Descend into the dark world of steampunk noir in this thrilling new play, written by Maggie Lee and directed by Amy Poisson!"/>
    <n v="3500"/>
    <n v="4280"/>
    <n v="1.2228571428571429"/>
    <x v="0"/>
    <n v="75.087719298245617"/>
    <x v="0"/>
    <s v="USD"/>
    <n v="1460581365"/>
    <n v="1458766965"/>
    <b v="0"/>
    <n v="57"/>
    <b v="1"/>
    <s v="theater/plays"/>
    <x v="1"/>
    <x v="6"/>
  </r>
  <r>
    <n v="3309"/>
    <x v="3308"/>
    <s v="Two unlikely friends, a garage, tinned beans &amp; the end of the world."/>
    <n v="350"/>
    <n v="558"/>
    <n v="1.5942857142857143"/>
    <x v="0"/>
    <n v="18"/>
    <x v="1"/>
    <s v="GBP"/>
    <n v="1476632178"/>
    <n v="1473953778"/>
    <b v="0"/>
    <n v="31"/>
    <b v="1"/>
    <s v="theater/plays"/>
    <x v="1"/>
    <x v="6"/>
  </r>
  <r>
    <n v="3310"/>
    <x v="3309"/>
    <s v="A new play about coming coming home, recovery, and trying to find God in the process."/>
    <n v="6500"/>
    <n v="6505"/>
    <n v="1.0007692307692309"/>
    <x v="0"/>
    <n v="209.83870967741936"/>
    <x v="0"/>
    <s v="USD"/>
    <n v="1444169825"/>
    <n v="1441577825"/>
    <b v="0"/>
    <n v="31"/>
    <b v="1"/>
    <s v="theater/plays"/>
    <x v="1"/>
    <x v="6"/>
  </r>
  <r>
    <n v="3311"/>
    <x v="3310"/>
    <s v="Sherlock Holmes's &quot;Case of the Blue Carbuncle&quot; &amp; &quot;Case of the Dying Detective&quot; staged as One Act Plays this December."/>
    <n v="2500"/>
    <n v="2746"/>
    <n v="1.0984"/>
    <x v="0"/>
    <n v="61.022222222222226"/>
    <x v="0"/>
    <s v="USD"/>
    <n v="1445065210"/>
    <n v="1442473210"/>
    <b v="0"/>
    <n v="45"/>
    <b v="1"/>
    <s v="theater/plays"/>
    <x v="1"/>
    <x v="6"/>
  </r>
  <r>
    <n v="3312"/>
    <x v="3311"/>
    <s v="Bare Theatre presents one of Shakespeare's most notorious characters in the final chapter of the War of the Roses saga."/>
    <n v="2500"/>
    <n v="2501"/>
    <n v="1.0004"/>
    <x v="0"/>
    <n v="61"/>
    <x v="0"/>
    <s v="USD"/>
    <n v="1478901600"/>
    <n v="1477077946"/>
    <b v="0"/>
    <n v="41"/>
    <b v="1"/>
    <s v="theater/plays"/>
    <x v="1"/>
    <x v="6"/>
  </r>
  <r>
    <n v="3313"/>
    <x v="3312"/>
    <s v="A modern reworking of Shakespeare's histories and tragedies in iambic pentameter to talk of death, love, and race."/>
    <n v="2000"/>
    <n v="2321"/>
    <n v="1.1605000000000001"/>
    <x v="0"/>
    <n v="80.034482758620683"/>
    <x v="0"/>
    <s v="USD"/>
    <n v="1453856400"/>
    <n v="1452664317"/>
    <b v="0"/>
    <n v="29"/>
    <b v="1"/>
    <s v="theater/plays"/>
    <x v="1"/>
    <x v="6"/>
  </r>
  <r>
    <n v="3314"/>
    <x v="3313"/>
    <s v="I want to add a new perspective to the cycling safety debate by taking my play THE WHITE BIKE to the Edinburgh Festival of Cycling"/>
    <n v="800"/>
    <n v="1686"/>
    <n v="2.1074999999999999"/>
    <x v="0"/>
    <n v="29.068965517241381"/>
    <x v="1"/>
    <s v="GBP"/>
    <n v="1431115500"/>
    <n v="1428733511"/>
    <b v="0"/>
    <n v="58"/>
    <b v="1"/>
    <s v="theater/plays"/>
    <x v="1"/>
    <x v="6"/>
  </r>
  <r>
    <n v="3315"/>
    <x v="3314"/>
    <s v="Help Prospero take its Dark Retelling of the &quot;Red&quot; story to Edinburgh! The Forest breathes and waits...will you join us?"/>
    <n v="4000"/>
    <n v="4400"/>
    <n v="1.1000000000000001"/>
    <x v="0"/>
    <n v="49.438202247191015"/>
    <x v="1"/>
    <s v="GBP"/>
    <n v="1462519041"/>
    <n v="1459927041"/>
    <b v="0"/>
    <n v="89"/>
    <b v="1"/>
    <s v="theater/plays"/>
    <x v="1"/>
    <x v="6"/>
  </r>
  <r>
    <n v="3316"/>
    <x v="3315"/>
    <s v="Gorgeousness that which sits in the root of Loveness._x000a_Other than this there is no endearment for or otherwise_x000a_to describe."/>
    <n v="11737"/>
    <n v="11747.18"/>
    <n v="1.0008673425918038"/>
    <x v="0"/>
    <n v="93.977440000000001"/>
    <x v="0"/>
    <s v="USD"/>
    <n v="1407506040"/>
    <n v="1404680075"/>
    <b v="0"/>
    <n v="125"/>
    <b v="1"/>
    <s v="theater/plays"/>
    <x v="1"/>
    <x v="6"/>
  </r>
  <r>
    <n v="3317"/>
    <x v="3316"/>
    <s v="Andy Boyd's epic new satire about heroes and villains, humankind's search for glory, and fascism in America"/>
    <n v="1050"/>
    <n v="1115"/>
    <n v="1.0619047619047619"/>
    <x v="0"/>
    <n v="61.944444444444443"/>
    <x v="0"/>
    <s v="USD"/>
    <n v="1465347424"/>
    <n v="1462755424"/>
    <b v="0"/>
    <n v="18"/>
    <b v="1"/>
    <s v="theater/plays"/>
    <x v="1"/>
    <x v="6"/>
  </r>
  <r>
    <n v="3318"/>
    <x v="3317"/>
    <s v="Help us strengthen and inspire disability arts in Atlantic Canada"/>
    <n v="2000"/>
    <n v="2512"/>
    <n v="1.256"/>
    <x v="0"/>
    <n v="78.5"/>
    <x v="5"/>
    <s v="CAD"/>
    <n v="1460341800"/>
    <n v="1456902893"/>
    <b v="0"/>
    <n v="32"/>
    <b v="1"/>
    <s v="theater/plays"/>
    <x v="1"/>
    <x v="6"/>
  </r>
  <r>
    <n v="3319"/>
    <x v="3318"/>
    <s v="Down the Rabbit Hole is an exciting new play by Not Just Theatre Productions. To be performed at Matthew's Yard Theatre in Feb 2015"/>
    <n v="500"/>
    <n v="540"/>
    <n v="1.08"/>
    <x v="0"/>
    <n v="33.75"/>
    <x v="1"/>
    <s v="GBP"/>
    <n v="1422712986"/>
    <n v="1418824986"/>
    <b v="0"/>
    <n v="16"/>
    <b v="1"/>
    <s v="theater/plays"/>
    <x v="1"/>
    <x v="6"/>
  </r>
  <r>
    <n v="3320"/>
    <x v="3319"/>
    <s v="Imaginary Theater Company presents two modern day tall tales about family, resilience and redemption."/>
    <n v="2500"/>
    <n v="2525"/>
    <n v="1.01"/>
    <x v="0"/>
    <n v="66.44736842105263"/>
    <x v="0"/>
    <s v="USD"/>
    <n v="1466557557"/>
    <n v="1463965557"/>
    <b v="0"/>
    <n v="38"/>
    <b v="1"/>
    <s v="theater/plays"/>
    <x v="1"/>
    <x v="6"/>
  </r>
  <r>
    <n v="3321"/>
    <x v="3320"/>
    <s v="Help WSC Avant Bard bring to life the US premiere of a theatrical retelling of 1001 Nights, adapted by Hanan al Shaykh &amp; Tim Supple!"/>
    <n v="500"/>
    <n v="537"/>
    <n v="1.0740000000000001"/>
    <x v="0"/>
    <n v="35.799999999999997"/>
    <x v="0"/>
    <s v="USD"/>
    <n v="1413431940"/>
    <n v="1412216665"/>
    <b v="0"/>
    <n v="15"/>
    <b v="1"/>
    <s v="theater/plays"/>
    <x v="1"/>
    <x v="6"/>
  </r>
  <r>
    <n v="3322"/>
    <x v="3321"/>
    <s v="Familiar Strangers follows the journey of a community of people living homeless on the streets in and around Tompkins Square Park."/>
    <n v="3300"/>
    <n v="3350"/>
    <n v="1.0151515151515151"/>
    <x v="0"/>
    <n v="145.65217391304347"/>
    <x v="0"/>
    <s v="USD"/>
    <n v="1466567700"/>
    <n v="1464653696"/>
    <b v="0"/>
    <n v="23"/>
    <b v="1"/>
    <s v="theater/plays"/>
    <x v="1"/>
    <x v="6"/>
  </r>
  <r>
    <n v="3323"/>
    <x v="3322"/>
    <s v="Young adult theatre makers from London are raising money to cover costs for touring with their current production MigrantsÂ´ Rhapsody."/>
    <n v="1000"/>
    <n v="1259"/>
    <n v="1.2589999999999999"/>
    <x v="0"/>
    <n v="25.693877551020407"/>
    <x v="1"/>
    <s v="GBP"/>
    <n v="1474793208"/>
    <n v="1472201208"/>
    <b v="0"/>
    <n v="49"/>
    <b v="1"/>
    <s v="theater/plays"/>
    <x v="1"/>
    <x v="6"/>
  </r>
  <r>
    <n v="3324"/>
    <x v="3323"/>
    <s v="The play tells the story of Jim and Doyler and their friendship on the brink of Irish independence."/>
    <n v="1500"/>
    <n v="1525"/>
    <n v="1.0166666666666666"/>
    <x v="0"/>
    <n v="152.5"/>
    <x v="17"/>
    <s v="EUR"/>
    <n v="1465135190"/>
    <n v="1463925590"/>
    <b v="0"/>
    <n v="10"/>
    <b v="1"/>
    <s v="theater/plays"/>
    <x v="1"/>
    <x v="6"/>
  </r>
  <r>
    <n v="3325"/>
    <x v="3324"/>
    <s v="Innovative Theatre Company Needs You To Reach Funding Requirements. We Are So Close We Can Smell It! Thank You In Advance."/>
    <n v="400"/>
    <n v="450"/>
    <n v="1.125"/>
    <x v="0"/>
    <n v="30"/>
    <x v="1"/>
    <s v="GBP"/>
    <n v="1428256277"/>
    <n v="1425235877"/>
    <b v="0"/>
    <n v="15"/>
    <b v="1"/>
    <s v="theater/plays"/>
    <x v="1"/>
    <x v="6"/>
  </r>
  <r>
    <n v="3326"/>
    <x v="3325"/>
    <s v="An edgy, hilarious, compassionate and honest show to help caregivers find courage, trust their instincts and above all, to laugh."/>
    <n v="8000"/>
    <n v="8110"/>
    <n v="1.0137499999999999"/>
    <x v="0"/>
    <n v="142.28070175438597"/>
    <x v="0"/>
    <s v="USD"/>
    <n v="1425830905"/>
    <n v="1423242505"/>
    <b v="0"/>
    <n v="57"/>
    <b v="1"/>
    <s v="theater/plays"/>
    <x v="1"/>
    <x v="6"/>
  </r>
  <r>
    <n v="3327"/>
    <x v="3326"/>
    <s v="After 3 successful nights last year, Itch+Scratch are back. New writing, live music and party fun. Best New Theatre, Great Night Out."/>
    <n v="800"/>
    <n v="810"/>
    <n v="1.0125"/>
    <x v="0"/>
    <n v="24.545454545454547"/>
    <x v="1"/>
    <s v="GBP"/>
    <n v="1462697966"/>
    <n v="1460105966"/>
    <b v="0"/>
    <n v="33"/>
    <b v="1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n v="1.4638888888888888"/>
    <x v="0"/>
    <n v="292.77777777777777"/>
    <x v="0"/>
    <s v="USD"/>
    <n v="1404522000"/>
    <n v="1404308883"/>
    <b v="0"/>
    <n v="9"/>
    <b v="1"/>
    <s v="theater/plays"/>
    <x v="1"/>
    <x v="6"/>
  </r>
  <r>
    <n v="3329"/>
    <x v="3328"/>
    <s v="Jestia and Raedon is a brand new romantic comedy play going to the Edinburgh Fringe Festival this summer."/>
    <n v="1000"/>
    <n v="1168"/>
    <n v="1.1679999999999999"/>
    <x v="0"/>
    <n v="44.92307692307692"/>
    <x v="1"/>
    <s v="GBP"/>
    <n v="1406502000"/>
    <n v="1405583108"/>
    <b v="0"/>
    <n v="26"/>
    <b v="1"/>
    <s v="theater/plays"/>
    <x v="1"/>
    <x v="6"/>
  </r>
  <r>
    <n v="3330"/>
    <x v="3329"/>
    <s v="&quot;Tissue&quot; is a play about Breast Cancer. Produced by MonkeyBond theatre co.ltd to raise awareness for Breast cancer."/>
    <n v="1500"/>
    <n v="1594"/>
    <n v="1.0626666666666666"/>
    <x v="0"/>
    <n v="23.10144927536232"/>
    <x v="1"/>
    <s v="GBP"/>
    <n v="1427919468"/>
    <n v="1425331068"/>
    <b v="0"/>
    <n v="69"/>
    <b v="1"/>
    <s v="theater/plays"/>
    <x v="1"/>
    <x v="6"/>
  </r>
  <r>
    <n v="3331"/>
    <x v="3330"/>
    <s v="Battle Stage Plays is seeking to raise funds to cover developmental costs and move closer towards touring our dynamic hit stage plays."/>
    <n v="5000"/>
    <n v="5226"/>
    <n v="1.0451999999999999"/>
    <x v="0"/>
    <n v="80.400000000000006"/>
    <x v="0"/>
    <s v="USD"/>
    <n v="1444149886"/>
    <n v="1441125886"/>
    <b v="0"/>
    <n v="65"/>
    <b v="1"/>
    <s v="theater/plays"/>
    <x v="1"/>
    <x v="6"/>
  </r>
  <r>
    <n v="3332"/>
    <x v="3331"/>
    <s v="Two marine biologists are at odds during an important expedition. When a stranded shark refuses to die, things get weird."/>
    <n v="6000"/>
    <n v="6000"/>
    <n v="1"/>
    <x v="0"/>
    <n v="72.289156626506028"/>
    <x v="0"/>
    <s v="USD"/>
    <n v="1405802330"/>
    <n v="1403210330"/>
    <b v="0"/>
    <n v="83"/>
    <b v="1"/>
    <s v="theater/plays"/>
    <x v="1"/>
    <x v="6"/>
  </r>
  <r>
    <n v="3333"/>
    <x v="3332"/>
    <s v="Providence's Latino theater, ECAS Theater, is headed to Cuba in July to premiere an original Cuban play there. Help us make history!"/>
    <n v="3500"/>
    <n v="3660"/>
    <n v="1.0457142857142858"/>
    <x v="0"/>
    <n v="32.972972972972975"/>
    <x v="0"/>
    <s v="USD"/>
    <n v="1434384880"/>
    <n v="1432484080"/>
    <b v="0"/>
    <n v="111"/>
    <b v="1"/>
    <s v="theater/plays"/>
    <x v="1"/>
    <x v="6"/>
  </r>
  <r>
    <n v="3334"/>
    <x v="3333"/>
    <s v="The Saltbox Theatre Collective is a brand new not-for-profit theatre company in Illinois."/>
    <n v="3871"/>
    <n v="5366"/>
    <n v="1.3862051149573753"/>
    <x v="0"/>
    <n v="116.65217391304348"/>
    <x v="0"/>
    <s v="USD"/>
    <n v="1438259422"/>
    <n v="1435667422"/>
    <b v="0"/>
    <n v="46"/>
    <b v="1"/>
    <s v="theater/plays"/>
    <x v="1"/>
    <x v="6"/>
  </r>
  <r>
    <n v="3335"/>
    <x v="3334"/>
    <s v="Phantom Pain - a new play promoting mental health awareness written and performed by fledgling theatre company Unhinged Creations."/>
    <n v="5000"/>
    <n v="5016"/>
    <n v="1.0032000000000001"/>
    <x v="0"/>
    <n v="79.61904761904762"/>
    <x v="1"/>
    <s v="GBP"/>
    <n v="1407106800"/>
    <n v="1404749446"/>
    <b v="0"/>
    <n v="63"/>
    <b v="1"/>
    <s v="theater/plays"/>
    <x v="1"/>
    <x v="6"/>
  </r>
  <r>
    <n v="3336"/>
    <x v="3335"/>
    <s v="A theatrical adaptation of Oscar Wilde's short stories, presented by Suitcase Civilians at The Space, April 5-10 2016."/>
    <n v="250"/>
    <n v="250"/>
    <n v="1"/>
    <x v="0"/>
    <n v="27.777777777777779"/>
    <x v="1"/>
    <s v="GBP"/>
    <n v="1459845246"/>
    <n v="1457429646"/>
    <b v="0"/>
    <n v="9"/>
    <b v="1"/>
    <s v="theater/plays"/>
    <x v="1"/>
    <x v="6"/>
  </r>
  <r>
    <n v="3337"/>
    <x v="3336"/>
    <s v="StoneCrabs is thrilled to bring to the UK the first English production of Philipp LÃ¶hleâ€™s play Das Ding (The Thing)."/>
    <n v="2500"/>
    <n v="2755"/>
    <n v="1.1020000000000001"/>
    <x v="0"/>
    <n v="81.029411764705884"/>
    <x v="1"/>
    <s v="GBP"/>
    <n v="1412974800"/>
    <n v="1411109167"/>
    <b v="0"/>
    <n v="34"/>
    <b v="1"/>
    <s v="theater/plays"/>
    <x v="1"/>
    <x v="6"/>
  </r>
  <r>
    <n v="3338"/>
    <x v="3337"/>
    <s v="Join Estelle Parsons in support of Theater That Looks and Sounds Like America"/>
    <n v="15000"/>
    <n v="15327"/>
    <n v="1.0218"/>
    <x v="0"/>
    <n v="136.84821428571428"/>
    <x v="0"/>
    <s v="USD"/>
    <n v="1487944080"/>
    <n v="1486129680"/>
    <b v="0"/>
    <n v="112"/>
    <b v="1"/>
    <s v="theater/plays"/>
    <x v="1"/>
    <x v="6"/>
  </r>
  <r>
    <n v="3339"/>
    <x v="3338"/>
    <s v="FPLA presents FRIENDS IN TRANSIENT PLACES by Jonathan Caren: a magical story of modern life."/>
    <n v="8000"/>
    <n v="8348"/>
    <n v="1.0435000000000001"/>
    <x v="0"/>
    <n v="177.61702127659575"/>
    <x v="0"/>
    <s v="USD"/>
    <n v="1469721518"/>
    <n v="1467129518"/>
    <b v="0"/>
    <n v="47"/>
    <b v="1"/>
    <s v="theater/plays"/>
    <x v="1"/>
    <x v="6"/>
  </r>
  <r>
    <n v="3340"/>
    <x v="3339"/>
    <s v="The Eno River Players is a community theater in Durham, North Carolina. We are trying to raise money to get our second show on its feet"/>
    <n v="3000"/>
    <n v="4145"/>
    <n v="1.3816666666666666"/>
    <x v="0"/>
    <n v="109.07894736842105"/>
    <x v="0"/>
    <s v="USD"/>
    <n v="1481066554"/>
    <n v="1478906554"/>
    <b v="0"/>
    <n v="38"/>
    <b v="1"/>
    <s v="theater/plays"/>
    <x v="1"/>
    <x v="6"/>
  </r>
  <r>
    <n v="3341"/>
    <x v="3340"/>
    <s v="A London flat, two stories play simultaneously. Irish mapmaker 1821, Iranian artist present day. Each senses the other. Worlds collide."/>
    <n v="3350"/>
    <n v="3350"/>
    <n v="1"/>
    <x v="0"/>
    <n v="119.64285714285714"/>
    <x v="1"/>
    <s v="GBP"/>
    <n v="1465750800"/>
    <n v="1463771421"/>
    <b v="0"/>
    <n v="28"/>
    <b v="1"/>
    <s v="theater/plays"/>
    <x v="1"/>
    <x v="6"/>
  </r>
  <r>
    <n v="3342"/>
    <x v="3341"/>
    <s v="We believe in the power of stories to change the world. Theatre that inspires transformation."/>
    <n v="6000"/>
    <n v="6100"/>
    <n v="1.0166666666666666"/>
    <x v="0"/>
    <n v="78.205128205128204"/>
    <x v="0"/>
    <s v="USD"/>
    <n v="1427864340"/>
    <n v="1425020810"/>
    <b v="0"/>
    <n v="78"/>
    <b v="1"/>
    <s v="theater/plays"/>
    <x v="1"/>
    <x v="6"/>
  </r>
  <r>
    <n v="3343"/>
    <x v="3342"/>
    <s v="Two sisters make a set of paper dolls which take them on a journey across lands, creating memories along the way."/>
    <n v="700"/>
    <n v="1200"/>
    <n v="1.7142857142857142"/>
    <x v="0"/>
    <n v="52.173913043478258"/>
    <x v="1"/>
    <s v="GBP"/>
    <n v="1460553480"/>
    <n v="1458770384"/>
    <b v="0"/>
    <n v="23"/>
    <b v="1"/>
    <s v="theater/plays"/>
    <x v="1"/>
    <x v="6"/>
  </r>
  <r>
    <n v="3344"/>
    <x v="3343"/>
    <s v="We are a company of crafted and trained actors, writers and directors dedicated to the principles set by the legendary Group Theatre."/>
    <n v="4500"/>
    <n v="4565"/>
    <n v="1.0144444444444445"/>
    <x v="0"/>
    <n v="114.125"/>
    <x v="0"/>
    <s v="USD"/>
    <n v="1409374093"/>
    <n v="1406782093"/>
    <b v="0"/>
    <n v="40"/>
    <b v="1"/>
    <s v="theater/plays"/>
    <x v="1"/>
    <x v="6"/>
  </r>
  <r>
    <n v="3345"/>
    <x v="3344"/>
    <s v="Please help us raise funds for the production costs of a world premiere production of a play that will raise awareness for spina bifida"/>
    <n v="500"/>
    <n v="650"/>
    <n v="1.3"/>
    <x v="0"/>
    <n v="50"/>
    <x v="0"/>
    <s v="USD"/>
    <n v="1429317420"/>
    <n v="1424226768"/>
    <b v="0"/>
    <n v="13"/>
    <b v="1"/>
    <s v="theater/plays"/>
    <x v="1"/>
    <x v="6"/>
  </r>
  <r>
    <n v="3346"/>
    <x v="3345"/>
    <s v="Tempest opens Feb. 25. Please support Shakespeare, the arts and community youth theater! Be a part of something special!"/>
    <n v="1500"/>
    <n v="1650"/>
    <n v="1.1000000000000001"/>
    <x v="0"/>
    <n v="91.666666666666671"/>
    <x v="0"/>
    <s v="USD"/>
    <n v="1424910910"/>
    <n v="1424306110"/>
    <b v="0"/>
    <n v="18"/>
    <b v="1"/>
    <s v="theater/plays"/>
    <x v="1"/>
    <x v="6"/>
  </r>
  <r>
    <n v="3347"/>
    <x v="3346"/>
    <s v="The Hope Theatre is fundraising for their second in-house show, the London premiere of Sea Life by Lucy Catherine opening 24th May 2016"/>
    <n v="2000"/>
    <n v="2389"/>
    <n v="1.1944999999999999"/>
    <x v="0"/>
    <n v="108.59090909090909"/>
    <x v="1"/>
    <s v="GBP"/>
    <n v="1462741200"/>
    <n v="1461503654"/>
    <b v="0"/>
    <n v="22"/>
    <b v="1"/>
    <s v="theater/plays"/>
    <x v="1"/>
    <x v="6"/>
  </r>
  <r>
    <n v="3348"/>
    <x v="3265"/>
    <s v="Old Hat's new production explores the bleak culture of war and the cosmic powers of guilt and imagination in Shakespeare's tragedy."/>
    <n v="5500"/>
    <n v="5516"/>
    <n v="1.002909090909091"/>
    <x v="0"/>
    <n v="69.822784810126578"/>
    <x v="0"/>
    <s v="USD"/>
    <n v="1461988740"/>
    <n v="1459949080"/>
    <b v="0"/>
    <n v="79"/>
    <b v="1"/>
    <s v="theater/plays"/>
    <x v="1"/>
    <x v="6"/>
  </r>
  <r>
    <n v="3349"/>
    <x v="3347"/>
    <s v="In this ninety-minute adaptation of the classic Shakespeare play, a cast of nine women asks the question: What even is virginity anyway"/>
    <n v="1000"/>
    <n v="1534"/>
    <n v="1.534"/>
    <x v="0"/>
    <n v="109.57142857142857"/>
    <x v="0"/>
    <s v="USD"/>
    <n v="1465837200"/>
    <n v="1463971172"/>
    <b v="0"/>
    <n v="14"/>
    <b v="1"/>
    <s v="theater/plays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n v="1.0442857142857143"/>
    <x v="0"/>
    <n v="71.666666666666671"/>
    <x v="19"/>
    <s v="EUR"/>
    <n v="1448838000"/>
    <n v="1445791811"/>
    <b v="0"/>
    <n v="51"/>
    <b v="1"/>
    <s v="theater/plays"/>
    <x v="1"/>
    <x v="6"/>
  </r>
  <r>
    <n v="3351"/>
    <x v="3349"/>
    <s v="A thrilling 'steampunk' reworking of the infamous gothic horror novel by a powerhouse ensemble will leave you begging to be bitten."/>
    <n v="5000"/>
    <n v="5055"/>
    <n v="1.0109999999999999"/>
    <x v="0"/>
    <n v="93.611111111111114"/>
    <x v="1"/>
    <s v="GBP"/>
    <n v="1406113200"/>
    <n v="1402910965"/>
    <b v="0"/>
    <n v="54"/>
    <b v="1"/>
    <s v="theater/plays"/>
    <x v="1"/>
    <x v="6"/>
  </r>
  <r>
    <n v="3352"/>
    <x v="3350"/>
    <s v="Actors creating more theatre in Brighton. A LOT MORE. Classics, contemporary, new writing, Shakespeare, foreign translations and more."/>
    <n v="5000"/>
    <n v="5376"/>
    <n v="1.0751999999999999"/>
    <x v="0"/>
    <n v="76.8"/>
    <x v="1"/>
    <s v="GBP"/>
    <n v="1467414000"/>
    <n v="1462492178"/>
    <b v="0"/>
    <n v="70"/>
    <b v="1"/>
    <s v="theater/plays"/>
    <x v="1"/>
    <x v="6"/>
  </r>
  <r>
    <n v="3353"/>
    <x v="3351"/>
    <s v="A new spoken word play, written by Paul Hewitt, in 3 parts about love and fate, inspired by the Ruba'iyat of Omar Khayyam."/>
    <n v="500"/>
    <n v="1575"/>
    <n v="3.15"/>
    <x v="0"/>
    <n v="35.795454545454547"/>
    <x v="1"/>
    <s v="GBP"/>
    <n v="1462230000"/>
    <n v="1461061350"/>
    <b v="0"/>
    <n v="44"/>
    <b v="1"/>
    <s v="theater/plays"/>
    <x v="1"/>
    <x v="6"/>
  </r>
  <r>
    <n v="3354"/>
    <x v="3352"/>
    <s v="Help Strangeloop Theatre create and support new work by sponsoring our 2015-2016 season."/>
    <n v="3000"/>
    <n v="3058"/>
    <n v="1.0193333333333334"/>
    <x v="0"/>
    <n v="55.6"/>
    <x v="0"/>
    <s v="USD"/>
    <n v="1446091260"/>
    <n v="1443029206"/>
    <b v="0"/>
    <n v="55"/>
    <b v="1"/>
    <s v="theater/plays"/>
    <x v="1"/>
    <x v="6"/>
  </r>
  <r>
    <n v="3355"/>
    <x v="3353"/>
    <s v="Help get Jelly Beans to the Theatre503 stage. An important piece of new writing by Dan Pick, produced by Kuleshov Theatre"/>
    <n v="1750"/>
    <n v="2210"/>
    <n v="1.2628571428571429"/>
    <x v="0"/>
    <n v="147.33333333333334"/>
    <x v="1"/>
    <s v="GBP"/>
    <n v="1462879020"/>
    <n v="1461941527"/>
    <b v="0"/>
    <n v="15"/>
    <b v="1"/>
    <s v="theater/plays"/>
    <x v="1"/>
    <x v="6"/>
  </r>
  <r>
    <n v="3356"/>
    <x v="3354"/>
    <s v="30 days to raise Â£1500 - to run drama workshops about the plays themes with girls (aged 13-18) who are in need! GIRL POWER!"/>
    <n v="1500"/>
    <n v="1521"/>
    <n v="1.014"/>
    <x v="0"/>
    <n v="56.333333333333336"/>
    <x v="1"/>
    <s v="GBP"/>
    <n v="1468611272"/>
    <n v="1466019272"/>
    <b v="0"/>
    <n v="27"/>
    <b v="1"/>
    <s v="theater/plays"/>
    <x v="1"/>
    <x v="6"/>
  </r>
  <r>
    <n v="3357"/>
    <x v="3355"/>
    <s v="Two strangers on a bridge in the dead of night, a game of dominoes, and a value ready meal - by upcoming HighTide Escalator Playwright."/>
    <n v="2000"/>
    <n v="2020"/>
    <n v="1.01"/>
    <x v="0"/>
    <n v="96.19047619047619"/>
    <x v="1"/>
    <s v="GBP"/>
    <n v="1406887310"/>
    <n v="1404295310"/>
    <b v="0"/>
    <n v="21"/>
    <b v="1"/>
    <s v="theater/plays"/>
    <x v="1"/>
    <x v="6"/>
  </r>
  <r>
    <n v="3358"/>
    <x v="3356"/>
    <s v="Alef productions, LLC is proud to present a World Premiere Play about Acceptance, Relationships,  Mortality and Love!"/>
    <n v="10000"/>
    <n v="10299"/>
    <n v="1.0299"/>
    <x v="0"/>
    <n v="63.574074074074076"/>
    <x v="0"/>
    <s v="USD"/>
    <n v="1416385679"/>
    <n v="1413790079"/>
    <b v="0"/>
    <n v="162"/>
    <b v="1"/>
    <s v="theater/plays"/>
    <x v="1"/>
    <x v="6"/>
  </r>
  <r>
    <n v="3359"/>
    <x v="3357"/>
    <s v="A Theatrical Production Celebrating the Lebanese Culture and the Human Spirit in Time of War."/>
    <n v="4000"/>
    <n v="4250"/>
    <n v="1.0625"/>
    <x v="0"/>
    <n v="184.78260869565219"/>
    <x v="0"/>
    <s v="USD"/>
    <n v="1487985734"/>
    <n v="1484097734"/>
    <b v="0"/>
    <n v="23"/>
    <b v="1"/>
    <s v="theater/plays"/>
    <x v="1"/>
    <x v="6"/>
  </r>
  <r>
    <n v="3360"/>
    <x v="3358"/>
    <s v="World Premiere, an M1 Singapore Fringe Festival 2017 commission."/>
    <n v="9000"/>
    <n v="9124"/>
    <n v="1.0137777777777779"/>
    <x v="0"/>
    <n v="126.72222222222223"/>
    <x v="20"/>
    <s v="SGD"/>
    <n v="1481731140"/>
    <n v="1479866343"/>
    <b v="0"/>
    <n v="72"/>
    <b v="1"/>
    <s v="theater/plays"/>
    <x v="1"/>
    <x v="6"/>
  </r>
  <r>
    <n v="3361"/>
    <x v="3359"/>
    <s v="KNOW Theatre has been invited to bring our production of Vieux CarrÃ© to the Provincetown Tennessee Williams Theatre Festival!"/>
    <n v="5000"/>
    <n v="5673"/>
    <n v="1.1346000000000001"/>
    <x v="0"/>
    <n v="83.42647058823529"/>
    <x v="0"/>
    <s v="USD"/>
    <n v="1409587140"/>
    <n v="1408062990"/>
    <b v="0"/>
    <n v="68"/>
    <b v="1"/>
    <s v="theater/plays"/>
    <x v="1"/>
    <x v="6"/>
  </r>
  <r>
    <n v="3362"/>
    <x v="3360"/>
    <s v="Oscar Wilde's classic romantic farce like you have never seen it before. Bigger. Louder. Sexier.  And covered with glitter."/>
    <n v="500"/>
    <n v="1090"/>
    <n v="2.1800000000000002"/>
    <x v="0"/>
    <n v="54.5"/>
    <x v="0"/>
    <s v="USD"/>
    <n v="1425704100"/>
    <n v="1424484717"/>
    <b v="0"/>
    <n v="20"/>
    <b v="1"/>
    <s v="theater/plays"/>
    <x v="1"/>
    <x v="6"/>
  </r>
  <r>
    <n v="3363"/>
    <x v="3361"/>
    <s v="A first play about a first kiss, Making the Move is going to the Edinburgh Fringe festival.  Join the party, fall in love.  Help us!"/>
    <n v="7750"/>
    <n v="7860"/>
    <n v="1.0141935483870967"/>
    <x v="0"/>
    <n v="302.30769230769232"/>
    <x v="0"/>
    <s v="USD"/>
    <n v="1408464000"/>
    <n v="1406831445"/>
    <b v="0"/>
    <n v="26"/>
    <b v="1"/>
    <s v="theater/plays"/>
    <x v="1"/>
    <x v="6"/>
  </r>
  <r>
    <n v="3364"/>
    <x v="3362"/>
    <s v="Cancel The SunshineÂ is a new play that explores living with a mental health condition in an honest, witty and articulate way."/>
    <n v="3000"/>
    <n v="3178"/>
    <n v="1.0593333333333332"/>
    <x v="0"/>
    <n v="44.138888888888886"/>
    <x v="1"/>
    <s v="GBP"/>
    <n v="1458075600"/>
    <n v="1456183649"/>
    <b v="0"/>
    <n v="72"/>
    <b v="1"/>
    <s v="theater/plays"/>
    <x v="1"/>
    <x v="6"/>
  </r>
  <r>
    <n v="3365"/>
    <x v="3363"/>
    <s v="A dazzling dramatic musical drama that takes place inside a Charm City Church! Help us finance a play that is back by popular demand!"/>
    <n v="2500"/>
    <n v="2600"/>
    <n v="1.04"/>
    <x v="0"/>
    <n v="866.66666666666663"/>
    <x v="0"/>
    <s v="USD"/>
    <n v="1449973592"/>
    <n v="1447381592"/>
    <b v="0"/>
    <n v="3"/>
    <b v="1"/>
    <s v="theater/plays"/>
    <x v="1"/>
    <x v="6"/>
  </r>
  <r>
    <n v="3366"/>
    <x v="3364"/>
    <s v="The Series will consist of free staged readings of Shakespeare's plays, brought to life by professional actors in Montclair, NJ."/>
    <n v="500"/>
    <n v="1105"/>
    <n v="2.21"/>
    <x v="0"/>
    <n v="61.388888888888886"/>
    <x v="0"/>
    <s v="USD"/>
    <n v="1431481037"/>
    <n v="1428889037"/>
    <b v="0"/>
    <n v="18"/>
    <b v="1"/>
    <s v="theater/plays"/>
    <x v="1"/>
    <x v="6"/>
  </r>
  <r>
    <n v="3367"/>
    <x v="3365"/>
    <s v="An intense new play exploring how far you would go to protect your family.  Employing new graduates to give their careers a kickstart."/>
    <n v="750"/>
    <n v="890"/>
    <n v="1.1866666666666668"/>
    <x v="0"/>
    <n v="29.666666666666668"/>
    <x v="1"/>
    <s v="GBP"/>
    <n v="1438467894"/>
    <n v="1436307894"/>
    <b v="0"/>
    <n v="30"/>
    <b v="1"/>
    <s v="theater/plays"/>
    <x v="1"/>
    <x v="6"/>
  </r>
  <r>
    <n v="3368"/>
    <x v="3366"/>
    <s v="Help a non-profit community theatre create an unforgettable production of J.M. Barrie's classic play."/>
    <n v="1000"/>
    <n v="1046"/>
    <n v="1.046"/>
    <x v="0"/>
    <n v="45.478260869565219"/>
    <x v="0"/>
    <s v="USD"/>
    <n v="1420088400"/>
    <n v="1416977259"/>
    <b v="0"/>
    <n v="23"/>
    <b v="1"/>
    <s v="theater/plays"/>
    <x v="1"/>
    <x v="6"/>
  </r>
  <r>
    <n v="3369"/>
    <x v="3367"/>
    <s v="How far would you go for revenge? The Collector is a dark thriller of regret, retribution and broken masculinity."/>
    <n v="5000"/>
    <n v="5195"/>
    <n v="1.0389999999999999"/>
    <x v="0"/>
    <n v="96.203703703703709"/>
    <x v="17"/>
    <s v="EUR"/>
    <n v="1484441980"/>
    <n v="1479257980"/>
    <b v="0"/>
    <n v="54"/>
    <b v="1"/>
    <s v="theater/plays"/>
    <x v="1"/>
    <x v="6"/>
  </r>
  <r>
    <n v="3370"/>
    <x v="3368"/>
    <s v="I'm Alright. A story of young women, told by young women, for the world."/>
    <n v="1500"/>
    <n v="1766"/>
    <n v="1.1773333333333333"/>
    <x v="0"/>
    <n v="67.92307692307692"/>
    <x v="0"/>
    <s v="USD"/>
    <n v="1481961600"/>
    <n v="1479283285"/>
    <b v="0"/>
    <n v="26"/>
    <b v="1"/>
    <s v="theater/plays"/>
    <x v="1"/>
    <x v="6"/>
  </r>
  <r>
    <n v="3371"/>
    <x v="3369"/>
    <s v="Help support Red Planet, a new science fiction play based off the Mars One exploration."/>
    <n v="200"/>
    <n v="277"/>
    <n v="1.385"/>
    <x v="0"/>
    <n v="30.777777777777779"/>
    <x v="0"/>
    <s v="USD"/>
    <n v="1449089965"/>
    <n v="1446670765"/>
    <b v="0"/>
    <n v="9"/>
    <b v="1"/>
    <s v="theater/plays"/>
    <x v="1"/>
    <x v="6"/>
  </r>
  <r>
    <n v="3372"/>
    <x v="3370"/>
    <s v="This play tells the story of the toxicity of sensationalism shown through one man's struggle with notoriety."/>
    <n v="1000"/>
    <n v="1035"/>
    <n v="1.0349999999999999"/>
    <x v="0"/>
    <n v="38.333333333333336"/>
    <x v="0"/>
    <s v="USD"/>
    <n v="1408942740"/>
    <n v="1407157756"/>
    <b v="0"/>
    <n v="27"/>
    <b v="1"/>
    <s v="theater/plays"/>
    <x v="1"/>
    <x v="6"/>
  </r>
  <r>
    <n v="3373"/>
    <x v="3371"/>
    <s v="The Rules is a brand new black-comedy, serial-killer-romance debuting at the Edinburgh Fringe this August and we need your help!"/>
    <n v="2000"/>
    <n v="2005"/>
    <n v="1.0024999999999999"/>
    <x v="0"/>
    <n v="66.833333333333329"/>
    <x v="1"/>
    <s v="GBP"/>
    <n v="1437235200"/>
    <n v="1435177840"/>
    <b v="0"/>
    <n v="30"/>
    <b v="1"/>
    <s v="theater/plays"/>
    <x v="1"/>
    <x v="6"/>
  </r>
  <r>
    <n v="3374"/>
    <x v="3372"/>
    <s v="A rare  production of World acclaimed playwright Howard Barker's groundbreaking &amp; provocative 'The Castle'."/>
    <n v="3500"/>
    <n v="3730"/>
    <n v="1.0657142857142856"/>
    <x v="0"/>
    <n v="71.730769230769226"/>
    <x v="5"/>
    <s v="CAD"/>
    <n v="1446053616"/>
    <n v="1443461616"/>
    <b v="0"/>
    <n v="52"/>
    <b v="1"/>
    <s v="theater/plays"/>
    <x v="1"/>
    <x v="6"/>
  </r>
  <r>
    <n v="3375"/>
    <x v="3373"/>
    <s v="Production of wickedly funny new play for two women, written by iconic songwriter and ex-London's Burning man, Chris Larner"/>
    <n v="3000"/>
    <n v="3000"/>
    <n v="1"/>
    <x v="0"/>
    <n v="176.47058823529412"/>
    <x v="1"/>
    <s v="GBP"/>
    <n v="1400423973"/>
    <n v="1399387173"/>
    <b v="0"/>
    <n v="17"/>
    <b v="1"/>
    <s v="theater/plays"/>
    <x v="1"/>
    <x v="6"/>
  </r>
  <r>
    <n v="3376"/>
    <x v="3374"/>
    <s v="3 college grads struggling to fund their social network. 1 bratty blackmailing student. 1 dreamy Asian business man. 1 awesome play."/>
    <n v="8000"/>
    <n v="8001"/>
    <n v="1.0001249999999999"/>
    <x v="0"/>
    <n v="421.10526315789474"/>
    <x v="0"/>
    <s v="USD"/>
    <n v="1429976994"/>
    <n v="1424796594"/>
    <b v="0"/>
    <n v="19"/>
    <b v="1"/>
    <s v="theater/plays"/>
    <x v="1"/>
    <x v="6"/>
  </r>
  <r>
    <n v="3377"/>
    <x v="3375"/>
    <s v="An empowering play about war time code breaker Alan Turing which tells the real story of a hero vilified for his sexuality and suicide."/>
    <n v="8000"/>
    <n v="8084"/>
    <n v="1.0105"/>
    <x v="0"/>
    <n v="104.98701298701299"/>
    <x v="1"/>
    <s v="GBP"/>
    <n v="1426870560"/>
    <n v="1424280899"/>
    <b v="0"/>
    <n v="77"/>
    <b v="1"/>
    <s v="theater/plays"/>
    <x v="1"/>
    <x v="6"/>
  </r>
  <r>
    <n v="3378"/>
    <x v="3376"/>
    <s v="'Can you ever find acceptance in death?' _x000a_Rose of June is a piece of theatre exploring the stages of grief. Unity Theatre - September"/>
    <n v="550"/>
    <n v="592"/>
    <n v="1.0763636363636364"/>
    <x v="0"/>
    <n v="28.19047619047619"/>
    <x v="1"/>
    <s v="GBP"/>
    <n v="1409490480"/>
    <n v="1407400306"/>
    <b v="0"/>
    <n v="21"/>
    <b v="1"/>
    <s v="theater/plays"/>
    <x v="1"/>
    <x v="6"/>
  </r>
  <r>
    <n v="3379"/>
    <x v="3377"/>
    <s v="A play by Alexei Arbuzov about the lives of three teenagers during the Nazi siege of Leningrad, 1942, in a new adaptation by Nick Dear."/>
    <n v="2000"/>
    <n v="2073"/>
    <n v="1.0365"/>
    <x v="0"/>
    <n v="54.55263157894737"/>
    <x v="1"/>
    <s v="GBP"/>
    <n v="1440630000"/>
    <n v="1439122800"/>
    <b v="0"/>
    <n v="38"/>
    <b v="1"/>
    <s v="theater/plays"/>
    <x v="1"/>
    <x v="6"/>
  </r>
  <r>
    <n v="3380"/>
    <x v="3378"/>
    <s v="A Hard Rain is a new play that takes place on the eve of the Stonewall riots in the â€˜hiddenâ€™ gay bars of 1969 Greenwich Village."/>
    <n v="3000"/>
    <n v="3133"/>
    <n v="1.0443333333333333"/>
    <x v="0"/>
    <n v="111.89285714285714"/>
    <x v="0"/>
    <s v="USD"/>
    <n v="1417305178"/>
    <n v="1414277578"/>
    <b v="0"/>
    <n v="28"/>
    <b v="1"/>
    <s v="theater/plays"/>
    <x v="1"/>
    <x v="6"/>
  </r>
  <r>
    <n v="3381"/>
    <x v="3379"/>
    <s v="A creative art therapy project for Syrian children. Romeo &amp; Juliet are lovers separated by war. Romeo in Jordan &amp; Juliet in Syria."/>
    <n v="4000"/>
    <n v="4090"/>
    <n v="1.0225"/>
    <x v="0"/>
    <n v="85.208333333333329"/>
    <x v="0"/>
    <s v="USD"/>
    <n v="1426044383"/>
    <n v="1423455983"/>
    <b v="0"/>
    <n v="48"/>
    <b v="1"/>
    <s v="theater/plays"/>
    <x v="1"/>
    <x v="6"/>
  </r>
  <r>
    <n v="3382"/>
    <x v="3380"/>
    <s v="Peter Brook Award Nominees Empty Deck need Â£3500 to get 'Cosmic Fear or The Day Brad Pitt Got Paranoia' to the Edinburgh Fringe!"/>
    <n v="3500"/>
    <n v="3526"/>
    <n v="1.0074285714285713"/>
    <x v="0"/>
    <n v="76.652173913043484"/>
    <x v="1"/>
    <s v="GBP"/>
    <n v="1470092340"/>
    <n v="1467973256"/>
    <b v="0"/>
    <n v="46"/>
    <b v="1"/>
    <s v="theater/plays"/>
    <x v="1"/>
    <x v="6"/>
  </r>
  <r>
    <n v="3383"/>
    <x v="3381"/>
    <s v="Art imitates life: This prophetic 1960 satire follows presidential candidates who stop at nothing to capture their party's nomination."/>
    <n v="1750"/>
    <n v="1955"/>
    <n v="1.1171428571428572"/>
    <x v="0"/>
    <n v="65.166666666666671"/>
    <x v="0"/>
    <s v="USD"/>
    <n v="1466707620"/>
    <n v="1464979620"/>
    <b v="0"/>
    <n v="30"/>
    <b v="1"/>
    <s v="theater/plays"/>
    <x v="1"/>
    <x v="6"/>
  </r>
  <r>
    <n v="3384"/>
    <x v="3382"/>
    <s v="Six gay men, emotional baggage, and online dating: what could go wrong? A play about looking for love and finding something better."/>
    <n v="6000"/>
    <n v="6000.66"/>
    <n v="1.0001100000000001"/>
    <x v="0"/>
    <n v="93.760312499999998"/>
    <x v="0"/>
    <s v="USD"/>
    <n v="1448074800"/>
    <n v="1444874768"/>
    <b v="0"/>
    <n v="64"/>
    <b v="1"/>
    <s v="theater/plays"/>
    <x v="1"/>
    <x v="6"/>
  </r>
  <r>
    <n v="3385"/>
    <x v="3383"/>
    <s v="An Equity Reading of a new play; Intimate drama about a family dealing with consequence of actions after a school shooting."/>
    <n v="2000"/>
    <n v="2000"/>
    <n v="1"/>
    <x v="0"/>
    <n v="133.33333333333334"/>
    <x v="0"/>
    <s v="USD"/>
    <n v="1418244552"/>
    <n v="1415652552"/>
    <b v="0"/>
    <n v="15"/>
    <b v="1"/>
    <s v="theater/plays"/>
    <x v="1"/>
    <x v="6"/>
  </r>
  <r>
    <n v="3386"/>
    <x v="3384"/>
    <s v="Stories from the Bronx make for an uncommon play. Help us finish funding this production, supported by the Kevin Spacey Foundation."/>
    <n v="2000"/>
    <n v="2100"/>
    <n v="1.05"/>
    <x v="0"/>
    <n v="51.219512195121951"/>
    <x v="0"/>
    <s v="USD"/>
    <n v="1417620506"/>
    <n v="1415028506"/>
    <b v="0"/>
    <n v="41"/>
    <b v="1"/>
    <s v="theater/plays"/>
    <x v="1"/>
    <x v="6"/>
  </r>
  <r>
    <n v="3387"/>
    <x v="3385"/>
    <s v="Pollyanna just completed an extremely successful run of this new educational play and wants to tour to more under-served communities."/>
    <n v="3000"/>
    <n v="3506"/>
    <n v="1.1686666666666667"/>
    <x v="0"/>
    <n v="100.17142857142858"/>
    <x v="0"/>
    <s v="USD"/>
    <n v="1418581088"/>
    <n v="1415125088"/>
    <b v="0"/>
    <n v="35"/>
    <b v="1"/>
    <s v="theater/plays"/>
    <x v="1"/>
    <x v="6"/>
  </r>
  <r>
    <n v="3388"/>
    <x v="3386"/>
    <s v="ICONS is a unique new play about the Amazon warrior women from Greek myth and re-imagines them from a contemporary female perspective."/>
    <n v="1500"/>
    <n v="1557"/>
    <n v="1.038"/>
    <x v="0"/>
    <n v="34.6"/>
    <x v="1"/>
    <s v="GBP"/>
    <n v="1434625441"/>
    <n v="1432033441"/>
    <b v="0"/>
    <n v="45"/>
    <b v="1"/>
    <s v="theater/plays"/>
    <x v="1"/>
    <x v="6"/>
  </r>
  <r>
    <n v="3389"/>
    <x v="3387"/>
    <s v="Chimera Ensemble is launching 2 inaugural theater productions, and we need support to do high quality work!"/>
    <n v="10000"/>
    <n v="11450"/>
    <n v="1.145"/>
    <x v="0"/>
    <n v="184.67741935483872"/>
    <x v="0"/>
    <s v="USD"/>
    <n v="1464960682"/>
    <n v="1462368682"/>
    <b v="0"/>
    <n v="62"/>
    <b v="1"/>
    <s v="theater/plays"/>
    <x v="1"/>
    <x v="6"/>
  </r>
  <r>
    <n v="3390"/>
    <x v="3388"/>
    <s v="1140 Productions adapts Shakespeare's 'Romeo and Juliet' for a contemporary audience. It's a raw, melancholic spin on the classic tale."/>
    <n v="1500"/>
    <n v="1536"/>
    <n v="1.024"/>
    <x v="0"/>
    <n v="69.818181818181813"/>
    <x v="0"/>
    <s v="USD"/>
    <n v="1405017345"/>
    <n v="1403721345"/>
    <b v="0"/>
    <n v="22"/>
    <b v="1"/>
    <s v="theater/plays"/>
    <x v="1"/>
    <x v="6"/>
  </r>
  <r>
    <n v="3391"/>
    <x v="3389"/>
    <s v="New play about the comfort and the danger of living with memories. Gay themes. Experienced team looking to present first reading"/>
    <n v="500"/>
    <n v="1115"/>
    <n v="2.23"/>
    <x v="0"/>
    <n v="61.944444444444443"/>
    <x v="0"/>
    <s v="USD"/>
    <n v="1407536880"/>
    <n v="1404997548"/>
    <b v="0"/>
    <n v="18"/>
    <b v="1"/>
    <s v="theater/plays"/>
    <x v="1"/>
    <x v="6"/>
  </r>
  <r>
    <n v="3392"/>
    <x v="3390"/>
    <s v="Life is more than the days you have left. 1 in 3 tells of two normal people &amp; their confrontation with mortality and the dice of fate."/>
    <n v="500"/>
    <n v="500"/>
    <n v="1"/>
    <x v="0"/>
    <n v="41.666666666666664"/>
    <x v="1"/>
    <s v="GBP"/>
    <n v="1462565855"/>
    <n v="1458245855"/>
    <b v="0"/>
    <n v="12"/>
    <b v="1"/>
    <s v="theater/plays"/>
    <x v="1"/>
    <x v="6"/>
  </r>
  <r>
    <n v="3393"/>
    <x v="3391"/>
    <s v="hiSTORYstage presents a film noir-style comedy mystery with a Shakespearean twist performed as a 1944 radio drama."/>
    <n v="1500"/>
    <n v="1587"/>
    <n v="1.0580000000000001"/>
    <x v="0"/>
    <n v="36.06818181818182"/>
    <x v="0"/>
    <s v="USD"/>
    <n v="1415234760"/>
    <n v="1413065230"/>
    <b v="0"/>
    <n v="44"/>
    <b v="1"/>
    <s v="theater/plays"/>
    <x v="1"/>
    <x v="6"/>
  </r>
  <r>
    <n v="3394"/>
    <x v="3392"/>
    <s v="Ambitious, Edinburgh-based company, Thrive Theatre, are bringing their brand new comedy BUFFER to the 2014 Edinburgh Fringe!"/>
    <n v="550"/>
    <n v="783"/>
    <n v="1.4236363636363636"/>
    <x v="0"/>
    <n v="29"/>
    <x v="1"/>
    <s v="GBP"/>
    <n v="1406470645"/>
    <n v="1403878645"/>
    <b v="0"/>
    <n v="27"/>
    <b v="1"/>
    <s v="theater/plays"/>
    <x v="1"/>
    <x v="6"/>
  </r>
  <r>
    <n v="3395"/>
    <x v="3393"/>
    <s v="Miramar is a a darkly funny play exploring what it is we call â€˜homeâ€™."/>
    <n v="500"/>
    <n v="920"/>
    <n v="1.84"/>
    <x v="0"/>
    <n v="24.210526315789473"/>
    <x v="1"/>
    <s v="GBP"/>
    <n v="1433009400"/>
    <n v="1431795944"/>
    <b v="0"/>
    <n v="38"/>
    <b v="1"/>
    <s v="theater/plays"/>
    <x v="1"/>
    <x v="6"/>
  </r>
  <r>
    <n v="3396"/>
    <x v="3394"/>
    <s v="&quot;Rainbowtown&quot; is a new play for kids. Help us bring it to the Main Line during the 2014 Philadelphia Fringe Festival!"/>
    <n v="1500"/>
    <n v="1565"/>
    <n v="1.0433333333333332"/>
    <x v="0"/>
    <n v="55.892857142857146"/>
    <x v="0"/>
    <s v="USD"/>
    <n v="1401595140"/>
    <n v="1399286589"/>
    <b v="0"/>
    <n v="28"/>
    <b v="1"/>
    <s v="theater/plays"/>
    <x v="1"/>
    <x v="6"/>
  </r>
  <r>
    <n v="3397"/>
    <x v="3395"/>
    <s v="Help a group of recovering alcoholics bring Samuel Beckett's classic to a seaside town!"/>
    <n v="250"/>
    <n v="280"/>
    <n v="1.1200000000000001"/>
    <x v="0"/>
    <n v="11.666666666666666"/>
    <x v="1"/>
    <s v="GBP"/>
    <n v="1455832800"/>
    <n v="1452338929"/>
    <b v="0"/>
    <n v="24"/>
    <b v="1"/>
    <s v="theater/plays"/>
    <x v="1"/>
    <x v="6"/>
  </r>
  <r>
    <n v="3398"/>
    <x v="3396"/>
    <s v="We're mounting a theatrical adaptation of Lord of the Flies completely student directed, produced, designed, managed and performed."/>
    <n v="4000"/>
    <n v="4443"/>
    <n v="1.1107499999999999"/>
    <x v="0"/>
    <n v="68.353846153846149"/>
    <x v="0"/>
    <s v="USD"/>
    <n v="1416589200"/>
    <n v="1414605776"/>
    <b v="0"/>
    <n v="65"/>
    <b v="1"/>
    <s v="theater/plays"/>
    <x v="1"/>
    <x v="6"/>
  </r>
  <r>
    <n v="3399"/>
    <x v="3397"/>
    <s v="13 young people have taken over Spinning Wheel Theatre to choose, produce and create their own show from scratch."/>
    <n v="1200"/>
    <n v="1245"/>
    <n v="1.0375000000000001"/>
    <x v="0"/>
    <n v="27.065217391304348"/>
    <x v="1"/>
    <s v="GBP"/>
    <n v="1424556325"/>
    <n v="1421964325"/>
    <b v="0"/>
    <n v="46"/>
    <b v="1"/>
    <s v="theater/plays"/>
    <x v="1"/>
    <x v="6"/>
  </r>
  <r>
    <n v="3400"/>
    <x v="3398"/>
    <s v="A hilarious comedy starring Sarah, a recent grad, who uses the magic of a mystical open mic to solve the problems of her relationships."/>
    <n v="10000"/>
    <n v="10041"/>
    <n v="1.0041"/>
    <x v="0"/>
    <n v="118.12941176470588"/>
    <x v="0"/>
    <s v="USD"/>
    <n v="1409266414"/>
    <n v="1405378414"/>
    <b v="0"/>
    <n v="85"/>
    <b v="1"/>
    <s v="theater/plays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n v="1.0186206896551724"/>
    <x v="0"/>
    <n v="44.757575757575758"/>
    <x v="1"/>
    <s v="GBP"/>
    <n v="1438968146"/>
    <n v="1436376146"/>
    <b v="0"/>
    <n v="66"/>
    <b v="1"/>
    <s v="theater/plays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n v="1.0976666666666666"/>
    <x v="0"/>
    <n v="99.787878787878782"/>
    <x v="0"/>
    <s v="USD"/>
    <n v="1447295460"/>
    <n v="1444747843"/>
    <b v="0"/>
    <n v="165"/>
    <b v="1"/>
    <s v="theater/plays"/>
    <x v="1"/>
    <x v="6"/>
  </r>
  <r>
    <n v="3403"/>
    <x v="3401"/>
    <s v="Two worlds, one bond - no turning back._x000a_A dark comedy about domestic abuse and the power of an unlikely friendship"/>
    <n v="2000"/>
    <n v="2000"/>
    <n v="1"/>
    <x v="0"/>
    <n v="117.64705882352941"/>
    <x v="1"/>
    <s v="GBP"/>
    <n v="1435230324"/>
    <n v="1432638324"/>
    <b v="0"/>
    <n v="17"/>
    <b v="1"/>
    <s v="theater/plays"/>
    <x v="1"/>
    <x v="6"/>
  </r>
  <r>
    <n v="3404"/>
    <x v="3402"/>
    <s v="The Montclair Shakespeare Series presents staged readings of Shakespeare's work in historic venues throughout the summer in Montclair."/>
    <n v="500"/>
    <n v="610"/>
    <n v="1.22"/>
    <x v="0"/>
    <n v="203.33333333333334"/>
    <x v="0"/>
    <s v="USD"/>
    <n v="1434542702"/>
    <n v="1432814702"/>
    <b v="0"/>
    <n v="3"/>
    <b v="1"/>
    <s v="theater/plays"/>
    <x v="1"/>
    <x v="6"/>
  </r>
  <r>
    <n v="3405"/>
    <x v="3403"/>
    <s v="We are Seance Theatre Group trying to fund our first performance, Noel Coward's hysterical comedy farce, Blithe Spirit."/>
    <n v="350"/>
    <n v="481.5"/>
    <n v="1.3757142857142857"/>
    <x v="0"/>
    <n v="28.323529411764707"/>
    <x v="1"/>
    <s v="GBP"/>
    <n v="1456876740"/>
    <n v="1455063886"/>
    <b v="0"/>
    <n v="17"/>
    <b v="1"/>
    <s v="theater/plays"/>
    <x v="1"/>
    <x v="6"/>
  </r>
  <r>
    <n v="3406"/>
    <x v="3404"/>
    <s v="A funny and moving new play about two families dealing with aging parents in very different ways!"/>
    <n v="10000"/>
    <n v="10031"/>
    <n v="1.0031000000000001"/>
    <x v="0"/>
    <n v="110.23076923076923"/>
    <x v="0"/>
    <s v="USD"/>
    <n v="1405511376"/>
    <n v="1401623376"/>
    <b v="0"/>
    <n v="91"/>
    <b v="1"/>
    <s v="theater/plays"/>
    <x v="1"/>
    <x v="6"/>
  </r>
  <r>
    <n v="3407"/>
    <x v="3405"/>
    <s v="Biddy is 24. Biddy is a hopeless romantic. Biddy always wanted to be a vegan. Find out what happens_x000a_when Biddy gets sectioned."/>
    <n v="2000"/>
    <n v="2142"/>
    <n v="1.071"/>
    <x v="0"/>
    <n v="31.970149253731343"/>
    <x v="1"/>
    <s v="GBP"/>
    <n v="1404641289"/>
    <n v="1402049289"/>
    <b v="0"/>
    <n v="67"/>
    <b v="1"/>
    <s v="theater/plays"/>
    <x v="1"/>
    <x v="6"/>
  </r>
  <r>
    <n v="3408"/>
    <x v="3406"/>
    <s v="Help us take &quot;She Has a Name&quot;, the human trafficking story of one victim, on tour to all over Northern and Central California."/>
    <n v="500"/>
    <n v="1055"/>
    <n v="2.11"/>
    <x v="0"/>
    <n v="58.611111111111114"/>
    <x v="0"/>
    <s v="USD"/>
    <n v="1405727304"/>
    <n v="1403135304"/>
    <b v="0"/>
    <n v="18"/>
    <b v="1"/>
    <s v="theater/plays"/>
    <x v="1"/>
    <x v="6"/>
  </r>
  <r>
    <n v="3409"/>
    <x v="3407"/>
    <s v="Exciting and visceral new-writing that challenges the way we view the fine line between war and terror..."/>
    <n v="500"/>
    <n v="618"/>
    <n v="1.236"/>
    <x v="0"/>
    <n v="29.428571428571427"/>
    <x v="1"/>
    <s v="GBP"/>
    <n v="1469998680"/>
    <n v="1466710358"/>
    <b v="0"/>
    <n v="21"/>
    <b v="1"/>
    <s v="theater/plays"/>
    <x v="1"/>
    <x v="6"/>
  </r>
  <r>
    <n v="3410"/>
    <x v="3408"/>
    <s v="Join us in a campaign benefitting the southland company and its interdisciplinary artistic efforts in Los Angeles."/>
    <n v="3000"/>
    <n v="3255"/>
    <n v="1.085"/>
    <x v="0"/>
    <n v="81.375"/>
    <x v="0"/>
    <s v="USD"/>
    <n v="1465196400"/>
    <n v="1462841990"/>
    <b v="0"/>
    <n v="40"/>
    <b v="1"/>
    <s v="theater/plays"/>
    <x v="1"/>
    <x v="6"/>
  </r>
  <r>
    <n v="3411"/>
    <x v="3409"/>
    <s v="The world's Boarding School history is brutal. But in this acclaimed play, Natives run the school, and Whites are being assimilated."/>
    <n v="15000"/>
    <n v="15535"/>
    <n v="1.0356666666666667"/>
    <x v="0"/>
    <n v="199.16666666666666"/>
    <x v="0"/>
    <s v="USD"/>
    <n v="1444264372"/>
    <n v="1442536372"/>
    <b v="0"/>
    <n v="78"/>
    <b v="1"/>
    <s v="theater/plays"/>
    <x v="1"/>
    <x v="6"/>
  </r>
  <r>
    <n v="3412"/>
    <x v="3410"/>
    <s v="Rough Haired Pointer present for the first time ever Joe Orton's 'Fred &amp; Madge' at the Hope Theatre, Islington this Sept and Oct"/>
    <n v="3000"/>
    <n v="3000"/>
    <n v="1"/>
    <x v="0"/>
    <n v="115.38461538461539"/>
    <x v="1"/>
    <s v="GBP"/>
    <n v="1411858862"/>
    <n v="1409266862"/>
    <b v="0"/>
    <n v="26"/>
    <b v="1"/>
    <s v="theater/plays"/>
    <x v="1"/>
    <x v="6"/>
  </r>
  <r>
    <n v="3413"/>
    <x v="3411"/>
    <s v="The RC Players are beyond excited to be bringing this controversial, socially-minded show to Michigan's campus, but we need your help!"/>
    <n v="500"/>
    <n v="650"/>
    <n v="1.3"/>
    <x v="0"/>
    <n v="46.428571428571431"/>
    <x v="0"/>
    <s v="USD"/>
    <n v="1425099540"/>
    <n v="1424280938"/>
    <b v="0"/>
    <n v="14"/>
    <b v="1"/>
    <s v="theater/plays"/>
    <x v="1"/>
    <x v="6"/>
  </r>
  <r>
    <n v="3414"/>
    <x v="3412"/>
    <s v="A new twist on our annual festival of fully-produced plays by member playwrights, performed by a talented ensemble cast!"/>
    <n v="3000"/>
    <n v="3105"/>
    <n v="1.0349999999999999"/>
    <x v="0"/>
    <n v="70.568181818181813"/>
    <x v="0"/>
    <s v="USD"/>
    <n v="1480579140"/>
    <n v="1478030325"/>
    <b v="0"/>
    <n v="44"/>
    <b v="1"/>
    <s v="theater/plays"/>
    <x v="1"/>
    <x v="6"/>
  </r>
  <r>
    <n v="3415"/>
    <x v="3413"/>
    <s v="We are raising funds to allow for enhanced scenic, costume, and lighting design. Every dollar helps!"/>
    <n v="200"/>
    <n v="200"/>
    <n v="1"/>
    <x v="0"/>
    <n v="22.222222222222221"/>
    <x v="0"/>
    <s v="USD"/>
    <n v="1460935800"/>
    <n v="1459999656"/>
    <b v="0"/>
    <n v="9"/>
    <b v="1"/>
    <s v="theater/plays"/>
    <x v="1"/>
    <x v="6"/>
  </r>
  <r>
    <n v="3416"/>
    <x v="3414"/>
    <s v="Be part of bringing this witty, engaging &amp; important play by award-winning writer Silva Semerciyan to London's Theatre 503 this summer."/>
    <n v="4000"/>
    <n v="4784"/>
    <n v="1.196"/>
    <x v="0"/>
    <n v="159.46666666666667"/>
    <x v="1"/>
    <s v="GBP"/>
    <n v="1429813800"/>
    <n v="1427363645"/>
    <b v="0"/>
    <n v="30"/>
    <b v="1"/>
    <s v="theater/plays"/>
    <x v="1"/>
    <x v="6"/>
  </r>
  <r>
    <n v="3417"/>
    <x v="3415"/>
    <s v="Fury Theatre is bringing Mamet's powerful play, Oleanna, to life!  Help us get ahead of funding so we can keep theater affordable."/>
    <n v="1700"/>
    <n v="1700.01"/>
    <n v="1.0000058823529412"/>
    <x v="0"/>
    <n v="37.777999999999999"/>
    <x v="0"/>
    <s v="USD"/>
    <n v="1414284180"/>
    <n v="1410558948"/>
    <b v="0"/>
    <n v="45"/>
    <b v="1"/>
    <s v="theater/plays"/>
    <x v="1"/>
    <x v="6"/>
  </r>
  <r>
    <n v="3418"/>
    <x v="3416"/>
    <s v="Atlanta SoloSchool brings a beloved children's play to the 4th Annual Festival of Russian Youth Theaters in Washington, DC on May 31."/>
    <n v="4000"/>
    <n v="4035"/>
    <n v="1.00875"/>
    <x v="0"/>
    <n v="72.053571428571431"/>
    <x v="0"/>
    <s v="USD"/>
    <n v="1400875307"/>
    <n v="1398283307"/>
    <b v="0"/>
    <n v="56"/>
    <b v="1"/>
    <s v="theater/plays"/>
    <x v="1"/>
    <x v="6"/>
  </r>
  <r>
    <n v="3419"/>
    <x v="3417"/>
    <s v="As part of the 400th anniversary of Shakespeareâ€™s death, AC Productions will present a new production of Hamlet adapted by Peter Reid"/>
    <n v="2750"/>
    <n v="2930"/>
    <n v="1.0654545454545454"/>
    <x v="0"/>
    <n v="63.695652173913047"/>
    <x v="17"/>
    <s v="EUR"/>
    <n v="1459978200"/>
    <n v="1458416585"/>
    <b v="0"/>
    <n v="46"/>
    <b v="1"/>
    <s v="theater/plays"/>
    <x v="1"/>
    <x v="6"/>
  </r>
  <r>
    <n v="3420"/>
    <x v="3418"/>
    <s v="A powerful and urgent tale of the first line of defence for the NHS. Based on true stories from junior doctors."/>
    <n v="700"/>
    <n v="966"/>
    <n v="1.38"/>
    <x v="0"/>
    <n v="28.411764705882351"/>
    <x v="1"/>
    <s v="GBP"/>
    <n v="1455408000"/>
    <n v="1454638202"/>
    <b v="0"/>
    <n v="34"/>
    <b v="1"/>
    <s v="theater/plays"/>
    <x v="1"/>
    <x v="6"/>
  </r>
  <r>
    <n v="3421"/>
    <x v="3419"/>
    <s v="Waterwell's New Works Lab @ PPAS is the country's leading development program for challenging new plays for young actors."/>
    <n v="10000"/>
    <n v="10115"/>
    <n v="1.0115000000000001"/>
    <x v="0"/>
    <n v="103.21428571428571"/>
    <x v="0"/>
    <s v="USD"/>
    <n v="1425495563"/>
    <n v="1422903563"/>
    <b v="0"/>
    <n v="98"/>
    <b v="1"/>
    <s v="theater/plays"/>
    <x v="1"/>
    <x v="6"/>
  </r>
  <r>
    <n v="3422"/>
    <x v="3420"/>
    <s v="Developing and presenting Rotimi Babatunde's stage adaptation of The Secret Lives of Baba Segi's Wives directed by Femi Elufowoju, jr"/>
    <n v="3000"/>
    <n v="3273"/>
    <n v="1.091"/>
    <x v="0"/>
    <n v="71.152173913043484"/>
    <x v="1"/>
    <s v="GBP"/>
    <n v="1450051200"/>
    <n v="1447594176"/>
    <b v="0"/>
    <n v="46"/>
    <b v="1"/>
    <s v="theater/plays"/>
    <x v="1"/>
    <x v="6"/>
  </r>
  <r>
    <n v="3423"/>
    <x v="3421"/>
    <s v="Forest Hills Eastern's Student Run Show 2015. Our goal is to present a professional quality show on a budget."/>
    <n v="250"/>
    <n v="350"/>
    <n v="1.4"/>
    <x v="0"/>
    <n v="35"/>
    <x v="0"/>
    <s v="USD"/>
    <n v="1429912341"/>
    <n v="1427320341"/>
    <b v="0"/>
    <n v="10"/>
    <b v="1"/>
    <s v="theater/plays"/>
    <x v="1"/>
    <x v="6"/>
  </r>
  <r>
    <n v="3424"/>
    <x v="3422"/>
    <s v="Maggie is a deaf girl determined to make a silent film masterpiece. Help us share her story with students across the state of Idaho."/>
    <n v="6000"/>
    <n v="6215"/>
    <n v="1.0358333333333334"/>
    <x v="0"/>
    <n v="81.776315789473685"/>
    <x v="0"/>
    <s v="USD"/>
    <n v="1423119540"/>
    <n v="1421252084"/>
    <b v="0"/>
    <n v="76"/>
    <b v="1"/>
    <s v="theater/plays"/>
    <x v="1"/>
    <x v="6"/>
  </r>
  <r>
    <n v="3425"/>
    <x v="3423"/>
    <s v="The Erlkings is a play that uses the writings of the perpetrators of the Columbine Shooting to explore the inner lives of these boys."/>
    <n v="30000"/>
    <n v="30891.1"/>
    <n v="1.0297033333333332"/>
    <x v="0"/>
    <n v="297.02980769230766"/>
    <x v="0"/>
    <s v="USD"/>
    <n v="1412434136"/>
    <n v="1409669336"/>
    <b v="0"/>
    <n v="104"/>
    <b v="1"/>
    <s v="theater/plays"/>
    <x v="1"/>
    <x v="6"/>
  </r>
  <r>
    <n v="3426"/>
    <x v="3424"/>
    <s v="Part ghost story, part cautionary tale, Holocene is a play about the end of our world, and the beginning of another."/>
    <n v="3750"/>
    <n v="4055"/>
    <n v="1.0813333333333333"/>
    <x v="0"/>
    <n v="46.609195402298852"/>
    <x v="0"/>
    <s v="USD"/>
    <n v="1411264800"/>
    <n v="1409620903"/>
    <b v="0"/>
    <n v="87"/>
    <b v="1"/>
    <s v="theater/plays"/>
    <x v="1"/>
    <x v="6"/>
  </r>
  <r>
    <n v="3427"/>
    <x v="3425"/>
    <s v="A new play developed in collaboration with graduating theatre makers, premiering at the Edinburgh Fringe Festival 2014."/>
    <n v="1500"/>
    <n v="1500"/>
    <n v="1"/>
    <x v="0"/>
    <n v="51.724137931034484"/>
    <x v="1"/>
    <s v="GBP"/>
    <n v="1404314952"/>
    <n v="1401722952"/>
    <b v="0"/>
    <n v="29"/>
    <b v="1"/>
    <s v="theater/plays"/>
    <x v="1"/>
    <x v="6"/>
  </r>
  <r>
    <n v="3428"/>
    <x v="3426"/>
    <s v="The WORLD PREMIERE of Neil Smith's beautiful and thrilling new version of Strindberg's modern masterpiece - CREDITORS."/>
    <n v="2000"/>
    <n v="2055"/>
    <n v="1.0275000000000001"/>
    <x v="0"/>
    <n v="40.294117647058826"/>
    <x v="1"/>
    <s v="GBP"/>
    <n v="1425142800"/>
    <n v="1422983847"/>
    <b v="0"/>
    <n v="51"/>
    <b v="1"/>
    <s v="theater/plays"/>
    <x v="1"/>
    <x v="6"/>
  </r>
  <r>
    <n v="3429"/>
    <x v="3427"/>
    <s v="I would like to raise a small budget to put on my first play, Virtual Reality. To be put on at 53two, Manchester - 29th &amp; 30th Nov 16"/>
    <n v="150"/>
    <n v="195"/>
    <n v="1.3"/>
    <x v="0"/>
    <n v="16.25"/>
    <x v="1"/>
    <s v="GBP"/>
    <n v="1478046661"/>
    <n v="1476837061"/>
    <b v="0"/>
    <n v="12"/>
    <b v="1"/>
    <s v="theater/plays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n v="1.0854949999999999"/>
    <x v="0"/>
    <n v="30.152638888888887"/>
    <x v="1"/>
    <s v="GBP"/>
    <n v="1406760101"/>
    <n v="1404168101"/>
    <b v="0"/>
    <n v="72"/>
    <b v="1"/>
    <s v="theater/plays"/>
    <x v="1"/>
    <x v="6"/>
  </r>
  <r>
    <n v="3431"/>
    <x v="3429"/>
    <s v="Our 1st full season!  We need your help to fund costumes, sets, props &amp; help bringing these wonderful shows to the stage!"/>
    <n v="2000"/>
    <n v="2000"/>
    <n v="1"/>
    <x v="0"/>
    <n v="95.238095238095241"/>
    <x v="0"/>
    <s v="USD"/>
    <n v="1408383153"/>
    <n v="1405791153"/>
    <b v="0"/>
    <n v="21"/>
    <b v="1"/>
    <s v="theater/plays"/>
    <x v="1"/>
    <x v="6"/>
  </r>
  <r>
    <n v="3432"/>
    <x v="3430"/>
    <s v="Bare Theatre stages A.R. Gurney's Pulitzer Finalist script about a relationship spanning a lifetime and long distance."/>
    <n v="2000"/>
    <n v="2193"/>
    <n v="1.0965"/>
    <x v="0"/>
    <n v="52.214285714285715"/>
    <x v="0"/>
    <s v="USD"/>
    <n v="1454709600"/>
    <n v="1452520614"/>
    <b v="0"/>
    <n v="42"/>
    <b v="1"/>
    <s v="theater/plays"/>
    <x v="1"/>
    <x v="6"/>
  </r>
  <r>
    <n v="3433"/>
    <x v="3431"/>
    <s v="death&amp;pretzels presents their first Chicago based project:_x000a_The Dybbuk by S. Ansky"/>
    <n v="9500"/>
    <n v="9525"/>
    <n v="1.0026315789473683"/>
    <x v="0"/>
    <n v="134.1549295774648"/>
    <x v="0"/>
    <s v="USD"/>
    <n v="1402974000"/>
    <n v="1400290255"/>
    <b v="0"/>
    <n v="71"/>
    <b v="1"/>
    <s v="theater/plays"/>
    <x v="1"/>
    <x v="6"/>
  </r>
  <r>
    <n v="3434"/>
    <x v="3432"/>
    <s v="Bringing Tennessee Williams, Shakespeare, and 8 world class actors to Longview, Washington to build a play in and for the community."/>
    <n v="10000"/>
    <n v="10555"/>
    <n v="1.0555000000000001"/>
    <x v="0"/>
    <n v="62.827380952380949"/>
    <x v="0"/>
    <s v="USD"/>
    <n v="1404983269"/>
    <n v="1402391269"/>
    <b v="0"/>
    <n v="168"/>
    <b v="1"/>
    <s v="theater/plays"/>
    <x v="1"/>
    <x v="6"/>
  </r>
  <r>
    <n v="3435"/>
    <x v="3433"/>
    <s v="People Of Interest is providing free tickets to &quot;Campo Maldito&quot; for Tenderloin residents who could not otherwise afford to see it."/>
    <n v="1000"/>
    <n v="1120"/>
    <n v="1.1200000000000001"/>
    <x v="0"/>
    <n v="58.94736842105263"/>
    <x v="0"/>
    <s v="USD"/>
    <n v="1470538800"/>
    <n v="1469112493"/>
    <b v="0"/>
    <n v="19"/>
    <b v="1"/>
    <s v="theater/plays"/>
    <x v="1"/>
    <x v="6"/>
  </r>
  <r>
    <n v="3436"/>
    <x v="3434"/>
    <s v="Please help us fund &quot;Damselfly&quot; - The Play ( put on by Saints on Stage Alumni &amp; sponsored by Mothers Against Medical Error)"/>
    <n v="5000"/>
    <n v="5295"/>
    <n v="1.0589999999999999"/>
    <x v="0"/>
    <n v="143.1081081081081"/>
    <x v="0"/>
    <s v="USD"/>
    <n v="1408638480"/>
    <n v="1406811593"/>
    <b v="0"/>
    <n v="37"/>
    <b v="1"/>
    <s v="theater/plays"/>
    <x v="1"/>
    <x v="6"/>
  </r>
  <r>
    <n v="3437"/>
    <x v="3435"/>
    <s v="Join people who stutter as they come together to support Stuttering &amp; Alzheimer's organizations. Everyone's voice is heard right now!!"/>
    <n v="3000"/>
    <n v="3030"/>
    <n v="1.01"/>
    <x v="0"/>
    <n v="84.166666666666671"/>
    <x v="0"/>
    <s v="USD"/>
    <n v="1440003820"/>
    <n v="1437411820"/>
    <b v="0"/>
    <n v="36"/>
    <b v="1"/>
    <s v="theater/plays"/>
    <x v="1"/>
    <x v="6"/>
  </r>
  <r>
    <n v="3438"/>
    <x v="3436"/>
    <s v="Klippies is the debut play from Johannesburg-born writer Jessica SiÃ¢n, premiering at the Southwark Playhouse, London in May 2015."/>
    <n v="2500"/>
    <n v="2605"/>
    <n v="1.042"/>
    <x v="0"/>
    <n v="186.07142857142858"/>
    <x v="1"/>
    <s v="GBP"/>
    <n v="1430600400"/>
    <n v="1428358567"/>
    <b v="0"/>
    <n v="14"/>
    <b v="1"/>
    <s v="theater/plays"/>
    <x v="1"/>
    <x v="6"/>
  </r>
  <r>
    <n v="3439"/>
    <x v="3437"/>
    <s v="Help a small theater produce an original adaptation of Lewis Carroll's classic story."/>
    <n v="1200"/>
    <n v="1616.14"/>
    <n v="1.3467833333333334"/>
    <x v="0"/>
    <n v="89.785555555555561"/>
    <x v="0"/>
    <s v="USD"/>
    <n v="1453179540"/>
    <n v="1452030730"/>
    <b v="0"/>
    <n v="18"/>
    <b v="1"/>
    <s v="theater/plays"/>
    <x v="1"/>
    <x v="6"/>
  </r>
  <r>
    <n v="3440"/>
    <x v="3438"/>
    <s v="LA-based team of professional actors and directors taking Rajiv Joseph's harrowing and romantic play to the Boulder community."/>
    <n v="5000"/>
    <n v="5260.92"/>
    <n v="1.052184"/>
    <x v="0"/>
    <n v="64.157560975609755"/>
    <x v="0"/>
    <s v="USD"/>
    <n v="1405095300"/>
    <n v="1403146628"/>
    <b v="0"/>
    <n v="82"/>
    <b v="1"/>
    <s v="theater/plays"/>
    <x v="1"/>
    <x v="6"/>
  </r>
  <r>
    <n v="3441"/>
    <x v="3439"/>
    <s v="We are producing the play Bug, by Tracy Letts.  This will be an inspiring show, and a great way to bring help to a great LA charity."/>
    <n v="2500"/>
    <n v="2565"/>
    <n v="1.026"/>
    <x v="0"/>
    <n v="59.651162790697676"/>
    <x v="0"/>
    <s v="USD"/>
    <n v="1447445820"/>
    <n v="1445077121"/>
    <b v="0"/>
    <n v="43"/>
    <b v="1"/>
    <s v="theater/plays"/>
    <x v="1"/>
    <x v="6"/>
  </r>
  <r>
    <n v="3442"/>
    <x v="3440"/>
    <s v="An Evening of Radio aims to showcase original work written by undergraduate playwriting students in the style of live staged readings."/>
    <n v="250"/>
    <n v="250"/>
    <n v="1"/>
    <x v="0"/>
    <n v="31.25"/>
    <x v="0"/>
    <s v="USD"/>
    <n v="1433016672"/>
    <n v="1430424672"/>
    <b v="0"/>
    <n v="8"/>
    <b v="1"/>
    <s v="theater/plays"/>
    <x v="1"/>
    <x v="6"/>
  </r>
  <r>
    <n v="3443"/>
    <x v="3441"/>
    <s v="A new play about dual-faced identities in the gay community, particularly among those who are deaf and those living with HIV."/>
    <n v="1000"/>
    <n v="1855"/>
    <n v="1.855"/>
    <x v="0"/>
    <n v="41.222222222222221"/>
    <x v="0"/>
    <s v="USD"/>
    <n v="1410266146"/>
    <n v="1407674146"/>
    <b v="0"/>
    <n v="45"/>
    <b v="1"/>
    <s v="theater/plays"/>
    <x v="1"/>
    <x v="6"/>
  </r>
  <r>
    <n v="3444"/>
    <x v="3442"/>
    <s v="WE NEED YOUR HELP! We are a small town youth arts ensemble, training kids excited about theatre. We need dollars. We need YOU!"/>
    <n v="300"/>
    <n v="867"/>
    <n v="2.89"/>
    <x v="0"/>
    <n v="43.35"/>
    <x v="2"/>
    <s v="AUD"/>
    <n v="1465394340"/>
    <n v="1464677986"/>
    <b v="0"/>
    <n v="20"/>
    <b v="1"/>
    <s v="theater/plays"/>
    <x v="1"/>
    <x v="6"/>
  </r>
  <r>
    <n v="3445"/>
    <x v="3443"/>
    <s v="Rehearsal &amp; development of our first project as Axon Theatre: &quot;The Star-Spangled Girl&quot; in South Wales."/>
    <n v="2000"/>
    <n v="2000"/>
    <n v="1"/>
    <x v="0"/>
    <n v="64.516129032258064"/>
    <x v="1"/>
    <s v="GBP"/>
    <n v="1445604236"/>
    <n v="1443185036"/>
    <b v="0"/>
    <n v="31"/>
    <b v="1"/>
    <s v="theater/plays"/>
    <x v="1"/>
    <x v="6"/>
  </r>
  <r>
    <n v="3446"/>
    <x v="3444"/>
    <s v="Pope Head: The Secret Life of Francis Bacon â€“ A solo show celebrating the artist. Touring a land Down Under 12 Feb - 14 March '15."/>
    <n v="1000"/>
    <n v="1082"/>
    <n v="1.0820000000000001"/>
    <x v="0"/>
    <n v="43.28"/>
    <x v="1"/>
    <s v="GBP"/>
    <n v="1423138800"/>
    <n v="1421092725"/>
    <b v="0"/>
    <n v="25"/>
    <b v="1"/>
    <s v="theater/plays"/>
    <x v="1"/>
    <x v="6"/>
  </r>
  <r>
    <n v="3447"/>
    <x v="3445"/>
    <s v="&quot;He was a poet, a vagrant, a philosopher, a lady's man and a hard drinker&quot;"/>
    <n v="1000"/>
    <n v="1078"/>
    <n v="1.0780000000000001"/>
    <x v="0"/>
    <n v="77"/>
    <x v="0"/>
    <s v="USD"/>
    <n v="1458332412"/>
    <n v="1454448012"/>
    <b v="0"/>
    <n v="14"/>
    <b v="1"/>
    <s v="theater/plays"/>
    <x v="1"/>
    <x v="6"/>
  </r>
  <r>
    <n v="3448"/>
    <x v="3446"/>
    <s v="The Mount-- a new play based off the life of Edith Wharton-- is having its premiere reading AT the real Mount in Lenox, MA!"/>
    <n v="2100"/>
    <n v="2305"/>
    <n v="1.0976190476190477"/>
    <x v="0"/>
    <n v="51.222222222222221"/>
    <x v="0"/>
    <s v="USD"/>
    <n v="1418784689"/>
    <n v="1416192689"/>
    <b v="0"/>
    <n v="45"/>
    <b v="1"/>
    <s v="theater/plays"/>
    <x v="1"/>
    <x v="6"/>
  </r>
  <r>
    <n v="3449"/>
    <x v="3447"/>
    <s v="Help us produce this original play! The play will be presented at the LSTFI July 12-14. Follow us on Facebook."/>
    <n v="800"/>
    <n v="1365"/>
    <n v="1.70625"/>
    <x v="0"/>
    <n v="68.25"/>
    <x v="0"/>
    <s v="USD"/>
    <n v="1468036800"/>
    <n v="1465607738"/>
    <b v="0"/>
    <n v="20"/>
    <b v="1"/>
    <s v="theater/plays"/>
    <x v="1"/>
    <x v="6"/>
  </r>
  <r>
    <n v="3450"/>
    <x v="3448"/>
    <s v="The Beautiful House' is a story of modern mummification and the present day post-humanist crisis in our relationship with death."/>
    <n v="500"/>
    <n v="760"/>
    <n v="1.52"/>
    <x v="0"/>
    <n v="19.487179487179485"/>
    <x v="1"/>
    <s v="GBP"/>
    <n v="1427990071"/>
    <n v="1422809671"/>
    <b v="0"/>
    <n v="39"/>
    <b v="1"/>
    <s v="theater/plays"/>
    <x v="1"/>
    <x v="6"/>
  </r>
  <r>
    <n v="3451"/>
    <x v="3449"/>
    <s v="I'm a high school student in New Jersey planning on producing and directing a Twilight Zone Play for a &quot;One Act&quot; competition."/>
    <n v="650"/>
    <n v="658"/>
    <n v="1.0123076923076924"/>
    <x v="0"/>
    <n v="41.125"/>
    <x v="0"/>
    <s v="USD"/>
    <n v="1429636927"/>
    <n v="1427304127"/>
    <b v="0"/>
    <n v="16"/>
    <b v="1"/>
    <s v="theater/plays"/>
    <x v="1"/>
    <x v="6"/>
  </r>
  <r>
    <n v="3452"/>
    <x v="3450"/>
    <s v="hiSTORYstage presents Eric Overmyer's story of three 19th century women on a journey through time, and space, all the way to 1955!"/>
    <n v="1000"/>
    <n v="1532"/>
    <n v="1.532"/>
    <x v="0"/>
    <n v="41.405405405405403"/>
    <x v="0"/>
    <s v="USD"/>
    <n v="1406087940"/>
    <n v="1404141626"/>
    <b v="0"/>
    <n v="37"/>
    <b v="1"/>
    <s v="theater/plays"/>
    <x v="1"/>
    <x v="6"/>
  </r>
  <r>
    <n v="3453"/>
    <x v="3451"/>
    <s v="A full length comedy, Patagonia follows Grason and Jerry on their journey through a magical, South-American rainforest."/>
    <n v="300"/>
    <n v="385"/>
    <n v="1.2833333333333334"/>
    <x v="0"/>
    <n v="27.5"/>
    <x v="1"/>
    <s v="GBP"/>
    <n v="1471130956"/>
    <n v="1465946956"/>
    <b v="0"/>
    <n v="14"/>
    <b v="1"/>
    <s v="theater/plays"/>
    <x v="1"/>
    <x v="6"/>
  </r>
  <r>
    <n v="3454"/>
    <x v="3452"/>
    <s v="Knee Slappers new production coming to Camden Fringe 2014! Presenting this off the wall, dark comedy for lovers of the bizzare. Groovy."/>
    <n v="700"/>
    <n v="705"/>
    <n v="1.0071428571428571"/>
    <x v="0"/>
    <n v="33.571428571428569"/>
    <x v="1"/>
    <s v="GBP"/>
    <n v="1406825159"/>
    <n v="1404233159"/>
    <b v="0"/>
    <n v="21"/>
    <b v="1"/>
    <s v="theater/plays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n v="1.0065"/>
    <x v="0"/>
    <n v="145.86956521739131"/>
    <x v="0"/>
    <s v="USD"/>
    <n v="1476381627"/>
    <n v="1473789627"/>
    <b v="0"/>
    <n v="69"/>
    <b v="1"/>
    <s v="theater/plays"/>
    <x v="1"/>
    <x v="6"/>
  </r>
  <r>
    <n v="3456"/>
    <x v="3454"/>
    <s v="&quot;Thief,&quot; a one man touring show, a theatrical experience portraying a supernatural story about the 3 days Jesus spent in the grave."/>
    <n v="3000"/>
    <n v="5739"/>
    <n v="1.913"/>
    <x v="0"/>
    <n v="358.6875"/>
    <x v="0"/>
    <s v="USD"/>
    <n v="1406876340"/>
    <n v="1404190567"/>
    <b v="0"/>
    <n v="16"/>
    <b v="1"/>
    <s v="theater/plays"/>
    <x v="1"/>
    <x v="6"/>
  </r>
  <r>
    <n v="3457"/>
    <x v="3455"/>
    <s v="Robots, Space Battles, Mystery, and Intrigue. Nothing is Impossible..."/>
    <n v="2000"/>
    <n v="2804"/>
    <n v="1.4019999999999999"/>
    <x v="0"/>
    <n v="50.981818181818184"/>
    <x v="0"/>
    <s v="USD"/>
    <n v="1423720740"/>
    <n v="1421081857"/>
    <b v="0"/>
    <n v="55"/>
    <b v="1"/>
    <s v="theater/plays"/>
    <x v="1"/>
    <x v="6"/>
  </r>
  <r>
    <n v="3458"/>
    <x v="3456"/>
    <s v="I promised my mother on her deathbed that I would tell the world MY story, so here it goes...crossing fingers, 2015 SF FRINGE"/>
    <n v="978"/>
    <n v="1216"/>
    <n v="1.2433537832310839"/>
    <x v="0"/>
    <n v="45.037037037037038"/>
    <x v="0"/>
    <s v="USD"/>
    <n v="1422937620"/>
    <n v="1420606303"/>
    <b v="0"/>
    <n v="27"/>
    <b v="1"/>
    <s v="theater/plays"/>
    <x v="1"/>
    <x v="6"/>
  </r>
  <r>
    <n v="3459"/>
    <x v="3457"/>
    <s v="Cyril needs your help to MAKE new puppet friends to accompany him on a magical journey through storytelling, puppetry and clown."/>
    <n v="500"/>
    <n v="631"/>
    <n v="1.262"/>
    <x v="0"/>
    <n v="17.527777777777779"/>
    <x v="1"/>
    <s v="GBP"/>
    <n v="1463743860"/>
    <n v="1461151860"/>
    <b v="0"/>
    <n v="36"/>
    <b v="1"/>
    <s v="theater/plays"/>
    <x v="1"/>
    <x v="6"/>
  </r>
  <r>
    <n v="3460"/>
    <x v="3458"/>
    <s v="'Pushers' is an exciting new play and the first project for brand new theatre company, Ain't Got No Home Productions."/>
    <n v="500"/>
    <n v="950"/>
    <n v="1.9"/>
    <x v="0"/>
    <n v="50"/>
    <x v="1"/>
    <s v="GBP"/>
    <n v="1408106352"/>
    <n v="1406896752"/>
    <b v="0"/>
    <n v="19"/>
    <b v="1"/>
    <s v="theater/plays"/>
    <x v="1"/>
    <x v="6"/>
  </r>
  <r>
    <n v="3461"/>
    <x v="3459"/>
    <s v="A new production of Twelfth Night with an ambitious and enthusiastic group of high school students who love Shakespeare and teamwork."/>
    <n v="500"/>
    <n v="695"/>
    <n v="1.39"/>
    <x v="0"/>
    <n v="57.916666666666664"/>
    <x v="0"/>
    <s v="USD"/>
    <n v="1477710000"/>
    <n v="1475248279"/>
    <b v="0"/>
    <n v="12"/>
    <b v="1"/>
    <s v="theater/plays"/>
    <x v="1"/>
    <x v="6"/>
  </r>
  <r>
    <n v="3462"/>
    <x v="3460"/>
    <s v="Help the Upstart Crows of Santa Fe bring Shakespeare's Julius Caesar to life with quality wooden stage swords!"/>
    <n v="250"/>
    <n v="505"/>
    <n v="2.02"/>
    <x v="0"/>
    <n v="29.705882352941178"/>
    <x v="0"/>
    <s v="USD"/>
    <n v="1436551200"/>
    <n v="1435181628"/>
    <b v="0"/>
    <n v="17"/>
    <b v="1"/>
    <s v="theater/plays"/>
    <x v="1"/>
    <x v="6"/>
  </r>
  <r>
    <n v="3463"/>
    <x v="3461"/>
    <s v="Uncalled For is finally bringing their latest work of intelligently reckless stream-of-consciousness sketch comedy to Toronto."/>
    <n v="10000"/>
    <n v="10338"/>
    <n v="1.0338000000000001"/>
    <x v="0"/>
    <n v="90.684210526315795"/>
    <x v="5"/>
    <s v="CAD"/>
    <n v="1476158340"/>
    <n v="1472594585"/>
    <b v="0"/>
    <n v="114"/>
    <b v="1"/>
    <s v="theater/plays"/>
    <x v="1"/>
    <x v="6"/>
  </r>
  <r>
    <n v="3464"/>
    <x v="3462"/>
    <s v="Why Do We Know More About Kim Kardashian Than Abigail Adams?  Let's produce and publish a play about women who MAKE and MADE history!"/>
    <n v="5000"/>
    <n v="5116.18"/>
    <n v="1.023236"/>
    <x v="0"/>
    <n v="55.012688172043013"/>
    <x v="0"/>
    <s v="USD"/>
    <n v="1471921637"/>
    <n v="1469329637"/>
    <b v="0"/>
    <n v="93"/>
    <b v="1"/>
    <s v="theater/plays"/>
    <x v="1"/>
    <x v="6"/>
  </r>
  <r>
    <n v="3465"/>
    <x v="3463"/>
    <s v="Family Duels is a tragicomedy about family, filth, fraud and fornication. Please help us bring Crooked Tree to the Camden Fringe."/>
    <n v="2000"/>
    <n v="2060"/>
    <n v="1.03"/>
    <x v="0"/>
    <n v="57.222222222222221"/>
    <x v="1"/>
    <s v="GBP"/>
    <n v="1439136000"/>
    <n v="1436972472"/>
    <b v="0"/>
    <n v="36"/>
    <b v="1"/>
    <s v="theater/plays"/>
    <x v="1"/>
    <x v="6"/>
  </r>
  <r>
    <n v="3466"/>
    <x v="3464"/>
    <s v="The Spotlight Youth Theater is a program where every participant has a moment in the spotlight."/>
    <n v="3500"/>
    <n v="4450"/>
    <n v="1.2714285714285714"/>
    <x v="0"/>
    <n v="72.950819672131146"/>
    <x v="0"/>
    <s v="USD"/>
    <n v="1461108450"/>
    <n v="1455928050"/>
    <b v="0"/>
    <n v="61"/>
    <b v="1"/>
    <s v="theater/plays"/>
    <x v="1"/>
    <x v="6"/>
  </r>
  <r>
    <n v="3467"/>
    <x v="3465"/>
    <s v="Venus in Fur, By David Ives."/>
    <n v="3000"/>
    <n v="3030"/>
    <n v="1.01"/>
    <x v="0"/>
    <n v="64.468085106382972"/>
    <x v="0"/>
    <s v="USD"/>
    <n v="1426864032"/>
    <n v="1424275632"/>
    <b v="0"/>
    <n v="47"/>
    <b v="1"/>
    <s v="theater/plays"/>
    <x v="1"/>
    <x v="6"/>
  </r>
  <r>
    <n v="3468"/>
    <x v="3466"/>
    <s v="Amidst the atrocities of WWII, two women transcend enemy lines to make the ultimate heroic sacrifice."/>
    <n v="10000"/>
    <n v="12178"/>
    <n v="1.2178"/>
    <x v="0"/>
    <n v="716.35294117647061"/>
    <x v="0"/>
    <s v="USD"/>
    <n v="1474426800"/>
    <n v="1471976529"/>
    <b v="0"/>
    <n v="17"/>
    <b v="1"/>
    <s v="theater/plays"/>
    <x v="1"/>
    <x v="6"/>
  </r>
  <r>
    <n v="3469"/>
    <x v="3467"/>
    <s v="Original plays written, performed, and produced by young and diverse theater artists - alumni from Hostos Lincoln Academy in the Bronx."/>
    <n v="2800"/>
    <n v="3175"/>
    <n v="1.1339285714285714"/>
    <x v="0"/>
    <n v="50.396825396825399"/>
    <x v="0"/>
    <s v="USD"/>
    <n v="1461857045"/>
    <n v="1459265045"/>
    <b v="0"/>
    <n v="63"/>
    <b v="1"/>
    <s v="theater/plays"/>
    <x v="1"/>
    <x v="6"/>
  </r>
  <r>
    <n v="3470"/>
    <x v="3468"/>
    <s v="The New Artist's Circle is a theatre company dedicated to bringing the arts to young people."/>
    <n v="250"/>
    <n v="375"/>
    <n v="1.5"/>
    <x v="0"/>
    <n v="41.666666666666664"/>
    <x v="0"/>
    <s v="USD"/>
    <n v="1468618680"/>
    <n v="1465345902"/>
    <b v="0"/>
    <n v="9"/>
    <b v="1"/>
    <s v="theater/plays"/>
    <x v="1"/>
    <x v="6"/>
  </r>
  <r>
    <n v="3471"/>
    <x v="3469"/>
    <s v="Fast paced, two hander which uses headphone verbatim technique to give an insight into the everyday lives of Leeds city locals."/>
    <n v="500"/>
    <n v="1073"/>
    <n v="2.1459999999999999"/>
    <x v="0"/>
    <n v="35.766666666666666"/>
    <x v="1"/>
    <s v="GBP"/>
    <n v="1409515200"/>
    <n v="1405971690"/>
    <b v="0"/>
    <n v="30"/>
    <b v="1"/>
    <s v="theater/plays"/>
    <x v="1"/>
    <x v="6"/>
  </r>
  <r>
    <n v="3472"/>
    <x v="3470"/>
    <s v="Raising funds for Dandelion Theatre's Chicago production of 'Body Awareness' by the Pulitzer Prize-winning playwright Annie Baker."/>
    <n v="2000"/>
    <n v="2041"/>
    <n v="1.0205"/>
    <x v="0"/>
    <n v="88.739130434782609"/>
    <x v="0"/>
    <s v="USD"/>
    <n v="1415253540"/>
    <n v="1413432331"/>
    <b v="0"/>
    <n v="23"/>
    <b v="1"/>
    <s v="theater/plays"/>
    <x v="1"/>
    <x v="6"/>
  </r>
  <r>
    <n v="3473"/>
    <x v="3471"/>
    <s v="A modern telling of the Greek myth. Sisyphus defies the Gods and attempts to change the world order... but can he overcome his fate?"/>
    <n v="4900"/>
    <n v="4900"/>
    <n v="1"/>
    <x v="0"/>
    <n v="148.4848484848485"/>
    <x v="0"/>
    <s v="USD"/>
    <n v="1426883220"/>
    <n v="1425067296"/>
    <b v="0"/>
    <n v="33"/>
    <b v="1"/>
    <s v="theater/plays"/>
    <x v="1"/>
    <x v="6"/>
  </r>
  <r>
    <n v="3474"/>
    <x v="3472"/>
    <s v="Help us get actor-writer Ian Bonar's debut play - a hilarious, heartbreaking story of grief and loss - to the 2016 Edinburgh Fringe."/>
    <n v="2000"/>
    <n v="2020"/>
    <n v="1.01"/>
    <x v="0"/>
    <n v="51.794871794871796"/>
    <x v="1"/>
    <s v="GBP"/>
    <n v="1469016131"/>
    <n v="1466424131"/>
    <b v="0"/>
    <n v="39"/>
    <b v="1"/>
    <s v="theater/plays"/>
    <x v="1"/>
    <x v="6"/>
  </r>
  <r>
    <n v="3475"/>
    <x v="3473"/>
    <s v="Score is a musical play inspired by true stories of parents who have recovered from addiction and regained their children."/>
    <n v="300"/>
    <n v="340"/>
    <n v="1.1333333333333333"/>
    <x v="0"/>
    <n v="20"/>
    <x v="1"/>
    <s v="GBP"/>
    <n v="1414972800"/>
    <n v="1412629704"/>
    <b v="0"/>
    <n v="17"/>
    <b v="1"/>
    <s v="theater/plays"/>
    <x v="1"/>
    <x v="6"/>
  </r>
  <r>
    <n v="3476"/>
    <x v="3474"/>
    <s v="Meet the Martins; a modern family dealing with modern issues in a way that is as All-American as apple pie, James Dean and repression."/>
    <n v="300"/>
    <n v="312"/>
    <n v="1.04"/>
    <x v="0"/>
    <n v="52"/>
    <x v="0"/>
    <s v="USD"/>
    <n v="1414378800"/>
    <n v="1412836990"/>
    <b v="0"/>
    <n v="6"/>
    <b v="1"/>
    <s v="theater/plays"/>
    <x v="1"/>
    <x v="6"/>
  </r>
  <r>
    <n v="3477"/>
    <x v="3475"/>
    <s v="8 ten-minute plays, written, directed, rehearsed, and fully produced in only 24 hours! Are we crazy? You bet we are!"/>
    <n v="1800"/>
    <n v="2076"/>
    <n v="1.1533333333333333"/>
    <x v="0"/>
    <n v="53.230769230769234"/>
    <x v="0"/>
    <s v="USD"/>
    <n v="1431831600"/>
    <n v="1430761243"/>
    <b v="0"/>
    <n v="39"/>
    <b v="1"/>
    <s v="theater/plays"/>
    <x v="1"/>
    <x v="6"/>
  </r>
  <r>
    <n v="3478"/>
    <x v="3476"/>
    <s v="Bare Theatre takes on Shakespeare's most notorious &quot;problem play,&quot; which asks how far we are willing to go to do what is right."/>
    <n v="2000"/>
    <n v="2257"/>
    <n v="1.1285000000000001"/>
    <x v="0"/>
    <n v="39.596491228070178"/>
    <x v="0"/>
    <s v="USD"/>
    <n v="1426539600"/>
    <n v="1424296822"/>
    <b v="0"/>
    <n v="57"/>
    <b v="1"/>
    <s v="theater/plays"/>
    <x v="1"/>
    <x v="6"/>
  </r>
  <r>
    <n v="3479"/>
    <x v="3477"/>
    <s v="A new comedy about what happened to a band of foolhardy actors when the Puritans closed the theatres in the 1640s."/>
    <n v="1500"/>
    <n v="1918"/>
    <n v="1.2786666666666666"/>
    <x v="0"/>
    <n v="34.25"/>
    <x v="1"/>
    <s v="GBP"/>
    <n v="1403382680"/>
    <n v="1400790680"/>
    <b v="0"/>
    <n v="56"/>
    <b v="1"/>
    <s v="theater/plays"/>
    <x v="1"/>
    <x v="6"/>
  </r>
  <r>
    <n v="3480"/>
    <x v="3478"/>
    <s v="Georgia is a play that looks at the taboo topic of rape in a relationship.  It's a play about perspectives and various viewpoints."/>
    <n v="1500"/>
    <n v="2140"/>
    <n v="1.4266666666666667"/>
    <x v="0"/>
    <n v="164.61538461538461"/>
    <x v="0"/>
    <s v="USD"/>
    <n v="1436562000"/>
    <n v="1434440227"/>
    <b v="0"/>
    <n v="13"/>
    <b v="1"/>
    <s v="theater/plays"/>
    <x v="1"/>
    <x v="6"/>
  </r>
  <r>
    <n v="3481"/>
    <x v="3479"/>
    <s v="One of Australia's greatest theatres needs your help. Please help us refurnish, fit out and restore this legendary storytelling venue."/>
    <n v="10000"/>
    <n v="11880"/>
    <n v="1.1879999999999999"/>
    <x v="0"/>
    <n v="125.05263157894737"/>
    <x v="2"/>
    <s v="AUD"/>
    <n v="1420178188"/>
    <n v="1418709388"/>
    <b v="0"/>
    <n v="95"/>
    <b v="1"/>
    <s v="theater/plays"/>
    <x v="1"/>
    <x v="6"/>
  </r>
  <r>
    <n v="3482"/>
    <x v="3480"/>
    <s v="Critically-acclaimed new-writing company Old Trunk make their Edinburgh debut alternating their two darkly comic plays."/>
    <n v="3000"/>
    <n v="4150"/>
    <n v="1.3833333333333333"/>
    <x v="0"/>
    <n v="51.875"/>
    <x v="1"/>
    <s v="GBP"/>
    <n v="1404671466"/>
    <n v="1402079466"/>
    <b v="0"/>
    <n v="80"/>
    <b v="1"/>
    <s v="theater/plays"/>
    <x v="1"/>
    <x v="6"/>
  </r>
  <r>
    <n v="3483"/>
    <x v="3481"/>
    <s v="Join 5 high school teachers in the lounge of every high school in America.  Hear what they never say in the classroom."/>
    <n v="3350"/>
    <n v="5358"/>
    <n v="1.599402985074627"/>
    <x v="0"/>
    <n v="40.285714285714285"/>
    <x v="0"/>
    <s v="USD"/>
    <n v="1404403381"/>
    <n v="1401811381"/>
    <b v="0"/>
    <n v="133"/>
    <b v="1"/>
    <s v="theater/plays"/>
    <x v="1"/>
    <x v="6"/>
  </r>
  <r>
    <n v="3484"/>
    <x v="3482"/>
    <s v="MACBETH IN THE BASEMENT will premiere at the Capital Fringe Festival in July 2016. A teenage kingâ€™s rise and fall in a vicious game."/>
    <n v="2500"/>
    <n v="2856"/>
    <n v="1.1424000000000001"/>
    <x v="0"/>
    <n v="64.909090909090907"/>
    <x v="0"/>
    <s v="USD"/>
    <n v="1466014499"/>
    <n v="1463422499"/>
    <b v="0"/>
    <n v="44"/>
    <b v="1"/>
    <s v="theater/plays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n v="1.0060606060606061"/>
    <x v="0"/>
    <n v="55.333333333333336"/>
    <x v="0"/>
    <s v="USD"/>
    <n v="1454431080"/>
    <n v="1451839080"/>
    <b v="0"/>
    <n v="30"/>
    <b v="1"/>
    <s v="theater/plays"/>
    <x v="1"/>
    <x v="6"/>
  </r>
  <r>
    <n v="3486"/>
    <x v="3484"/>
    <s v="Dorothy Parker's unforgettable characters come to life onstage in &quot;Might As Well Live&quot; at the 2015 Hollywood Fringe Festival."/>
    <n v="3000"/>
    <n v="4656"/>
    <n v="1.552"/>
    <x v="0"/>
    <n v="83.142857142857139"/>
    <x v="0"/>
    <s v="USD"/>
    <n v="1433314740"/>
    <n v="1430600401"/>
    <b v="0"/>
    <n v="56"/>
    <b v="1"/>
    <s v="theater/plays"/>
    <x v="1"/>
    <x v="6"/>
  </r>
  <r>
    <n v="3487"/>
    <x v="3485"/>
    <s v="Jericho Creek is an original production by Fledgling Theatre Company which will be performed at The Cockpit Theatre in July 2015"/>
    <n v="2000"/>
    <n v="2555"/>
    <n v="1.2775000000000001"/>
    <x v="0"/>
    <n v="38.712121212121211"/>
    <x v="1"/>
    <s v="GBP"/>
    <n v="1435185252"/>
    <n v="1432593252"/>
    <b v="0"/>
    <n v="66"/>
    <b v="1"/>
    <s v="theater/plays"/>
    <x v="1"/>
    <x v="6"/>
  </r>
  <r>
    <n v="3488"/>
    <x v="3486"/>
    <s v="GTP has been protected financially by The Director since 2012. Now it's time for the community. Do you want GTP? Are we worth it?"/>
    <n v="3000"/>
    <n v="3636"/>
    <n v="1.212"/>
    <x v="0"/>
    <n v="125.37931034482759"/>
    <x v="0"/>
    <s v="USD"/>
    <n v="1429286400"/>
    <n v="1427221560"/>
    <b v="0"/>
    <n v="29"/>
    <b v="1"/>
    <s v="theater/plays"/>
    <x v="1"/>
    <x v="6"/>
  </r>
  <r>
    <n v="3489"/>
    <x v="3487"/>
    <s v="A brilliant play by Will Eno. An exciting, young theatre company. A production that promises to wow. You wouldn't want to miss it."/>
    <n v="5000"/>
    <n v="5635"/>
    <n v="1.127"/>
    <x v="0"/>
    <n v="78.263888888888886"/>
    <x v="1"/>
    <s v="GBP"/>
    <n v="1400965200"/>
    <n v="1398352531"/>
    <b v="0"/>
    <n v="72"/>
    <b v="1"/>
    <s v="theater/plays"/>
    <x v="1"/>
    <x v="6"/>
  </r>
  <r>
    <n v="3490"/>
    <x v="3488"/>
    <s v="The 2016 Resident class is producing a family play about one kid's quest to fly. Help us inspire the next generation of theatre lovers!"/>
    <n v="1000"/>
    <n v="1275"/>
    <n v="1.2749999999999999"/>
    <x v="0"/>
    <n v="47.222222222222221"/>
    <x v="0"/>
    <s v="USD"/>
    <n v="1460574924"/>
    <n v="1457982924"/>
    <b v="0"/>
    <n v="27"/>
    <b v="1"/>
    <s v="theater/plays"/>
    <x v="1"/>
    <x v="6"/>
  </r>
  <r>
    <n v="3491"/>
    <x v="3489"/>
    <s v="Shakespeare Company at UCLA presents The Tempest under the stars in the Fowler Museum Amphitheater. Bring your blankets and enjoy!"/>
    <n v="500"/>
    <n v="791"/>
    <n v="1.5820000000000001"/>
    <x v="0"/>
    <n v="79.099999999999994"/>
    <x v="0"/>
    <s v="USD"/>
    <n v="1431928784"/>
    <n v="1430114384"/>
    <b v="0"/>
    <n v="10"/>
    <b v="1"/>
    <s v="theater/plays"/>
    <x v="1"/>
    <x v="6"/>
  </r>
  <r>
    <n v="3492"/>
    <x v="3490"/>
    <s v="We have the Blackbox Fellowship at Boston Playwright's Theatre, now all we need is your support to produce Kevin's new play!"/>
    <n v="3800"/>
    <n v="4000.22"/>
    <n v="1.0526894736842105"/>
    <x v="0"/>
    <n v="114.29199999999999"/>
    <x v="0"/>
    <s v="USD"/>
    <n v="1445818397"/>
    <n v="1442794397"/>
    <b v="0"/>
    <n v="35"/>
    <b v="1"/>
    <s v="theater/plays"/>
    <x v="1"/>
    <x v="6"/>
  </r>
  <r>
    <n v="3493"/>
    <x v="3491"/>
    <s v="We need your help purchasing a stage for our production of the Wizard of Oz! This program is helping children with autism. Thank you!"/>
    <n v="1500"/>
    <n v="1500"/>
    <n v="1"/>
    <x v="0"/>
    <n v="51.724137931034484"/>
    <x v="0"/>
    <s v="USD"/>
    <n v="1408252260"/>
    <n v="1406580436"/>
    <b v="0"/>
    <n v="29"/>
    <b v="1"/>
    <s v="theater/plays"/>
    <x v="1"/>
    <x v="6"/>
  </r>
  <r>
    <n v="3494"/>
    <x v="3492"/>
    <s v="&quot;Special in a Bad Way&quot; is a comedy that questions American Public Schools in their treatment of the so called, 'learning disabled.'"/>
    <n v="400"/>
    <n v="400"/>
    <n v="1"/>
    <x v="0"/>
    <n v="30.76923076923077"/>
    <x v="0"/>
    <s v="USD"/>
    <n v="1480140000"/>
    <n v="1479186575"/>
    <b v="0"/>
    <n v="13"/>
    <b v="1"/>
    <s v="theater/plays"/>
    <x v="1"/>
    <x v="6"/>
  </r>
  <r>
    <n v="3495"/>
    <x v="3493"/>
    <s v="A one-woman show by Canadian artist Tina Milo. it is a multimedia show about an actress auditioning for a role of a depressed woman."/>
    <n v="5000"/>
    <n v="5343"/>
    <n v="1.0686"/>
    <x v="0"/>
    <n v="74.208333333333329"/>
    <x v="5"/>
    <s v="CAD"/>
    <n v="1414862280"/>
    <n v="1412360309"/>
    <b v="0"/>
    <n v="72"/>
    <b v="1"/>
    <s v="theater/plays"/>
    <x v="1"/>
    <x v="6"/>
  </r>
  <r>
    <n v="3496"/>
    <x v="3494"/>
    <s v="A one-woman play based on Lizzie Borden who was accused of the brutal hatchet murders of her father and step-mother.  Workshop Oct NYC."/>
    <n v="3000"/>
    <n v="3732"/>
    <n v="1.244"/>
    <x v="0"/>
    <n v="47.846153846153847"/>
    <x v="0"/>
    <s v="USD"/>
    <n v="1473625166"/>
    <n v="1470169166"/>
    <b v="0"/>
    <n v="78"/>
    <b v="1"/>
    <s v="theater/plays"/>
    <x v="1"/>
    <x v="6"/>
  </r>
  <r>
    <n v="3497"/>
    <x v="3495"/>
    <s v="We've been invited to the San Diego International Fringe Festival. Can you help us get there? Special performances in SLC and OREM."/>
    <n v="1551"/>
    <n v="1686"/>
    <n v="1.0870406189555126"/>
    <x v="0"/>
    <n v="34.408163265306122"/>
    <x v="0"/>
    <s v="USD"/>
    <n v="1464904800"/>
    <n v="1463852904"/>
    <b v="0"/>
    <n v="49"/>
    <b v="1"/>
    <s v="theater/plays"/>
    <x v="1"/>
    <x v="6"/>
  </r>
  <r>
    <n v="3498"/>
    <x v="3496"/>
    <s v="This solo show has the power to profoundly impact new mothers and those that love them and to educate &amp; change how we support them."/>
    <n v="1650"/>
    <n v="1690"/>
    <n v="1.0242424242424242"/>
    <x v="0"/>
    <n v="40.238095238095241"/>
    <x v="5"/>
    <s v="CAD"/>
    <n v="1464471840"/>
    <n v="1459309704"/>
    <b v="0"/>
    <n v="42"/>
    <b v="1"/>
    <s v="theater/plays"/>
    <x v="1"/>
    <x v="6"/>
  </r>
  <r>
    <n v="3499"/>
    <x v="3497"/>
    <s v="Figure 8 Troupe's debut performance! A stunning piece of theatre written by premier female playwright Maria Irene Fornes."/>
    <n v="2000"/>
    <n v="2110"/>
    <n v="1.0549999999999999"/>
    <x v="0"/>
    <n v="60.285714285714285"/>
    <x v="0"/>
    <s v="USD"/>
    <n v="1435733940"/>
    <n v="1431046325"/>
    <b v="0"/>
    <n v="35"/>
    <b v="1"/>
    <s v="theater/plays"/>
    <x v="1"/>
    <x v="6"/>
  </r>
  <r>
    <n v="3500"/>
    <x v="3498"/>
    <s v="A minimalist, post-modern production of the classic play, performed and produced by aspiring theater undergraduates at UMass Amherst."/>
    <n v="1000"/>
    <n v="1063"/>
    <n v="1.0629999999999999"/>
    <x v="0"/>
    <n v="25.30952380952381"/>
    <x v="0"/>
    <s v="USD"/>
    <n v="1457326740"/>
    <n v="1455919438"/>
    <b v="0"/>
    <n v="42"/>
    <b v="1"/>
    <s v="theater/plays"/>
    <x v="1"/>
    <x v="6"/>
  </r>
  <r>
    <n v="3501"/>
    <x v="3499"/>
    <s v="'Pig' by Alex Oates is an urgent and dark comedy with live music that discusses the vital issue of the state of our police force."/>
    <n v="1500"/>
    <n v="1510"/>
    <n v="1.0066666666666666"/>
    <x v="0"/>
    <n v="35.952380952380949"/>
    <x v="1"/>
    <s v="GBP"/>
    <n v="1441995595"/>
    <n v="1439835595"/>
    <b v="0"/>
    <n v="42"/>
    <b v="1"/>
    <s v="theater/plays"/>
    <x v="1"/>
    <x v="6"/>
  </r>
  <r>
    <n v="3502"/>
    <x v="3500"/>
    <s v="Dickhead is a play about one man's struggle with the dicks in his head. If you want to know more stop being a twat and put out...please"/>
    <n v="4000"/>
    <n v="4216"/>
    <n v="1.054"/>
    <x v="0"/>
    <n v="136"/>
    <x v="0"/>
    <s v="USD"/>
    <n v="1458100740"/>
    <n v="1456862924"/>
    <b v="0"/>
    <n v="31"/>
    <b v="1"/>
    <s v="theater/plays"/>
    <x v="1"/>
    <x v="6"/>
  </r>
  <r>
    <n v="3503"/>
    <x v="3501"/>
    <s v="A group of Sicilian immigrants in New York struggle to deal with conflict from both within the family and from without."/>
    <n v="2500"/>
    <n v="2689"/>
    <n v="1.0755999999999999"/>
    <x v="0"/>
    <n v="70.763157894736835"/>
    <x v="1"/>
    <s v="GBP"/>
    <n v="1469359728"/>
    <n v="1466767728"/>
    <b v="0"/>
    <n v="38"/>
    <b v="1"/>
    <s v="theater/plays"/>
    <x v="1"/>
    <x v="6"/>
  </r>
  <r>
    <n v="3504"/>
    <x v="3502"/>
    <s v="The Sterling Lion Theater Company is a non-profit theater group established for the benefit of the Connecticut lower Naugatuck Valley."/>
    <n v="1000"/>
    <n v="1000"/>
    <n v="1"/>
    <x v="0"/>
    <n v="125"/>
    <x v="0"/>
    <s v="USD"/>
    <n v="1447959491"/>
    <n v="1445363891"/>
    <b v="0"/>
    <n v="8"/>
    <b v="1"/>
    <s v="theater/plays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n v="1.0376000000000001"/>
    <x v="0"/>
    <n v="66.512820512820511"/>
    <x v="0"/>
    <s v="USD"/>
    <n v="1399953600"/>
    <n v="1398983245"/>
    <b v="0"/>
    <n v="39"/>
    <b v="1"/>
    <s v="theater/plays"/>
    <x v="1"/>
    <x v="6"/>
  </r>
  <r>
    <n v="3506"/>
    <x v="3504"/>
    <s v="The Secret is a historical drama about a lawyer who worked for the Spanish Inquisition &amp; crossed the Atlantic with Menendez in 1565."/>
    <n v="3000"/>
    <n v="3045"/>
    <n v="1.0149999999999999"/>
    <x v="0"/>
    <n v="105"/>
    <x v="0"/>
    <s v="USD"/>
    <n v="1408815440"/>
    <n v="1404927440"/>
    <b v="0"/>
    <n v="29"/>
    <b v="1"/>
    <s v="theater/plays"/>
    <x v="1"/>
    <x v="6"/>
  </r>
  <r>
    <n v="3507"/>
    <x v="3505"/>
    <s v="Please help our troupe bring our first project from planning to reality! Join us on one exciting ride!"/>
    <n v="10000"/>
    <n v="10440"/>
    <n v="1.044"/>
    <x v="0"/>
    <n v="145"/>
    <x v="0"/>
    <s v="USD"/>
    <n v="1464732537"/>
    <n v="1462140537"/>
    <b v="0"/>
    <n v="72"/>
    <b v="1"/>
    <s v="theater/plays"/>
    <x v="1"/>
    <x v="6"/>
  </r>
  <r>
    <n v="3508"/>
    <x v="3506"/>
    <s v="Roll The Dice Theatre Company revolves around taking risks in the game of life vicariously through beloved childhood games."/>
    <n v="100"/>
    <n v="180"/>
    <n v="1.8"/>
    <x v="0"/>
    <n v="12"/>
    <x v="1"/>
    <s v="GBP"/>
    <n v="1462914000"/>
    <n v="1460914253"/>
    <b v="0"/>
    <n v="15"/>
    <b v="1"/>
    <s v="theater/plays"/>
    <x v="1"/>
    <x v="6"/>
  </r>
  <r>
    <n v="3509"/>
    <x v="3507"/>
    <s v="PL@Y is an original comedic fantasy spectacle inspired by the original music of the Amboys and classic rabbit-hole fiction archetypes"/>
    <n v="3000"/>
    <n v="3190"/>
    <n v="1.0633333333333332"/>
    <x v="0"/>
    <n v="96.666666666666671"/>
    <x v="0"/>
    <s v="USD"/>
    <n v="1416545700"/>
    <n v="1415392666"/>
    <b v="0"/>
    <n v="33"/>
    <b v="1"/>
    <s v="theater/plays"/>
    <x v="1"/>
    <x v="6"/>
  </r>
  <r>
    <n v="3510"/>
    <x v="3508"/>
    <s v="The Uncommon Loons return with Much Ado for a 2nd production of Shakespeare in Minnesota's Nature on the banks of the Mississippi!"/>
    <n v="900"/>
    <n v="905"/>
    <n v="1.0055555555555555"/>
    <x v="0"/>
    <n v="60.333333333333336"/>
    <x v="0"/>
    <s v="USD"/>
    <n v="1404312846"/>
    <n v="1402584846"/>
    <b v="0"/>
    <n v="15"/>
    <b v="1"/>
    <s v="theater/plays"/>
    <x v="1"/>
    <x v="6"/>
  </r>
  <r>
    <n v="3511"/>
    <x v="3509"/>
    <s v="The world premiere of the first full-length play by Eve Leigh, at the intimate Finborough Theatre in London."/>
    <n v="1500"/>
    <n v="1518"/>
    <n v="1.012"/>
    <x v="0"/>
    <n v="79.89473684210526"/>
    <x v="1"/>
    <s v="GBP"/>
    <n v="1415385000"/>
    <n v="1413406695"/>
    <b v="0"/>
    <n v="19"/>
    <b v="1"/>
    <s v="theater/plays"/>
    <x v="1"/>
    <x v="6"/>
  </r>
  <r>
    <n v="3512"/>
    <x v="3510"/>
    <s v="We're making a hard hitting, innovative play which will open your eyes to what mental illness is like in the mind of the sufferer."/>
    <n v="1000"/>
    <n v="1000"/>
    <n v="1"/>
    <x v="0"/>
    <n v="58.823529411764703"/>
    <x v="1"/>
    <s v="GBP"/>
    <n v="1429789992"/>
    <n v="1424609592"/>
    <b v="0"/>
    <n v="17"/>
    <b v="1"/>
    <s v="theater/plays"/>
    <x v="1"/>
    <x v="6"/>
  </r>
  <r>
    <n v="3513"/>
    <x v="3511"/>
    <s v="Brazos Valley TROUPE is taking an original work, Truth AND Consequences, to the Texas Nonprofit Theaters 2014 Youth Conference"/>
    <n v="2800"/>
    <n v="3315"/>
    <n v="1.1839285714285714"/>
    <x v="0"/>
    <n v="75.340909090909093"/>
    <x v="0"/>
    <s v="USD"/>
    <n v="1401857940"/>
    <n v="1400725112"/>
    <b v="0"/>
    <n v="44"/>
    <b v="1"/>
    <s v="theater/plays"/>
    <x v="1"/>
    <x v="6"/>
  </r>
  <r>
    <n v="3514"/>
    <x v="3512"/>
    <s v="My play &quot;In the Hour Before the Bars Open&quot; has won an award from KCACTF, but I need to present the play in Georgia to receive it!"/>
    <n v="500"/>
    <n v="550"/>
    <n v="1.1000000000000001"/>
    <x v="0"/>
    <n v="55"/>
    <x v="0"/>
    <s v="USD"/>
    <n v="1422853140"/>
    <n v="1421439552"/>
    <b v="0"/>
    <n v="10"/>
    <b v="1"/>
    <s v="theater/plays"/>
    <x v="1"/>
    <x v="6"/>
  </r>
  <r>
    <n v="3515"/>
    <x v="3513"/>
    <s v="We are casting an all-inclusive production of Shakespeare's Twelfth Night in a non-traditional performance space."/>
    <n v="3000"/>
    <n v="3080"/>
    <n v="1.0266666666666666"/>
    <x v="0"/>
    <n v="66.956521739130437"/>
    <x v="0"/>
    <s v="USD"/>
    <n v="1433097171"/>
    <n v="1430505171"/>
    <b v="0"/>
    <n v="46"/>
    <b v="1"/>
    <s v="theater/plays"/>
    <x v="1"/>
    <x v="6"/>
  </r>
  <r>
    <n v="3516"/>
    <x v="3514"/>
    <s v="A new play about a lesser known yet pivotal event in American history, about a group of WWI Veterans fighting for their rights."/>
    <n v="2500"/>
    <n v="2500"/>
    <n v="1"/>
    <x v="0"/>
    <n v="227.27272727272728"/>
    <x v="0"/>
    <s v="USD"/>
    <n v="1410145200"/>
    <n v="1407197670"/>
    <b v="0"/>
    <n v="11"/>
    <b v="1"/>
    <s v="theater/plays"/>
    <x v="1"/>
    <x v="6"/>
  </r>
  <r>
    <n v="3517"/>
    <x v="3515"/>
    <s v="Support an outstanding cast of actors to take on a professional production of a masterpiece of modern theatre"/>
    <n v="4000"/>
    <n v="4000"/>
    <n v="1"/>
    <x v="0"/>
    <n v="307.69230769230768"/>
    <x v="1"/>
    <s v="GBP"/>
    <n v="1404471600"/>
    <n v="1401910634"/>
    <b v="0"/>
    <n v="13"/>
    <b v="1"/>
    <s v="theater/plays"/>
    <x v="1"/>
    <x v="6"/>
  </r>
  <r>
    <n v="3518"/>
    <x v="3516"/>
    <s v="One play.  Two theaters.  See the story from both sides and then decide for yourself - who are the BEASTS OF BAVERLY GROVE?"/>
    <n v="1500"/>
    <n v="1650.69"/>
    <n v="1.10046"/>
    <x v="0"/>
    <n v="50.020909090909093"/>
    <x v="0"/>
    <s v="USD"/>
    <n v="1412259660"/>
    <n v="1410461299"/>
    <b v="0"/>
    <n v="33"/>
    <b v="1"/>
    <s v="theater/plays"/>
    <x v="1"/>
    <x v="6"/>
  </r>
  <r>
    <n v="3519"/>
    <x v="3517"/>
    <s v="Bookstory is a tiny puppet musical with some very big ideas that tells the story of the story in the digital age"/>
    <n v="2000"/>
    <n v="2027"/>
    <n v="1.0135000000000001"/>
    <x v="0"/>
    <n v="72.392857142857139"/>
    <x v="1"/>
    <s v="GBP"/>
    <n v="1425478950"/>
    <n v="1422886950"/>
    <b v="0"/>
    <n v="28"/>
    <b v="1"/>
    <s v="theater/plays"/>
    <x v="1"/>
    <x v="6"/>
  </r>
  <r>
    <n v="3520"/>
    <x v="3518"/>
    <s v="Help us to bring &quot;Protocols&quot; at the 2015 Camden Fringe. The most controversial play of the year."/>
    <n v="2000"/>
    <n v="2015"/>
    <n v="1.0075000000000001"/>
    <x v="0"/>
    <n v="95.952380952380949"/>
    <x v="1"/>
    <s v="GBP"/>
    <n v="1441547220"/>
    <n v="1439322412"/>
    <b v="0"/>
    <n v="21"/>
    <b v="1"/>
    <s v="theater/plays"/>
    <x v="1"/>
    <x v="6"/>
  </r>
  <r>
    <n v="3521"/>
    <x v="3519"/>
    <s v="A professionally directed/acted workshop &amp; reading for a new play depicting sexual addiction and its crippling effect on relationships."/>
    <n v="350"/>
    <n v="593"/>
    <n v="1.6942857142857144"/>
    <x v="0"/>
    <n v="45.615384615384613"/>
    <x v="0"/>
    <s v="USD"/>
    <n v="1411980020"/>
    <n v="1409388020"/>
    <b v="0"/>
    <n v="13"/>
    <b v="1"/>
    <s v="theater/plays"/>
    <x v="1"/>
    <x v="6"/>
  </r>
  <r>
    <n v="3522"/>
    <x v="3520"/>
    <s v="New show with 2 performers and an original score, bringing the true story of this forgotten WW1 heroine to audiences in the southwest."/>
    <n v="1395"/>
    <n v="1395"/>
    <n v="1"/>
    <x v="0"/>
    <n v="41.029411764705884"/>
    <x v="1"/>
    <s v="GBP"/>
    <n v="1442311560"/>
    <n v="1439924246"/>
    <b v="0"/>
    <n v="34"/>
    <b v="1"/>
    <s v="theater/plays"/>
    <x v="1"/>
    <x v="6"/>
  </r>
  <r>
    <n v="3523"/>
    <x v="3521"/>
    <s v="An old play about our world. Set in 1970s England, Magnificence is a gut-wrenching story of radicalisation, idealism and pity."/>
    <n v="4000"/>
    <n v="4546"/>
    <n v="1.1365000000000001"/>
    <x v="0"/>
    <n v="56.825000000000003"/>
    <x v="1"/>
    <s v="GBP"/>
    <n v="1474844400"/>
    <n v="1469871148"/>
    <b v="0"/>
    <n v="80"/>
    <b v="1"/>
    <s v="theater/plays"/>
    <x v="1"/>
    <x v="6"/>
  </r>
  <r>
    <n v="3524"/>
    <x v="3522"/>
    <s v="A West Texas matriarch is enraged by the news that her gay grandson has been the victim of a hate crime committed by his own father."/>
    <n v="10000"/>
    <n v="10156"/>
    <n v="1.0156000000000001"/>
    <x v="0"/>
    <n v="137.24324324324326"/>
    <x v="0"/>
    <s v="USD"/>
    <n v="1410580800"/>
    <n v="1409336373"/>
    <b v="0"/>
    <n v="74"/>
    <b v="1"/>
    <s v="theater/plays"/>
    <x v="1"/>
    <x v="6"/>
  </r>
  <r>
    <n v="3525"/>
    <x v="3523"/>
    <s v="The Attic interns present Tennessee Williams's &quot;Talk to Me Like the Rain and Let Me Listen&quot; performing at The Flea Theater!"/>
    <n v="500"/>
    <n v="530"/>
    <n v="1.06"/>
    <x v="0"/>
    <n v="75.714285714285708"/>
    <x v="0"/>
    <s v="USD"/>
    <n v="1439136000"/>
    <n v="1438188106"/>
    <b v="0"/>
    <n v="7"/>
    <b v="1"/>
    <s v="theater/plays"/>
    <x v="1"/>
    <x v="6"/>
  </r>
  <r>
    <n v="3526"/>
    <x v="3524"/>
    <s v="By day we perform Acts of Kindness, by night we perform free theater, all sustained by the love of our neighbors, not ticket prices."/>
    <n v="3300"/>
    <n v="3366"/>
    <n v="1.02"/>
    <x v="0"/>
    <n v="99"/>
    <x v="0"/>
    <s v="USD"/>
    <n v="1461823140"/>
    <n v="1459411371"/>
    <b v="0"/>
    <n v="34"/>
    <b v="1"/>
    <s v="theater/plays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n v="1.1691666666666667"/>
    <x v="0"/>
    <n v="81.569767441860463"/>
    <x v="0"/>
    <s v="USD"/>
    <n v="1436587140"/>
    <n v="1434069205"/>
    <b v="0"/>
    <n v="86"/>
    <b v="1"/>
    <s v="theater/plays"/>
    <x v="1"/>
    <x v="6"/>
  </r>
  <r>
    <n v="3528"/>
    <x v="3526"/>
    <s v="pluck. productions present their first four-week run - the world premiere of David K. Barnes' BIRTHDAY SUIT at the Old Red Lion."/>
    <n v="1650"/>
    <n v="1669"/>
    <n v="1.0115151515151515"/>
    <x v="0"/>
    <n v="45.108108108108105"/>
    <x v="1"/>
    <s v="GBP"/>
    <n v="1484740918"/>
    <n v="1483012918"/>
    <b v="0"/>
    <n v="37"/>
    <b v="1"/>
    <s v="theater/plays"/>
    <x v="1"/>
    <x v="6"/>
  </r>
  <r>
    <n v="3529"/>
    <x v="3527"/>
    <s v="Partners w/the Black Arts &amp; Cultural Center; we use theatre to EDUCATE &amp; EMPOWER through diverse expressions of the human experience."/>
    <n v="500"/>
    <n v="660"/>
    <n v="1.32"/>
    <x v="0"/>
    <n v="36.666666666666664"/>
    <x v="0"/>
    <s v="USD"/>
    <n v="1436749200"/>
    <n v="1434997018"/>
    <b v="0"/>
    <n v="18"/>
    <b v="1"/>
    <s v="theater/plays"/>
    <x v="1"/>
    <x v="6"/>
  </r>
  <r>
    <n v="3530"/>
    <x v="3528"/>
    <s v="â€œFar From Fictionâ€ is a powerful play, written by Sally Willis, offering insights into a new understanding of  female psychology."/>
    <n v="2750"/>
    <n v="2750"/>
    <n v="1"/>
    <x v="0"/>
    <n v="125"/>
    <x v="1"/>
    <s v="GBP"/>
    <n v="1460318400"/>
    <n v="1457881057"/>
    <b v="0"/>
    <n v="22"/>
    <b v="1"/>
    <s v="theater/plays"/>
    <x v="1"/>
    <x v="6"/>
  </r>
  <r>
    <n v="3531"/>
    <x v="3529"/>
    <s v="A political comedy for a crazy election year"/>
    <n v="1000"/>
    <n v="1280"/>
    <n v="1.28"/>
    <x v="0"/>
    <n v="49.230769230769234"/>
    <x v="0"/>
    <s v="USD"/>
    <n v="1467301334"/>
    <n v="1464709334"/>
    <b v="0"/>
    <n v="26"/>
    <b v="1"/>
    <s v="theater/plays"/>
    <x v="1"/>
    <x v="6"/>
  </r>
  <r>
    <n v="3532"/>
    <x v="3530"/>
    <s v="Our goal: To produce a stirring one-woman show historically based on African-American womenâ€™s experiences, struggles, and journeys."/>
    <n v="960"/>
    <n v="1142"/>
    <n v="1.1895833333333334"/>
    <x v="0"/>
    <n v="42.296296296296298"/>
    <x v="0"/>
    <s v="USD"/>
    <n v="1411012740"/>
    <n v="1409667827"/>
    <b v="0"/>
    <n v="27"/>
    <b v="1"/>
    <s v="theater/plays"/>
    <x v="1"/>
    <x v="6"/>
  </r>
  <r>
    <n v="3533"/>
    <x v="3531"/>
    <s v="Two shows! (we're feeling particularly ambitious). Help us produce Eurydice and The Effect of Gamma Rays on Man-in-the-Moon Marigolds!"/>
    <n v="500"/>
    <n v="631"/>
    <n v="1.262"/>
    <x v="0"/>
    <n v="78.875"/>
    <x v="0"/>
    <s v="USD"/>
    <n v="1447269367"/>
    <n v="1444673767"/>
    <b v="0"/>
    <n v="8"/>
    <b v="1"/>
    <s v="theater/plays"/>
    <x v="1"/>
    <x v="6"/>
  </r>
  <r>
    <n v="3534"/>
    <x v="3532"/>
    <s v="A Theatrical Prequel to Hell's Rebels, the current Pathfinder Adventure Path from Paizo Publishing"/>
    <n v="5000"/>
    <n v="7810"/>
    <n v="1.5620000000000001"/>
    <x v="0"/>
    <n v="38.284313725490193"/>
    <x v="0"/>
    <s v="USD"/>
    <n v="1443711623"/>
    <n v="1440687623"/>
    <b v="0"/>
    <n v="204"/>
    <b v="1"/>
    <s v="theater/plays"/>
    <x v="1"/>
    <x v="6"/>
  </r>
  <r>
    <n v="3535"/>
    <x v="3533"/>
    <s v="On the 60th anniversary of Twelve Angry Men, 12 female writers create 12 short pieces about what makes them angry."/>
    <n v="2000"/>
    <n v="2063"/>
    <n v="1.0315000000000001"/>
    <x v="0"/>
    <n v="44.847826086956523"/>
    <x v="1"/>
    <s v="GBP"/>
    <n v="1443808800"/>
    <n v="1441120910"/>
    <b v="0"/>
    <n v="46"/>
    <b v="1"/>
    <s v="theater/plays"/>
    <x v="1"/>
    <x v="6"/>
  </r>
  <r>
    <n v="3536"/>
    <x v="3534"/>
    <s v="&quot;Inteligent, Inspired and Inimitable&quot; Nottingham's leading two man improv show is heading to Dave's Leicester Comedy Festival."/>
    <n v="150"/>
    <n v="230"/>
    <n v="1.5333333333333334"/>
    <x v="0"/>
    <n v="13.529411764705882"/>
    <x v="1"/>
    <s v="GBP"/>
    <n v="1450612740"/>
    <n v="1448040425"/>
    <b v="0"/>
    <n v="17"/>
    <b v="1"/>
    <s v="theater/plays"/>
    <x v="1"/>
    <x v="6"/>
  </r>
  <r>
    <n v="3537"/>
    <x v="3535"/>
    <s v="A fast-pace, zany comedy involving six actors performing seven usually untold Grimm Fairy Tales about giants, witches, demons and more!"/>
    <n v="675"/>
    <n v="1218"/>
    <n v="1.8044444444444445"/>
    <x v="0"/>
    <n v="43.5"/>
    <x v="5"/>
    <s v="CAD"/>
    <n v="1416211140"/>
    <n v="1413016216"/>
    <b v="0"/>
    <n v="28"/>
    <b v="1"/>
    <s v="theater/plays"/>
    <x v="1"/>
    <x v="6"/>
  </r>
  <r>
    <n v="3538"/>
    <x v="3536"/>
    <s v="A play about riverside homelessness, inspired by true events. Shows at Brunel Museum, 240 Project and similar community organisations."/>
    <n v="2000"/>
    <n v="2569"/>
    <n v="1.2845"/>
    <x v="0"/>
    <n v="30.951807228915662"/>
    <x v="1"/>
    <s v="GBP"/>
    <n v="1471428340"/>
    <n v="1469009140"/>
    <b v="0"/>
    <n v="83"/>
    <b v="1"/>
    <s v="theater/plays"/>
    <x v="1"/>
    <x v="6"/>
  </r>
  <r>
    <n v="3539"/>
    <x v="3537"/>
    <s v="A searing new play that takes  an unflinching look at the terrible costs of police shootings in the African American community."/>
    <n v="600"/>
    <n v="718"/>
    <n v="1.1966666666666668"/>
    <x v="0"/>
    <n v="55.230769230769234"/>
    <x v="0"/>
    <s v="USD"/>
    <n v="1473358122"/>
    <n v="1471543722"/>
    <b v="0"/>
    <n v="13"/>
    <b v="1"/>
    <s v="theater/plays"/>
    <x v="1"/>
    <x v="6"/>
  </r>
  <r>
    <n v="3540"/>
    <x v="3538"/>
    <s v="A brand new stage adaptation of the Libby Purves/Nicholas Heiney book. A new work involving music, poetry and fajitas. #timetochange"/>
    <n v="300"/>
    <n v="369"/>
    <n v="1.23"/>
    <x v="0"/>
    <n v="46.125"/>
    <x v="1"/>
    <s v="GBP"/>
    <n v="1466899491"/>
    <n v="1464307491"/>
    <b v="0"/>
    <n v="8"/>
    <b v="1"/>
    <s v="theater/plays"/>
    <x v="1"/>
    <x v="6"/>
  </r>
  <r>
    <n v="3541"/>
    <x v="3539"/>
    <s v="Yellowbelly Theatre needs your help to bring this incredible play of love, lust and mistaken identity to life in our debut performance!"/>
    <n v="1200"/>
    <n v="1260"/>
    <n v="1.05"/>
    <x v="0"/>
    <n v="39.375"/>
    <x v="1"/>
    <s v="GBP"/>
    <n v="1441042275"/>
    <n v="1438882275"/>
    <b v="0"/>
    <n v="32"/>
    <b v="1"/>
    <s v="theater/plays"/>
    <x v="1"/>
    <x v="6"/>
  </r>
  <r>
    <n v="3542"/>
    <x v="3540"/>
    <s v="Ancient Greece. Giddy, champagne soaked debauchery celebrating the Trojan War's end leads to a shocking and deadly surprise."/>
    <n v="5500"/>
    <n v="5623"/>
    <n v="1.0223636363636364"/>
    <x v="0"/>
    <n v="66.152941176470591"/>
    <x v="0"/>
    <s v="USD"/>
    <n v="1410099822"/>
    <n v="1404915822"/>
    <b v="0"/>
    <n v="85"/>
    <b v="1"/>
    <s v="theater/plays"/>
    <x v="1"/>
    <x v="6"/>
  </r>
  <r>
    <n v="3543"/>
    <x v="3541"/>
    <s v="A circus theater show. An escaped carousel horse and a beautiful wire dancer let the fantasies run wild."/>
    <n v="1500"/>
    <n v="1570"/>
    <n v="1.0466666666666666"/>
    <x v="0"/>
    <n v="54.137931034482762"/>
    <x v="12"/>
    <s v="EUR"/>
    <n v="1435255659"/>
    <n v="1432663659"/>
    <b v="0"/>
    <n v="29"/>
    <b v="1"/>
    <s v="theater/plays"/>
    <x v="1"/>
    <x v="6"/>
  </r>
  <r>
    <n v="3544"/>
    <x v="3542"/>
    <s v="Death &amp; Pretzels presents the world premiere of Paul Pasulka's Gruoch, or Lady Macbeth"/>
    <n v="2500"/>
    <n v="2500"/>
    <n v="1"/>
    <x v="0"/>
    <n v="104.16666666666667"/>
    <x v="0"/>
    <s v="USD"/>
    <n v="1425758257"/>
    <n v="1423166257"/>
    <b v="0"/>
    <n v="24"/>
    <b v="1"/>
    <s v="theater/plays"/>
    <x v="1"/>
    <x v="6"/>
  </r>
  <r>
    <n v="3545"/>
    <x v="3543"/>
    <s v="FUND our teens in Shakespeare's comedy &quot;The Merchant of Venice&quot;. Donating pays for our venue/insurance located in Woodland, CA."/>
    <n v="250"/>
    <n v="251"/>
    <n v="1.004"/>
    <x v="0"/>
    <n v="31.375"/>
    <x v="0"/>
    <s v="USD"/>
    <n v="1428780159"/>
    <n v="1426188159"/>
    <b v="0"/>
    <n v="8"/>
    <b v="1"/>
    <s v="theater/plays"/>
    <x v="1"/>
    <x v="6"/>
  </r>
  <r>
    <n v="3546"/>
    <x v="3544"/>
    <s v="Help us produce this revealing play about Nazi-resistance member Dietrich Bonhoeffer and his final years of incarceration during WWII."/>
    <n v="1100"/>
    <n v="1125"/>
    <n v="1.0227272727272727"/>
    <x v="0"/>
    <n v="59.210526315789473"/>
    <x v="0"/>
    <s v="USD"/>
    <n v="1427860740"/>
    <n v="1426002684"/>
    <b v="0"/>
    <n v="19"/>
    <b v="1"/>
    <s v="theater/plays"/>
    <x v="1"/>
    <x v="6"/>
  </r>
  <r>
    <n v="3547"/>
    <x v="3545"/>
    <s v="Help to bring this heart warming story of Ray Didinger's relationship with his boyhood hero Tommy McDonald to life."/>
    <n v="35000"/>
    <n v="40043.25"/>
    <n v="1.1440928571428572"/>
    <x v="0"/>
    <n v="119.17633928571429"/>
    <x v="0"/>
    <s v="USD"/>
    <n v="1463198340"/>
    <n v="1461117201"/>
    <b v="0"/>
    <n v="336"/>
    <b v="1"/>
    <s v="theater/plays"/>
    <x v="1"/>
    <x v="6"/>
  </r>
  <r>
    <n v="3548"/>
    <x v="3546"/>
    <s v="We're putting together a production of THE UNDERSTUDY by Theresa Rebeck and hope you'll help us share this story."/>
    <n v="2100"/>
    <n v="2140"/>
    <n v="1.019047619047619"/>
    <x v="0"/>
    <n v="164.61538461538461"/>
    <x v="0"/>
    <s v="USD"/>
    <n v="1457139600"/>
    <n v="1455230214"/>
    <b v="0"/>
    <n v="13"/>
    <b v="1"/>
    <s v="theater/plays"/>
    <x v="1"/>
    <x v="6"/>
  </r>
  <r>
    <n v="3549"/>
    <x v="3547"/>
    <s v="Help us bring to life tales of hardship, danger and community of extraordinary women working in WW1 munitions factories."/>
    <n v="1000"/>
    <n v="1020"/>
    <n v="1.02"/>
    <x v="0"/>
    <n v="24.285714285714285"/>
    <x v="1"/>
    <s v="GBP"/>
    <n v="1441358873"/>
    <n v="1438939673"/>
    <b v="0"/>
    <n v="42"/>
    <b v="1"/>
    <s v="theater/plays"/>
    <x v="1"/>
    <x v="6"/>
  </r>
  <r>
    <n v="3550"/>
    <x v="3548"/>
    <s v="MOONFACE explores the formative f***k-ups of adolescence. Fresh, incisive new writing. Monologue, movement and striking naturalism."/>
    <n v="2500"/>
    <n v="2620"/>
    <n v="1.048"/>
    <x v="0"/>
    <n v="40.9375"/>
    <x v="1"/>
    <s v="GBP"/>
    <n v="1462224398"/>
    <n v="1459632398"/>
    <b v="0"/>
    <n v="64"/>
    <b v="1"/>
    <s v="theater/plays"/>
    <x v="1"/>
    <x v="6"/>
  </r>
  <r>
    <n v="3551"/>
    <x v="3549"/>
    <s v="UASPA is a performing arts high school producing its 2014 Theatre Showcase featuring our strongest performances and original work."/>
    <n v="1500"/>
    <n v="1527.5"/>
    <n v="1.0183333333333333"/>
    <x v="0"/>
    <n v="61.1"/>
    <x v="0"/>
    <s v="USD"/>
    <n v="1400796420"/>
    <n v="1398342170"/>
    <b v="0"/>
    <n v="25"/>
    <b v="1"/>
    <s v="theater/plays"/>
    <x v="1"/>
    <x v="6"/>
  </r>
  <r>
    <n v="3552"/>
    <x v="3550"/>
    <s v="Support Lock&amp;Key Theatre's 'Timon of Athens' by donating to our printing! Every penny goes to posters, programmes, flyers and scripts."/>
    <n v="773"/>
    <n v="773"/>
    <n v="1"/>
    <x v="0"/>
    <n v="38.65"/>
    <x v="1"/>
    <s v="GBP"/>
    <n v="1403964324"/>
    <n v="1401372324"/>
    <b v="0"/>
    <n v="20"/>
    <b v="1"/>
    <s v="theater/plays"/>
    <x v="1"/>
    <x v="6"/>
  </r>
  <r>
    <n v="3553"/>
    <x v="3551"/>
    <s v="Professional actors bring to life the true stories of 5 African-Americans struggling with mental health and their search for healing."/>
    <n v="5500"/>
    <n v="5845"/>
    <n v="1.0627272727272727"/>
    <x v="0"/>
    <n v="56.20192307692308"/>
    <x v="0"/>
    <s v="USD"/>
    <n v="1439337600"/>
    <n v="1436575280"/>
    <b v="0"/>
    <n v="104"/>
    <b v="1"/>
    <s v="theater/plays"/>
    <x v="1"/>
    <x v="6"/>
  </r>
  <r>
    <n v="3554"/>
    <x v="3552"/>
    <s v="MASKS is a dramedy dealing with what it means to be alive, the reliability of identity, and what it means to suffer."/>
    <n v="5000"/>
    <n v="5671.11"/>
    <n v="1.1342219999999998"/>
    <x v="0"/>
    <n v="107.00207547169811"/>
    <x v="0"/>
    <s v="USD"/>
    <n v="1423674000"/>
    <n v="1421025159"/>
    <b v="0"/>
    <n v="53"/>
    <b v="1"/>
    <s v="theater/plays"/>
    <x v="1"/>
    <x v="6"/>
  </r>
  <r>
    <n v="3555"/>
    <x v="3553"/>
    <s v="Baby Living Room is a project created by Spazio Farma Mestre for children: free theatre for kids as sustainable education for families"/>
    <n v="2400"/>
    <n v="2400"/>
    <n v="1"/>
    <x v="0"/>
    <n v="171.42857142857142"/>
    <x v="13"/>
    <s v="EUR"/>
    <n v="1479382594"/>
    <n v="1476786994"/>
    <b v="0"/>
    <n v="14"/>
    <b v="1"/>
    <s v="theater/plays"/>
    <x v="1"/>
    <x v="6"/>
  </r>
  <r>
    <n v="3556"/>
    <x v="3554"/>
    <s v="'Immortal', a play about five English Air Bombers in WW2, is an exciting first project for the brand new Production Company, GreanTea."/>
    <n v="2200"/>
    <n v="2210"/>
    <n v="1.0045454545454546"/>
    <x v="0"/>
    <n v="110.5"/>
    <x v="1"/>
    <s v="GBP"/>
    <n v="1408289724"/>
    <n v="1403105724"/>
    <b v="0"/>
    <n v="20"/>
    <b v="1"/>
    <s v="theater/plays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n v="1.0003599999999999"/>
    <x v="0"/>
    <n v="179.27598566308242"/>
    <x v="0"/>
    <s v="USD"/>
    <n v="1399271911"/>
    <n v="1396334311"/>
    <b v="0"/>
    <n v="558"/>
    <b v="1"/>
    <s v="theater/plays"/>
    <x v="1"/>
    <x v="6"/>
  </r>
  <r>
    <n v="3558"/>
    <x v="3556"/>
    <s v="We're making a show about sex. Because it's important, everyone wants to talk about it and it's at the start of everything."/>
    <n v="350"/>
    <n v="504"/>
    <n v="1.44"/>
    <x v="0"/>
    <n v="22.90909090909091"/>
    <x v="1"/>
    <s v="GBP"/>
    <n v="1435352400"/>
    <n v="1431718575"/>
    <b v="0"/>
    <n v="22"/>
    <b v="1"/>
    <s v="theater/plays"/>
    <x v="1"/>
    <x v="6"/>
  </r>
  <r>
    <n v="3559"/>
    <x v="3557"/>
    <s v="A theatre company designed to help young people to come out of their shell. Offering workshops and original shows directly to schools."/>
    <n v="1000"/>
    <n v="1035"/>
    <n v="1.0349999999999999"/>
    <x v="0"/>
    <n v="43.125"/>
    <x v="2"/>
    <s v="AUD"/>
    <n v="1438333080"/>
    <n v="1436408308"/>
    <b v="0"/>
    <n v="24"/>
    <b v="1"/>
    <s v="theater/plays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n v="1.0843750000000001"/>
    <x v="0"/>
    <n v="46.891891891891895"/>
    <x v="5"/>
    <s v="CAD"/>
    <n v="1432694700"/>
    <n v="1429651266"/>
    <b v="0"/>
    <n v="74"/>
    <b v="1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n v="1.024"/>
    <x v="0"/>
    <n v="47.407407407407405"/>
    <x v="0"/>
    <s v="USD"/>
    <n v="1438799760"/>
    <n v="1437236378"/>
    <b v="0"/>
    <n v="54"/>
    <b v="1"/>
    <s v="theater/plays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n v="1.4888888888888889"/>
    <x v="0"/>
    <n v="15.129032258064516"/>
    <x v="1"/>
    <s v="GBP"/>
    <n v="1457906400"/>
    <n v="1457115427"/>
    <b v="0"/>
    <n v="31"/>
    <b v="1"/>
    <s v="theater/plays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n v="1.0549000000000002"/>
    <x v="0"/>
    <n v="21.098000000000003"/>
    <x v="1"/>
    <s v="GBP"/>
    <n v="1470078000"/>
    <n v="1467648456"/>
    <b v="0"/>
    <n v="25"/>
    <b v="1"/>
    <s v="theater/plays"/>
    <x v="1"/>
    <x v="6"/>
  </r>
  <r>
    <n v="3564"/>
    <x v="3562"/>
    <s v="Multi Award-Winng play THE PILLOWMAN coming to the Arts Centre Theatre, Aberdeen"/>
    <n v="1000"/>
    <n v="1005"/>
    <n v="1.0049999999999999"/>
    <x v="0"/>
    <n v="59.117647058823529"/>
    <x v="1"/>
    <s v="GBP"/>
    <n v="1444060800"/>
    <n v="1440082649"/>
    <b v="0"/>
    <n v="17"/>
    <b v="1"/>
    <s v="theater/plays"/>
    <x v="1"/>
    <x v="6"/>
  </r>
  <r>
    <n v="3565"/>
    <x v="3563"/>
    <s v="The Honeymoon is Over is a romantic comedy about a recently eloped couple learning the dynamics of living together for the first time."/>
    <n v="900"/>
    <n v="1175"/>
    <n v="1.3055555555555556"/>
    <x v="0"/>
    <n v="97.916666666666671"/>
    <x v="0"/>
    <s v="USD"/>
    <n v="1420048208"/>
    <n v="1417456208"/>
    <b v="0"/>
    <n v="12"/>
    <b v="1"/>
    <s v="theater/plays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n v="1.0475000000000001"/>
    <x v="0"/>
    <n v="55.131578947368418"/>
    <x v="1"/>
    <s v="GBP"/>
    <n v="1422015083"/>
    <n v="1419423083"/>
    <b v="0"/>
    <n v="38"/>
    <b v="1"/>
    <s v="theater/plays"/>
    <x v="1"/>
    <x v="6"/>
  </r>
  <r>
    <n v="3567"/>
    <x v="3565"/>
    <s v="First stage adaptation of Sarah Moore Fitzgerald's beautiful novel about Alzheimer's and time travel with a live folk score."/>
    <n v="1000"/>
    <n v="1088"/>
    <n v="1.0880000000000001"/>
    <x v="0"/>
    <n v="26.536585365853657"/>
    <x v="1"/>
    <s v="GBP"/>
    <n v="1433964444"/>
    <n v="1431372444"/>
    <b v="0"/>
    <n v="41"/>
    <b v="1"/>
    <s v="theater/plays"/>
    <x v="1"/>
    <x v="6"/>
  </r>
  <r>
    <n v="3568"/>
    <x v="3566"/>
    <s v="GK. Jr (for student actors 12 and under) will bring George Macdonald's story to life. 10+ speaking parts &amp; many non-speaking parts!"/>
    <n v="1000"/>
    <n v="1110"/>
    <n v="1.1100000000000001"/>
    <x v="0"/>
    <n v="58.421052631578945"/>
    <x v="0"/>
    <s v="USD"/>
    <n v="1410975994"/>
    <n v="1408383994"/>
    <b v="0"/>
    <n v="19"/>
    <b v="1"/>
    <s v="theater/plays"/>
    <x v="1"/>
    <x v="6"/>
  </r>
  <r>
    <n v="3569"/>
    <x v="3567"/>
    <s v="In 2015, Green Light is producing 3 shows of new plays exclusively written, directed and created by women- help make it happen!"/>
    <n v="5000"/>
    <n v="5024"/>
    <n v="1.0047999999999999"/>
    <x v="0"/>
    <n v="122.53658536585365"/>
    <x v="0"/>
    <s v="USD"/>
    <n v="1420734696"/>
    <n v="1418142696"/>
    <b v="0"/>
    <n v="41"/>
    <b v="1"/>
    <s v="theater/plays"/>
    <x v="1"/>
    <x v="6"/>
  </r>
  <r>
    <n v="3570"/>
    <x v="3568"/>
    <s v="Theatre Machine presents an all-new adaptation of Maxim Gorky's classic of Russian theatre, The Lower Depths."/>
    <n v="2000"/>
    <n v="2287"/>
    <n v="1.1435"/>
    <x v="0"/>
    <n v="87.961538461538467"/>
    <x v="0"/>
    <s v="USD"/>
    <n v="1420009200"/>
    <n v="1417593483"/>
    <b v="0"/>
    <n v="26"/>
    <b v="1"/>
    <s v="theater/plays"/>
    <x v="1"/>
    <x v="6"/>
  </r>
  <r>
    <n v="3571"/>
    <x v="3569"/>
    <s v="Support Kuleshovâ€™s first full length production; help to build the set and bring a fierce and important new play to life"/>
    <n v="1500"/>
    <n v="1831"/>
    <n v="1.2206666666666666"/>
    <x v="0"/>
    <n v="73.239999999999995"/>
    <x v="1"/>
    <s v="GBP"/>
    <n v="1414701413"/>
    <n v="1412109413"/>
    <b v="0"/>
    <n v="25"/>
    <b v="1"/>
    <s v="theater/plays"/>
    <x v="1"/>
    <x v="6"/>
  </r>
  <r>
    <n v="3572"/>
    <x v="3570"/>
    <s v="A darkly comic one woman show by Abram Rooney as part of The Camden Fringe 2015."/>
    <n v="500"/>
    <n v="500"/>
    <n v="1"/>
    <x v="0"/>
    <n v="55.555555555555557"/>
    <x v="1"/>
    <s v="GBP"/>
    <n v="1434894082"/>
    <n v="1432302082"/>
    <b v="0"/>
    <n v="9"/>
    <b v="1"/>
    <s v="theater/plays"/>
    <x v="1"/>
    <x v="6"/>
  </r>
  <r>
    <n v="3573"/>
    <x v="3571"/>
    <s v="London based theatre makers collaborating to create a new show about the history of HipHop."/>
    <n v="3000"/>
    <n v="3084"/>
    <n v="1.028"/>
    <x v="0"/>
    <n v="39.53846153846154"/>
    <x v="1"/>
    <s v="GBP"/>
    <n v="1415440846"/>
    <n v="1412845246"/>
    <b v="0"/>
    <n v="78"/>
    <b v="1"/>
    <s v="theater/plays"/>
    <x v="1"/>
    <x v="6"/>
  </r>
  <r>
    <n v="3574"/>
    <x v="3572"/>
    <s v="Help Galli Theater continue to bring fairytales to children in English &amp; German in our theater and to institutions serving children."/>
    <n v="5800"/>
    <n v="6155"/>
    <n v="1.0612068965517241"/>
    <x v="0"/>
    <n v="136.77777777777777"/>
    <x v="0"/>
    <s v="USD"/>
    <n v="1415921848"/>
    <n v="1413326248"/>
    <b v="0"/>
    <n v="45"/>
    <b v="1"/>
    <s v="theater/plays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n v="1.0133000000000001"/>
    <x v="0"/>
    <n v="99.343137254901961"/>
    <x v="0"/>
    <s v="USD"/>
    <n v="1470887940"/>
    <n v="1468176527"/>
    <b v="0"/>
    <n v="102"/>
    <b v="1"/>
    <s v="theater/plays"/>
    <x v="1"/>
    <x v="6"/>
  </r>
  <r>
    <n v="3576"/>
    <x v="3574"/>
    <s v="Vote here for whatever show you want to see next year! No gimmick, no stretch goals, just a simple vote and a free ticket."/>
    <n v="100"/>
    <n v="100"/>
    <n v="1"/>
    <x v="0"/>
    <n v="20"/>
    <x v="0"/>
    <s v="USD"/>
    <n v="1480947054"/>
    <n v="1475759454"/>
    <b v="0"/>
    <n v="5"/>
    <b v="1"/>
    <s v="theater/plays"/>
    <x v="1"/>
    <x v="6"/>
  </r>
  <r>
    <n v="3577"/>
    <x v="3575"/>
    <s v="Our goal is to bring this story of one town's processing of tragedy and their own community identity to Utah County."/>
    <n v="600"/>
    <n v="780"/>
    <n v="1.3"/>
    <x v="0"/>
    <n v="28.888888888888889"/>
    <x v="0"/>
    <s v="USD"/>
    <n v="1430029680"/>
    <n v="1427741583"/>
    <b v="0"/>
    <n v="27"/>
    <b v="1"/>
    <s v="theater/plays"/>
    <x v="1"/>
    <x v="6"/>
  </r>
  <r>
    <n v="3578"/>
    <x v="3576"/>
    <s v="An unsparing, slightly surreal look at the effects of the private rented sector on two young women. Based on real events."/>
    <n v="1500"/>
    <n v="1500.2"/>
    <n v="1.0001333333333333"/>
    <x v="0"/>
    <n v="40.545945945945945"/>
    <x v="1"/>
    <s v="GBP"/>
    <n v="1462037777"/>
    <n v="1459445777"/>
    <b v="0"/>
    <n v="37"/>
    <b v="1"/>
    <s v="theater/plays"/>
    <x v="1"/>
    <x v="6"/>
  </r>
  <r>
    <n v="3579"/>
    <x v="3577"/>
    <s v="Following success with 'The Canada Boys' and 'Parachute', we are looking for financial help from the community with our new production"/>
    <n v="500"/>
    <n v="500"/>
    <n v="1"/>
    <x v="0"/>
    <n v="35.714285714285715"/>
    <x v="1"/>
    <s v="GBP"/>
    <n v="1459444656"/>
    <n v="1456856256"/>
    <b v="0"/>
    <n v="14"/>
    <b v="1"/>
    <s v="theater/plays"/>
    <x v="1"/>
    <x v="6"/>
  </r>
  <r>
    <n v="3580"/>
    <x v="3578"/>
    <s v="Annabel Lost combines visual art and performance poetry to tell the story of two orphaned refugees, Quetzal and Rhime."/>
    <n v="900"/>
    <n v="1025"/>
    <n v="1.1388888888888888"/>
    <x v="0"/>
    <n v="37.962962962962962"/>
    <x v="0"/>
    <s v="USD"/>
    <n v="1425185940"/>
    <n v="1421900022"/>
    <b v="0"/>
    <n v="27"/>
    <b v="1"/>
    <s v="theater/plays"/>
    <x v="1"/>
    <x v="6"/>
  </r>
  <r>
    <n v="3581"/>
    <x v="3579"/>
    <s v="An extraordinary, punchy and provocative new play, providing a voice for women to address their sexuality and self worth. #EDFREAK"/>
    <n v="1500"/>
    <n v="1500"/>
    <n v="1"/>
    <x v="0"/>
    <n v="33.333333333333336"/>
    <x v="1"/>
    <s v="GBP"/>
    <n v="1406719110"/>
    <n v="1405509510"/>
    <b v="0"/>
    <n v="45"/>
    <b v="1"/>
    <s v="theater/plays"/>
    <x v="1"/>
    <x v="6"/>
  </r>
  <r>
    <n v="3582"/>
    <x v="3580"/>
    <s v="A contemporary American play touching on the scorching realities of growing up in the Millennial generation."/>
    <n v="1000"/>
    <n v="2870"/>
    <n v="2.87"/>
    <x v="0"/>
    <n v="58.571428571428569"/>
    <x v="0"/>
    <s v="USD"/>
    <n v="1459822682"/>
    <n v="1458613082"/>
    <b v="0"/>
    <n v="49"/>
    <b v="1"/>
    <s v="theater/plays"/>
    <x v="1"/>
    <x v="6"/>
  </r>
  <r>
    <n v="3583"/>
    <x v="3581"/>
    <s v="Bumbling architect Romeo and handsome contractor Mario meet their match while building a balcony for Verona, NJ siren, Juliet."/>
    <n v="3000"/>
    <n v="3255"/>
    <n v="1.085"/>
    <x v="0"/>
    <n v="135.625"/>
    <x v="0"/>
    <s v="USD"/>
    <n v="1460970805"/>
    <n v="1455790405"/>
    <b v="0"/>
    <n v="24"/>
    <b v="1"/>
    <s v="theater/plays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n v="1.155"/>
    <x v="0"/>
    <n v="30.9375"/>
    <x v="1"/>
    <s v="GBP"/>
    <n v="1436772944"/>
    <n v="1434180944"/>
    <b v="0"/>
    <n v="112"/>
    <b v="1"/>
    <s v="theater/plays"/>
    <x v="1"/>
    <x v="6"/>
  </r>
  <r>
    <n v="3585"/>
    <x v="3583"/>
    <s v="The world premiere of a play, a true story about love, loss, and a man reaching back in time as the only way to move forward."/>
    <n v="3400"/>
    <n v="4050"/>
    <n v="1.1911764705882353"/>
    <x v="0"/>
    <n v="176.08695652173913"/>
    <x v="0"/>
    <s v="USD"/>
    <n v="1419181890"/>
    <n v="1416589890"/>
    <b v="0"/>
    <n v="23"/>
    <b v="1"/>
    <s v="theater/plays"/>
    <x v="1"/>
    <x v="6"/>
  </r>
  <r>
    <n v="3586"/>
    <x v="3584"/>
    <s v="See Theatre In A New Light"/>
    <n v="7500"/>
    <n v="8207"/>
    <n v="1.0942666666666667"/>
    <x v="0"/>
    <n v="151.9814814814815"/>
    <x v="0"/>
    <s v="USD"/>
    <n v="1474649070"/>
    <n v="1469465070"/>
    <b v="0"/>
    <n v="54"/>
    <b v="1"/>
    <s v="theater/plays"/>
    <x v="1"/>
    <x v="6"/>
  </r>
  <r>
    <n v="3587"/>
    <x v="3585"/>
    <s v="The GSA BA (Hons) Acting class of 2016 are taking a transfer of their GSA Production to The Cockpit Theatre in London"/>
    <n v="500"/>
    <n v="633"/>
    <n v="1.266"/>
    <x v="0"/>
    <n v="22.607142857142858"/>
    <x v="1"/>
    <s v="GBP"/>
    <n v="1467054000"/>
    <n v="1463144254"/>
    <b v="0"/>
    <n v="28"/>
    <b v="1"/>
    <s v="theater/plays"/>
    <x v="1"/>
    <x v="6"/>
  </r>
  <r>
    <n v="3588"/>
    <x v="3586"/>
    <s v="Touring the fast-paced, playful and poignant story of three twenty-somethings in a mental-health support group."/>
    <n v="200"/>
    <n v="201"/>
    <n v="1.0049999999999999"/>
    <x v="0"/>
    <n v="18.272727272727273"/>
    <x v="1"/>
    <s v="GBP"/>
    <n v="1430348400"/>
    <n v="1428436410"/>
    <b v="0"/>
    <n v="11"/>
    <b v="1"/>
    <s v="theater/plays"/>
    <x v="1"/>
    <x v="6"/>
  </r>
  <r>
    <n v="3589"/>
    <x v="3587"/>
    <s v="After being officially selected for the 2015 FringeNYC Festival, we are looking for your help to put on this new and exciting play!"/>
    <n v="4000"/>
    <n v="5100"/>
    <n v="1.2749999999999999"/>
    <x v="0"/>
    <n v="82.258064516129039"/>
    <x v="0"/>
    <s v="USD"/>
    <n v="1432654347"/>
    <n v="1430494347"/>
    <b v="0"/>
    <n v="62"/>
    <b v="1"/>
    <s v="theater/plays"/>
    <x v="1"/>
    <x v="6"/>
  </r>
  <r>
    <n v="3590"/>
    <x v="3588"/>
    <s v="Two men on trial for desertion, confined within a Glasshouse. How long can friendship last? How much can a man stand before he breaks?"/>
    <n v="5000"/>
    <n v="5003"/>
    <n v="1.0005999999999999"/>
    <x v="0"/>
    <n v="68.534246575342465"/>
    <x v="1"/>
    <s v="GBP"/>
    <n v="1413792034"/>
    <n v="1411200034"/>
    <b v="0"/>
    <n v="73"/>
    <b v="1"/>
    <s v="theater/plays"/>
    <x v="1"/>
    <x v="6"/>
  </r>
  <r>
    <n v="3591"/>
    <x v="3589"/>
    <s v="We are trying to produce a kid friendly show about an imaginative journey through space and time. Help us create our wonderland!!"/>
    <n v="700"/>
    <n v="1225"/>
    <n v="1.75"/>
    <x v="0"/>
    <n v="68.055555555555557"/>
    <x v="0"/>
    <s v="USD"/>
    <n v="1422075540"/>
    <n v="1419979544"/>
    <b v="0"/>
    <n v="18"/>
    <b v="1"/>
    <s v="theater/plays"/>
    <x v="1"/>
    <x v="6"/>
  </r>
  <r>
    <n v="3592"/>
    <x v="3590"/>
    <s v="Sex. Fish. A COMET THAT DESTROYS THE WORLD. boom a play by Peter Sinn Nachtrieb- Feb 19-21 at The Bridge in NYC."/>
    <n v="2000"/>
    <n v="2545"/>
    <n v="1.2725"/>
    <x v="0"/>
    <n v="72.714285714285708"/>
    <x v="0"/>
    <s v="USD"/>
    <n v="1423630740"/>
    <n v="1418673307"/>
    <b v="0"/>
    <n v="35"/>
    <b v="1"/>
    <s v="theater/plays"/>
    <x v="1"/>
    <x v="6"/>
  </r>
  <r>
    <n v="3593"/>
    <x v="3591"/>
    <s v="A staged reading for &quot;Lucy &amp; Vincente&quot; in NYC. A new play about Lucille Ball &amp; Vincente Minnelli in Hollywood, 1953."/>
    <n v="3000"/>
    <n v="3319"/>
    <n v="1.1063333333333334"/>
    <x v="0"/>
    <n v="77.186046511627907"/>
    <x v="0"/>
    <s v="USD"/>
    <n v="1420489560"/>
    <n v="1417469639"/>
    <b v="0"/>
    <n v="43"/>
    <b v="1"/>
    <s v="theater/plays"/>
    <x v="1"/>
    <x v="6"/>
  </r>
  <r>
    <n v="3594"/>
    <x v="3592"/>
    <s v="An adaptation that realizes the internal struggle of Ibsenâ€™s most renowned protagonist as she traverses a claustrophobic social world"/>
    <n v="1600"/>
    <n v="2015"/>
    <n v="1.2593749999999999"/>
    <x v="0"/>
    <n v="55.972222222222221"/>
    <x v="0"/>
    <s v="USD"/>
    <n v="1472952982"/>
    <n v="1470792982"/>
    <b v="0"/>
    <n v="36"/>
    <b v="1"/>
    <s v="theater/plays"/>
    <x v="1"/>
    <x v="6"/>
  </r>
  <r>
    <n v="3595"/>
    <x v="3593"/>
    <s v="A new theatre company staging Will Eno's The Flu Season in Seattle"/>
    <n v="2600"/>
    <n v="3081"/>
    <n v="1.1850000000000001"/>
    <x v="0"/>
    <n v="49.693548387096776"/>
    <x v="0"/>
    <s v="USD"/>
    <n v="1426229940"/>
    <n v="1423959123"/>
    <b v="0"/>
    <n v="62"/>
    <b v="1"/>
    <s v="theater/plays"/>
    <x v="1"/>
    <x v="6"/>
  </r>
  <r>
    <n v="3596"/>
    <x v="3594"/>
    <s v="A play about the last eight years of the life of Egon Schiele, one of the most influential Austrian Expressionist artists."/>
    <n v="1100"/>
    <n v="1185"/>
    <n v="1.0772727272727274"/>
    <x v="0"/>
    <n v="79"/>
    <x v="5"/>
    <s v="CAD"/>
    <n v="1409072982"/>
    <n v="1407258582"/>
    <b v="0"/>
    <n v="15"/>
    <b v="1"/>
    <s v="theater/plays"/>
    <x v="1"/>
    <x v="6"/>
  </r>
  <r>
    <n v="3597"/>
    <x v="3595"/>
    <s v="&quot;I think that I have my own will. I can stop this, I tell myself. But it's not true.&quot;"/>
    <n v="2500"/>
    <n v="2565"/>
    <n v="1.026"/>
    <x v="0"/>
    <n v="77.727272727272734"/>
    <x v="0"/>
    <s v="USD"/>
    <n v="1456984740"/>
    <n v="1455717790"/>
    <b v="0"/>
    <n v="33"/>
    <b v="1"/>
    <s v="theater/plays"/>
    <x v="1"/>
    <x v="6"/>
  </r>
  <r>
    <n v="3598"/>
    <x v="3596"/>
    <s v="River City Theatre Company needs your support as we embark on our thirteenth production, CINDERELLA!"/>
    <n v="1000"/>
    <n v="1101"/>
    <n v="1.101"/>
    <x v="0"/>
    <n v="40.777777777777779"/>
    <x v="0"/>
    <s v="USD"/>
    <n v="1409720340"/>
    <n v="1408129822"/>
    <b v="0"/>
    <n v="27"/>
    <b v="1"/>
    <s v="theater/plays"/>
    <x v="1"/>
    <x v="6"/>
  </r>
  <r>
    <n v="3599"/>
    <x v="3597"/>
    <s v="Help Chrysalis get this production off the ground!  An original play, we only need $500 to get this production on its feet!"/>
    <n v="500"/>
    <n v="1010"/>
    <n v="2.02"/>
    <x v="0"/>
    <n v="59.411764705882355"/>
    <x v="0"/>
    <s v="USD"/>
    <n v="1440892800"/>
    <n v="1438715077"/>
    <b v="0"/>
    <n v="17"/>
    <b v="1"/>
    <s v="theater/plays"/>
    <x v="1"/>
    <x v="6"/>
  </r>
  <r>
    <n v="3600"/>
    <x v="3598"/>
    <s v="The First Play From The Man Who Brought You The Black James Bond!"/>
    <n v="10"/>
    <n v="13"/>
    <n v="1.3"/>
    <x v="0"/>
    <n v="3.25"/>
    <x v="0"/>
    <s v="USD"/>
    <n v="1476390164"/>
    <n v="1473970964"/>
    <b v="0"/>
    <n v="4"/>
    <b v="1"/>
    <s v="theater/plays"/>
    <x v="1"/>
    <x v="6"/>
  </r>
  <r>
    <n v="3601"/>
    <x v="3599"/>
    <s v="New play 'Pink Confetti' by Paul Roberts at The Courtyard Theatre produced by Etch and directed by Oliver Dawe."/>
    <n v="2000"/>
    <n v="2087"/>
    <n v="1.0435000000000001"/>
    <x v="0"/>
    <n v="39.377358490566039"/>
    <x v="1"/>
    <s v="GBP"/>
    <n v="1421452682"/>
    <n v="1418860682"/>
    <b v="0"/>
    <n v="53"/>
    <b v="1"/>
    <s v="theater/plays"/>
    <x v="1"/>
    <x v="6"/>
  </r>
  <r>
    <n v="3602"/>
    <x v="3600"/>
    <s v="A student directed and student performed production of Shakespeare's Macbeth in Milwaukee's beautiful Lake Park on June 3rd &amp; 4th"/>
    <n v="4000"/>
    <n v="4002"/>
    <n v="1.0004999999999999"/>
    <x v="0"/>
    <n v="81.673469387755105"/>
    <x v="0"/>
    <s v="USD"/>
    <n v="1463520479"/>
    <n v="1458336479"/>
    <b v="0"/>
    <n v="49"/>
    <b v="1"/>
    <s v="theater/plays"/>
    <x v="1"/>
    <x v="6"/>
  </r>
  <r>
    <n v="3603"/>
    <x v="3601"/>
    <s v="Help produce &quot;Thank You For Waiting,&quot; a new play that explores friendship, loss, and mental illness, at the 2016 Frigid Festival!"/>
    <n v="1500"/>
    <n v="2560"/>
    <n v="1.7066666666666668"/>
    <x v="0"/>
    <n v="44.912280701754383"/>
    <x v="0"/>
    <s v="USD"/>
    <n v="1446759880"/>
    <n v="1444164280"/>
    <b v="0"/>
    <n v="57"/>
    <b v="1"/>
    <s v="theater/plays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n v="1.1283333333333334"/>
    <x v="0"/>
    <n v="49.05797101449275"/>
    <x v="0"/>
    <s v="USD"/>
    <n v="1461913140"/>
    <n v="1461370956"/>
    <b v="0"/>
    <n v="69"/>
    <b v="1"/>
    <s v="theater/plays"/>
    <x v="1"/>
    <x v="6"/>
  </r>
  <r>
    <n v="3605"/>
    <x v="3603"/>
    <s v="We are a new Theatre Company who are fundraising to put on a new production of the play 'The Blue Room' in High Wycombe and Maidenhead"/>
    <n v="250"/>
    <n v="460"/>
    <n v="1.84"/>
    <x v="0"/>
    <n v="30.666666666666668"/>
    <x v="1"/>
    <s v="GBP"/>
    <n v="1455390126"/>
    <n v="1452798126"/>
    <b v="0"/>
    <n v="15"/>
    <b v="1"/>
    <s v="theater/plays"/>
    <x v="1"/>
    <x v="6"/>
  </r>
  <r>
    <n v="3606"/>
    <x v="3604"/>
    <s v="Support Swansea's youngest theatre company Critical Ambition, in their co-production of BLINK with Volcano and The Other Room."/>
    <n v="3000"/>
    <n v="3908"/>
    <n v="1.3026666666666666"/>
    <x v="0"/>
    <n v="61.0625"/>
    <x v="1"/>
    <s v="GBP"/>
    <n v="1471185057"/>
    <n v="1468593057"/>
    <b v="0"/>
    <n v="64"/>
    <b v="1"/>
    <s v="theater/plays"/>
    <x v="1"/>
    <x v="6"/>
  </r>
  <r>
    <n v="3607"/>
    <x v="3605"/>
    <s v="'E15' is a verbatim project that looks at the story of the Focus E15 Campaign"/>
    <n v="550"/>
    <n v="580"/>
    <n v="1.0545454545454545"/>
    <x v="0"/>
    <n v="29"/>
    <x v="1"/>
    <s v="GBP"/>
    <n v="1450137600"/>
    <n v="1448924882"/>
    <b v="0"/>
    <n v="20"/>
    <b v="1"/>
    <s v="theater/plays"/>
    <x v="1"/>
    <x v="6"/>
  </r>
  <r>
    <n v="3608"/>
    <x v="3606"/>
    <s v="Help us get the show on the road! Petrification is a new play about home, memory and identity and we need your help to tour."/>
    <n v="800"/>
    <n v="800"/>
    <n v="1"/>
    <x v="0"/>
    <n v="29.62962962962963"/>
    <x v="1"/>
    <s v="GBP"/>
    <n v="1466172000"/>
    <n v="1463418090"/>
    <b v="0"/>
    <n v="27"/>
    <b v="1"/>
    <s v="theater/plays"/>
    <x v="1"/>
    <x v="6"/>
  </r>
  <r>
    <n v="3609"/>
    <x v="3607"/>
    <s v="KHOJALY is a new play that gives a voice to refugees the world over, telling the story of the survivors of the 1992 massacre in Khojaly"/>
    <n v="1960"/>
    <n v="3005"/>
    <n v="1.5331632653061225"/>
    <x v="0"/>
    <n v="143.0952380952381"/>
    <x v="1"/>
    <s v="GBP"/>
    <n v="1459378085"/>
    <n v="1456789685"/>
    <b v="0"/>
    <n v="21"/>
    <b v="1"/>
    <s v="theater/plays"/>
    <x v="1"/>
    <x v="6"/>
  </r>
  <r>
    <n v="3610"/>
    <x v="3608"/>
    <s v="The Florence Company premieres its first stage play at the Chelsea Theatre in London with an original piece of writing"/>
    <n v="1000"/>
    <n v="1623"/>
    <n v="1.623"/>
    <x v="0"/>
    <n v="52.354838709677416"/>
    <x v="1"/>
    <s v="GBP"/>
    <n v="1439806936"/>
    <n v="1437214936"/>
    <b v="0"/>
    <n v="31"/>
    <b v="1"/>
    <s v="theater/plays"/>
    <x v="1"/>
    <x v="6"/>
  </r>
  <r>
    <n v="3611"/>
    <x v="3609"/>
    <s v="How do you retain a sense identity after losing your home, your family and your country? Leftovers is a play about refugees in Nairobi."/>
    <n v="2500"/>
    <n v="3400"/>
    <n v="1.36"/>
    <x v="0"/>
    <n v="66.666666666666671"/>
    <x v="1"/>
    <s v="GBP"/>
    <n v="1428483201"/>
    <n v="1425891201"/>
    <b v="0"/>
    <n v="51"/>
    <b v="1"/>
    <s v="theater/plays"/>
    <x v="1"/>
    <x v="6"/>
  </r>
  <r>
    <n v="3612"/>
    <x v="3610"/>
    <s v="A Harlem Hellfighter struggles to re-integrate into his community after heroically fighting for his country in WW1."/>
    <n v="5000"/>
    <n v="7220"/>
    <n v="1.444"/>
    <x v="0"/>
    <n v="126.66666666666667"/>
    <x v="5"/>
    <s v="CAD"/>
    <n v="1402334811"/>
    <n v="1401470811"/>
    <b v="0"/>
    <n v="57"/>
    <b v="1"/>
    <s v="theater/plays"/>
    <x v="1"/>
    <x v="6"/>
  </r>
  <r>
    <n v="3613"/>
    <x v="3611"/>
    <s v="a woman walks into a bar except she looks like a man and no one's serving drinks. one night only"/>
    <n v="1250"/>
    <n v="1250"/>
    <n v="1"/>
    <x v="0"/>
    <n v="62.5"/>
    <x v="0"/>
    <s v="USD"/>
    <n v="1403964574"/>
    <n v="1401372574"/>
    <b v="0"/>
    <n v="20"/>
    <b v="1"/>
    <s v="theater/plays"/>
    <x v="1"/>
    <x v="6"/>
  </r>
  <r>
    <n v="3614"/>
    <x v="3438"/>
    <s v="A production of &quot;Gruesome Playground Injuries&quot; by Rajiv Joseph July 24th-August 9th at The Bakery in Denver, CO."/>
    <n v="2500"/>
    <n v="2520"/>
    <n v="1.008"/>
    <x v="0"/>
    <n v="35.492957746478872"/>
    <x v="0"/>
    <s v="USD"/>
    <n v="1434675616"/>
    <n v="1432083616"/>
    <b v="0"/>
    <n v="71"/>
    <b v="1"/>
    <s v="theater/plays"/>
    <x v="1"/>
    <x v="6"/>
  </r>
  <r>
    <n v="3615"/>
    <x v="3612"/>
    <s v="Bob is on the road. Bob is on the run. But from what? Will she make it to her destination and what will she find whens she gets there?"/>
    <n v="2500"/>
    <n v="2670"/>
    <n v="1.0680000000000001"/>
    <x v="0"/>
    <n v="37.083333333333336"/>
    <x v="1"/>
    <s v="GBP"/>
    <n v="1449756896"/>
    <n v="1447164896"/>
    <b v="0"/>
    <n v="72"/>
    <b v="1"/>
    <s v="theater/plays"/>
    <x v="1"/>
    <x v="6"/>
  </r>
  <r>
    <n v="3616"/>
    <x v="3613"/>
    <s v="A vibrant, gender-inverted film-noir adaptation of Shakespeare's brutal comedy Taming of the Shrew, a visceral physical spectacle."/>
    <n v="2500"/>
    <n v="3120"/>
    <n v="1.248"/>
    <x v="0"/>
    <n v="69.333333333333329"/>
    <x v="1"/>
    <s v="GBP"/>
    <n v="1426801664"/>
    <n v="1424213264"/>
    <b v="0"/>
    <n v="45"/>
    <b v="1"/>
    <s v="theater/plays"/>
    <x v="1"/>
    <x v="6"/>
  </r>
  <r>
    <n v="3617"/>
    <x v="3614"/>
    <s v="Venue hire and payment of designer for a darkly comic, all female play about power - losing it, wanting it and fighting to get it back"/>
    <n v="740"/>
    <n v="880"/>
    <n v="1.1891891891891893"/>
    <x v="0"/>
    <n v="17.254901960784313"/>
    <x v="1"/>
    <s v="GBP"/>
    <n v="1488240000"/>
    <n v="1486996729"/>
    <b v="0"/>
    <n v="51"/>
    <b v="1"/>
    <s v="theater/plays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n v="1.01"/>
    <x v="0"/>
    <n v="36.071428571428569"/>
    <x v="1"/>
    <s v="GBP"/>
    <n v="1433343850"/>
    <n v="1430751850"/>
    <b v="0"/>
    <n v="56"/>
    <b v="1"/>
    <s v="theater/plays"/>
    <x v="1"/>
    <x v="6"/>
  </r>
  <r>
    <n v="3619"/>
    <x v="3616"/>
    <s v="We are a fledgling theatre company based in Atlanta looking to fund our first show, Sincerity Forever by playwright Mac Wellman."/>
    <n v="1000"/>
    <n v="1130"/>
    <n v="1.1299999999999999"/>
    <x v="0"/>
    <n v="66.470588235294116"/>
    <x v="0"/>
    <s v="USD"/>
    <n v="1479592800"/>
    <n v="1476760226"/>
    <b v="0"/>
    <n v="17"/>
    <b v="1"/>
    <s v="theater/plays"/>
    <x v="1"/>
    <x v="6"/>
  </r>
  <r>
    <n v="3620"/>
    <x v="3617"/>
    <s v="An Irish show about mental illness though the eyes of the man experiencing it. Support this show and help get it to Boulder and NYC."/>
    <n v="10500"/>
    <n v="11045"/>
    <n v="1.0519047619047619"/>
    <x v="0"/>
    <n v="56.065989847715734"/>
    <x v="0"/>
    <s v="USD"/>
    <n v="1425528000"/>
    <n v="1422916261"/>
    <b v="0"/>
    <n v="197"/>
    <b v="1"/>
    <s v="theater/plays"/>
    <x v="1"/>
    <x v="6"/>
  </r>
  <r>
    <n v="3621"/>
    <x v="3618"/>
    <s v="Bare Theatre and Sonorous Road collaborate on the NC debut of  Allan Maule's gamer fantasy play that was extended in New York."/>
    <n v="3000"/>
    <n v="3292"/>
    <n v="1.0973333333333333"/>
    <x v="0"/>
    <n v="47.028571428571432"/>
    <x v="0"/>
    <s v="USD"/>
    <n v="1475269200"/>
    <n v="1473200844"/>
    <b v="0"/>
    <n v="70"/>
    <b v="1"/>
    <s v="theater/plays"/>
    <x v="1"/>
    <x v="6"/>
  </r>
  <r>
    <n v="3622"/>
    <x v="3619"/>
    <s v="5 actors. 39 characters. 1 epic adventure. Presented by the Cradle Theatre Company."/>
    <n v="1000"/>
    <n v="1000.99"/>
    <n v="1.00099"/>
    <x v="0"/>
    <n v="47.666190476190479"/>
    <x v="0"/>
    <s v="USD"/>
    <n v="1411874580"/>
    <n v="1409030371"/>
    <b v="0"/>
    <n v="21"/>
    <b v="1"/>
    <s v="theater/plays"/>
    <x v="1"/>
    <x v="6"/>
  </r>
  <r>
    <n v="3623"/>
    <x v="3620"/>
    <s v="An original play exploring the complications of romantic relationships in all forms."/>
    <n v="2500"/>
    <n v="3000"/>
    <n v="1.2"/>
    <x v="0"/>
    <n v="88.235294117647058"/>
    <x v="0"/>
    <s v="USD"/>
    <n v="1406358000"/>
    <n v="1404841270"/>
    <b v="0"/>
    <n v="34"/>
    <b v="1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n v="1.0493333333333332"/>
    <x v="0"/>
    <n v="80.717948717948715"/>
    <x v="0"/>
    <s v="USD"/>
    <n v="1471977290"/>
    <n v="1466793290"/>
    <b v="0"/>
    <n v="39"/>
    <b v="1"/>
    <s v="theater/plays"/>
    <x v="1"/>
    <x v="6"/>
  </r>
  <r>
    <n v="3625"/>
    <x v="3622"/>
    <s v="Help us run Leithâ€™s acclaimed, year round pub theatre VPT as part of Edinburgh Fringe 2015. Presenting 72 short plays over two weeks."/>
    <n v="3000"/>
    <n v="3080"/>
    <n v="1.0266666666666666"/>
    <x v="0"/>
    <n v="39.487179487179489"/>
    <x v="1"/>
    <s v="GBP"/>
    <n v="1435851577"/>
    <n v="1433259577"/>
    <b v="0"/>
    <n v="78"/>
    <b v="1"/>
    <s v="theater/plays"/>
    <x v="1"/>
    <x v="6"/>
  </r>
  <r>
    <n v="3626"/>
    <x v="3623"/>
    <s v="The first four-week performance run for our dance-theatre company, Geste Records, to be performed at The Yard Theatre in September."/>
    <n v="4000"/>
    <n v="4073"/>
    <n v="1.0182500000000001"/>
    <x v="0"/>
    <n v="84.854166666666671"/>
    <x v="1"/>
    <s v="GBP"/>
    <n v="1408204857"/>
    <n v="1406390457"/>
    <b v="0"/>
    <n v="48"/>
    <b v="1"/>
    <s v="theater/plays"/>
    <x v="1"/>
    <x v="6"/>
  </r>
  <r>
    <n v="3627"/>
    <x v="3624"/>
    <s v="One Shot Theatre Company is an organization that promotes youth theatre for social change, putting on shows that open a social dialogue"/>
    <n v="2000"/>
    <n v="2000"/>
    <n v="1"/>
    <x v="0"/>
    <n v="68.965517241379317"/>
    <x v="0"/>
    <s v="USD"/>
    <n v="1463803140"/>
    <n v="1459446487"/>
    <b v="0"/>
    <n v="29"/>
    <b v="1"/>
    <s v="theater/plays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n v="0"/>
    <x v="2"/>
    <e v="#DIV/0!"/>
    <x v="0"/>
    <s v="USD"/>
    <n v="1450040396"/>
    <n v="1444852796"/>
    <b v="0"/>
    <n v="0"/>
    <b v="0"/>
    <s v="theater/musical"/>
    <x v="1"/>
    <x v="40"/>
  </r>
  <r>
    <n v="3629"/>
    <x v="3626"/>
    <s v="Introducing a high class environmentally friendly, vegan, adult cabaret theater in Chicago with unique on, and off stage entertainment."/>
    <n v="1000000"/>
    <n v="2"/>
    <n v="1.9999999999999999E-6"/>
    <x v="2"/>
    <n v="1"/>
    <x v="0"/>
    <s v="USD"/>
    <n v="1462467600"/>
    <n v="1457403364"/>
    <b v="0"/>
    <n v="2"/>
    <b v="0"/>
    <s v="theater/musical"/>
    <x v="1"/>
    <x v="40"/>
  </r>
  <r>
    <n v="3630"/>
    <x v="3627"/>
    <s v="The Jeremy Kyle Show offers so much subject matter to create an opera with.  Along with his brilliant put downs it could be excellent!"/>
    <n v="3000"/>
    <n v="1"/>
    <n v="3.3333333333333332E-4"/>
    <x v="2"/>
    <n v="1"/>
    <x v="1"/>
    <s v="GBP"/>
    <n v="1417295990"/>
    <n v="1414700390"/>
    <b v="0"/>
    <n v="1"/>
    <b v="0"/>
    <s v="theater/musical"/>
    <x v="1"/>
    <x v="40"/>
  </r>
  <r>
    <n v="3631"/>
    <x v="3628"/>
    <s v="A revival of Shadowbox Live's Off-Broadway Rock Opera to uncompromisingly explore the darker urges of humankind. But we need your help!"/>
    <n v="17100"/>
    <n v="8725"/>
    <n v="0.51023391812865493"/>
    <x v="2"/>
    <n v="147.88135593220338"/>
    <x v="0"/>
    <s v="USD"/>
    <n v="1411444740"/>
    <n v="1409335497"/>
    <b v="0"/>
    <n v="59"/>
    <b v="0"/>
    <s v="theater/musical"/>
    <x v="1"/>
    <x v="40"/>
  </r>
  <r>
    <n v="3632"/>
    <x v="3629"/>
    <s v="A professional musical revue. First performed in 2013 as a short tour, to be embarking on a full length tour across the UK in 2015!"/>
    <n v="500"/>
    <n v="100"/>
    <n v="0.2"/>
    <x v="2"/>
    <n v="100"/>
    <x v="1"/>
    <s v="GBP"/>
    <n v="1416781749"/>
    <n v="1415053749"/>
    <b v="0"/>
    <n v="1"/>
    <b v="0"/>
    <s v="theater/musical"/>
    <x v="1"/>
    <x v="40"/>
  </r>
  <r>
    <n v="3633"/>
    <x v="3630"/>
    <s v="SMOKEY AND THE BANDIT: THE MUSICAL_x000a_The classic film, characters and music you love, on stage, LIVE!"/>
    <n v="5000"/>
    <n v="1762"/>
    <n v="0.35239999999999999"/>
    <x v="2"/>
    <n v="56.838709677419352"/>
    <x v="0"/>
    <s v="USD"/>
    <n v="1479517200"/>
    <n v="1475765867"/>
    <b v="0"/>
    <n v="31"/>
    <b v="0"/>
    <s v="theater/musical"/>
    <x v="1"/>
    <x v="40"/>
  </r>
  <r>
    <n v="3634"/>
    <x v="3631"/>
    <s v="Alice is an original musical for all ages with a unique new story based on Alice's Adventures in Wonderland, premiering in summer 2017."/>
    <n v="75000"/>
    <n v="3185"/>
    <n v="4.2466666666666666E-2"/>
    <x v="2"/>
    <n v="176.94444444444446"/>
    <x v="5"/>
    <s v="CAD"/>
    <n v="1484366340"/>
    <n v="1480219174"/>
    <b v="0"/>
    <n v="18"/>
    <b v="0"/>
    <s v="theater/musical"/>
    <x v="1"/>
    <x v="40"/>
  </r>
  <r>
    <n v="3635"/>
    <x v="3632"/>
    <s v="Mary's Son is a pop opera about Jesus and the hope he brings to all people."/>
    <n v="3500"/>
    <n v="1276"/>
    <n v="0.36457142857142855"/>
    <x v="2"/>
    <n v="127.6"/>
    <x v="0"/>
    <s v="USD"/>
    <n v="1461186676"/>
    <n v="1458594676"/>
    <b v="0"/>
    <n v="10"/>
    <b v="0"/>
    <s v="theater/musical"/>
    <x v="1"/>
    <x v="40"/>
  </r>
  <r>
    <n v="3636"/>
    <x v="3633"/>
    <s v="The Brotherâ€™s of B-block is a musical play. A new take on &quot;OZ&quot; _x000a_The Wizard of OZ meets HBO's OZ."/>
    <n v="150000"/>
    <n v="0"/>
    <n v="0"/>
    <x v="2"/>
    <e v="#DIV/0!"/>
    <x v="0"/>
    <s v="USD"/>
    <n v="1442248829"/>
    <n v="1439224829"/>
    <b v="0"/>
    <n v="0"/>
    <b v="0"/>
    <s v="theater/musical"/>
    <x v="1"/>
    <x v="40"/>
  </r>
  <r>
    <n v="3637"/>
    <x v="3634"/>
    <s v="THE BALLAD OF DOWNTOWN JAKE is a newly created contemporary music drama that is schedule to premiere in Phoenix, AZ in March 2015."/>
    <n v="3000"/>
    <n v="926"/>
    <n v="0.30866666666666664"/>
    <x v="2"/>
    <n v="66.142857142857139"/>
    <x v="0"/>
    <s v="USD"/>
    <n v="1420130935"/>
    <n v="1417538935"/>
    <b v="0"/>
    <n v="14"/>
    <b v="0"/>
    <s v="theater/musical"/>
    <x v="1"/>
    <x v="40"/>
  </r>
  <r>
    <n v="3638"/>
    <x v="3635"/>
    <s v="A rock and roll journey that explores love, loss, redemption, duality and ascension."/>
    <n v="3300"/>
    <n v="216"/>
    <n v="6.545454545454546E-2"/>
    <x v="2"/>
    <n v="108"/>
    <x v="5"/>
    <s v="CAD"/>
    <n v="1429456132"/>
    <n v="1424275732"/>
    <b v="0"/>
    <n v="2"/>
    <b v="0"/>
    <s v="theater/musical"/>
    <x v="1"/>
    <x v="40"/>
  </r>
  <r>
    <n v="3639"/>
    <x v="3636"/>
    <s v="POE is a tragicomic musical about the life and works of Edgar Poe, with Death as his therapist helping him find peace in the beyond."/>
    <n v="25000"/>
    <n v="1"/>
    <n v="4.0000000000000003E-5"/>
    <x v="2"/>
    <n v="1"/>
    <x v="0"/>
    <s v="USD"/>
    <n v="1475853060"/>
    <n v="1470672906"/>
    <b v="0"/>
    <n v="1"/>
    <b v="0"/>
    <s v="theater/musical"/>
    <x v="1"/>
    <x v="40"/>
  </r>
  <r>
    <n v="3640"/>
    <x v="3637"/>
    <s v="Help us bring the SPRING AWAKENING to Frederick, MD! _x000a__x000a_We're producing a project for young adults and could use your help."/>
    <n v="1000"/>
    <n v="55"/>
    <n v="5.5E-2"/>
    <x v="2"/>
    <n v="18.333333333333332"/>
    <x v="0"/>
    <s v="USD"/>
    <n v="1431283530"/>
    <n v="1428691530"/>
    <b v="0"/>
    <n v="3"/>
    <b v="0"/>
    <s v="theater/musical"/>
    <x v="1"/>
    <x v="40"/>
  </r>
  <r>
    <n v="3641"/>
    <x v="3638"/>
    <s v="See Pryor from his teenage years to his last breath featuring his past wives, closest friends. &amp; his fan favorite character Mudbone."/>
    <n v="3000"/>
    <n v="0"/>
    <n v="0"/>
    <x v="2"/>
    <e v="#DIV/0!"/>
    <x v="0"/>
    <s v="USD"/>
    <n v="1412485200"/>
    <n v="1410966179"/>
    <b v="0"/>
    <n v="0"/>
    <b v="0"/>
    <s v="theater/musical"/>
    <x v="1"/>
    <x v="40"/>
  </r>
  <r>
    <n v="3642"/>
    <x v="3639"/>
    <s v="All the world's a stage..._x000a_It is my biggest dream to perform my own, selfcreated musical with lots of kids as big as I am able to."/>
    <n v="700"/>
    <n v="15"/>
    <n v="2.1428571428571429E-2"/>
    <x v="2"/>
    <n v="7.5"/>
    <x v="12"/>
    <s v="EUR"/>
    <n v="1448902800"/>
    <n v="1445369727"/>
    <b v="0"/>
    <n v="2"/>
    <b v="0"/>
    <s v="theater/musical"/>
    <x v="1"/>
    <x v="40"/>
  </r>
  <r>
    <n v="3643"/>
    <x v="3640"/>
    <s v="It feels like the first time. Like the very first time everyone's coming-of-age comes to the stage. Think 'Wicked', with bad acne."/>
    <n v="25000"/>
    <n v="0"/>
    <n v="0"/>
    <x v="2"/>
    <e v="#DIV/0!"/>
    <x v="0"/>
    <s v="USD"/>
    <n v="1447734439"/>
    <n v="1444274839"/>
    <b v="0"/>
    <n v="0"/>
    <b v="0"/>
    <s v="theater/musical"/>
    <x v="1"/>
    <x v="40"/>
  </r>
  <r>
    <n v="3644"/>
    <x v="3641"/>
    <s v="We are the Saugerties High School drama club. Please help us create our musical to keep theater alive!"/>
    <n v="5000"/>
    <n v="821"/>
    <n v="0.16420000000000001"/>
    <x v="2"/>
    <n v="68.416666666666671"/>
    <x v="0"/>
    <s v="USD"/>
    <n v="1457413140"/>
    <n v="1454996887"/>
    <b v="0"/>
    <n v="12"/>
    <b v="0"/>
    <s v="theater/musical"/>
    <x v="1"/>
    <x v="40"/>
  </r>
  <r>
    <n v="3645"/>
    <x v="3642"/>
    <s v="This new musical comedy empowers women and girls of all ages to be themselves in their shoes, whatever shoes they choose."/>
    <n v="1000"/>
    <n v="1"/>
    <n v="1E-3"/>
    <x v="2"/>
    <n v="1"/>
    <x v="5"/>
    <s v="CAD"/>
    <n v="1479773838"/>
    <n v="1477178238"/>
    <b v="0"/>
    <n v="1"/>
    <b v="0"/>
    <s v="theater/musical"/>
    <x v="1"/>
    <x v="40"/>
  </r>
  <r>
    <n v="3646"/>
    <x v="3643"/>
    <s v="Develop demo materials for new, true story of teen Revolutionary War heroes - for hybrid film/live stage musical"/>
    <n v="10000"/>
    <n v="481"/>
    <n v="4.8099999999999997E-2"/>
    <x v="2"/>
    <n v="60.125"/>
    <x v="0"/>
    <s v="USD"/>
    <n v="1434497400"/>
    <n v="1431770802"/>
    <b v="0"/>
    <n v="8"/>
    <b v="0"/>
    <s v="theater/musical"/>
    <x v="1"/>
    <x v="40"/>
  </r>
  <r>
    <n v="3647"/>
    <x v="3644"/>
    <s v="Zachariah Sheldon is a brilliant, darkly twisted brand new musical with music from Mark Newton and script by Anthony Wilkes"/>
    <n v="500"/>
    <n v="30"/>
    <n v="0.06"/>
    <x v="2"/>
    <n v="15"/>
    <x v="1"/>
    <s v="GBP"/>
    <n v="1475258327"/>
    <n v="1471370327"/>
    <b v="0"/>
    <n v="2"/>
    <b v="0"/>
    <s v="theater/musical"/>
    <x v="1"/>
    <x v="40"/>
  </r>
  <r>
    <n v="3648"/>
    <x v="3645"/>
    <s v="Help Moth Live! Support Moth and its artist collective to achieve its 2014/15 season."/>
    <n v="40000"/>
    <n v="40153"/>
    <n v="1.003825"/>
    <x v="0"/>
    <n v="550.04109589041093"/>
    <x v="0"/>
    <s v="USD"/>
    <n v="1412492445"/>
    <n v="1409900445"/>
    <b v="0"/>
    <n v="73"/>
    <b v="1"/>
    <s v="theater/plays"/>
    <x v="1"/>
    <x v="6"/>
  </r>
  <r>
    <n v="3649"/>
    <x v="3646"/>
    <s v="Monies raised will help offset production costs of  transportation of set and actors, theatre rental and advertising costs."/>
    <n v="750"/>
    <n v="780"/>
    <n v="1.04"/>
    <x v="0"/>
    <n v="97.5"/>
    <x v="5"/>
    <s v="CAD"/>
    <n v="1402938394"/>
    <n v="1400691994"/>
    <b v="0"/>
    <n v="8"/>
    <b v="1"/>
    <s v="theater/plays"/>
    <x v="1"/>
    <x v="6"/>
  </r>
  <r>
    <n v="3650"/>
    <x v="3647"/>
    <s v="A terse and delicate dissection of male emotions from a rural perspective: fathers and sons, legacy and heritage, molasses and mud."/>
    <n v="500"/>
    <n v="500"/>
    <n v="1"/>
    <x v="0"/>
    <n v="29.411764705882351"/>
    <x v="1"/>
    <s v="GBP"/>
    <n v="1454412584"/>
    <n v="1452598184"/>
    <b v="0"/>
    <n v="17"/>
    <b v="1"/>
    <s v="theater/plays"/>
    <x v="1"/>
    <x v="6"/>
  </r>
  <r>
    <n v="3651"/>
    <x v="3648"/>
    <s v="A Chicago staged reading of Jim Cartwright's 1992 play-with-music, &quot;The Rise and Fall of Little Voice.&quot;"/>
    <n v="500"/>
    <n v="520"/>
    <n v="1.04"/>
    <x v="0"/>
    <n v="57.777777777777779"/>
    <x v="0"/>
    <s v="USD"/>
    <n v="1407686340"/>
    <n v="1404833442"/>
    <b v="0"/>
    <n v="9"/>
    <b v="1"/>
    <s v="theater/plays"/>
    <x v="1"/>
    <x v="6"/>
  </r>
  <r>
    <n v="3652"/>
    <x v="2866"/>
    <s v="A new take on a classic. Under the direction of Rosanna Saracino, We are exploring the darker elements of A Midsummer Night's Dream."/>
    <n v="300"/>
    <n v="752"/>
    <n v="2.5066666666666668"/>
    <x v="0"/>
    <n v="44.235294117647058"/>
    <x v="5"/>
    <s v="CAD"/>
    <n v="1472097540"/>
    <n v="1471188502"/>
    <b v="0"/>
    <n v="17"/>
    <b v="1"/>
    <s v="theater/plays"/>
    <x v="1"/>
    <x v="6"/>
  </r>
  <r>
    <n v="3653"/>
    <x v="3649"/>
    <s v="ALLIE is a new dark comedy play which will premiere at the Edinburgh Festival Fringe 2015. Written and produced by Ruaraidh Murray."/>
    <n v="2000"/>
    <n v="2010"/>
    <n v="1.0049999999999999"/>
    <x v="0"/>
    <n v="60.909090909090907"/>
    <x v="1"/>
    <s v="GBP"/>
    <n v="1438764207"/>
    <n v="1436172207"/>
    <b v="0"/>
    <n v="33"/>
    <b v="1"/>
    <s v="theater/plays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n v="1.744"/>
    <x v="0"/>
    <n v="68.84210526315789"/>
    <x v="1"/>
    <s v="GBP"/>
    <n v="1459702800"/>
    <n v="1457690386"/>
    <b v="0"/>
    <n v="38"/>
    <b v="1"/>
    <s v="theater/plays"/>
    <x v="1"/>
    <x v="6"/>
  </r>
  <r>
    <n v="3655"/>
    <x v="3651"/>
    <s v="All aboard for the world premiere of a new steampunk-inspired train adventure play, written by Maggie Lee and directed by Amy Poisson!"/>
    <n v="5000"/>
    <n v="5813"/>
    <n v="1.1626000000000001"/>
    <x v="0"/>
    <n v="73.582278481012665"/>
    <x v="0"/>
    <s v="USD"/>
    <n v="1437202740"/>
    <n v="1434654998"/>
    <b v="0"/>
    <n v="79"/>
    <b v="1"/>
    <s v="theater/plays"/>
    <x v="1"/>
    <x v="6"/>
  </r>
  <r>
    <n v="3656"/>
    <x v="3652"/>
    <s v="Auch dieses Jahr soll wieder unter der Leitung von Christian Seiler &amp; Bruno Catalano ein Projekt der AG Theater stattfinden."/>
    <n v="5000"/>
    <n v="5291"/>
    <n v="1.0582"/>
    <x v="0"/>
    <n v="115.02173913043478"/>
    <x v="16"/>
    <s v="CHF"/>
    <n v="1485989940"/>
    <n v="1483393836"/>
    <b v="0"/>
    <n v="46"/>
    <b v="1"/>
    <s v="theater/plays"/>
    <x v="1"/>
    <x v="6"/>
  </r>
  <r>
    <n v="3657"/>
    <x v="3653"/>
    <s v="Vi mindes 400-Ã¥ret for Shakespeares dÃ¸d ved at producere en forestilling, som indeholder alt det, som vi kender Shakespeare for."/>
    <n v="2000"/>
    <n v="2215"/>
    <n v="1.1074999999999999"/>
    <x v="0"/>
    <n v="110.75"/>
    <x v="8"/>
    <s v="DKK"/>
    <n v="1464817320"/>
    <n v="1462806419"/>
    <b v="0"/>
    <n v="20"/>
    <b v="1"/>
    <s v="theater/plays"/>
    <x v="1"/>
    <x v="6"/>
  </r>
  <r>
    <n v="3658"/>
    <x v="3654"/>
    <s v="Life is hard when your own imaginary friend can't make time for you."/>
    <n v="1500"/>
    <n v="1510"/>
    <n v="1.0066666666666666"/>
    <x v="0"/>
    <n v="75.5"/>
    <x v="0"/>
    <s v="USD"/>
    <n v="1404273540"/>
    <n v="1400272580"/>
    <b v="0"/>
    <n v="20"/>
    <b v="1"/>
    <s v="theater/plays"/>
    <x v="1"/>
    <x v="6"/>
  </r>
  <r>
    <n v="3659"/>
    <x v="3655"/>
    <s v="We want you to analyze while we dramatize if people who romanticize can recognize true love in a disguise."/>
    <n v="3000"/>
    <n v="3061"/>
    <n v="1.0203333333333333"/>
    <x v="0"/>
    <n v="235.46153846153845"/>
    <x v="0"/>
    <s v="USD"/>
    <n v="1426775940"/>
    <n v="1424414350"/>
    <b v="0"/>
    <n v="13"/>
    <b v="1"/>
    <s v="theater/plays"/>
    <x v="1"/>
    <x v="6"/>
  </r>
  <r>
    <n v="3660"/>
    <x v="3656"/>
    <s v="We are a young company who have been accepted to put on our play at The Courtyard Theatre. We need Â£250 for flyers, props and costume!"/>
    <n v="250"/>
    <n v="250"/>
    <n v="1"/>
    <x v="0"/>
    <n v="11.363636363636363"/>
    <x v="1"/>
    <s v="GBP"/>
    <n v="1419368925"/>
    <n v="1417208925"/>
    <b v="0"/>
    <n v="22"/>
    <b v="1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n v="1.1100000000000001"/>
    <x v="0"/>
    <n v="92.5"/>
    <x v="0"/>
    <s v="USD"/>
    <n v="1460260800"/>
    <n v="1458336672"/>
    <b v="0"/>
    <n v="36"/>
    <b v="1"/>
    <s v="theater/plays"/>
    <x v="1"/>
    <x v="6"/>
  </r>
  <r>
    <n v="3662"/>
    <x v="3658"/>
    <s v="I'm an Inuit playwright chosen for the esteemed Arctic Circle Residency in Svalbard to write about 1800's Inuk woman guide, Tookoolito."/>
    <n v="8000"/>
    <n v="8114"/>
    <n v="1.0142500000000001"/>
    <x v="0"/>
    <n v="202.85"/>
    <x v="5"/>
    <s v="CAD"/>
    <n v="1427775414"/>
    <n v="1425187014"/>
    <b v="0"/>
    <n v="40"/>
    <b v="1"/>
    <s v="theater/plays"/>
    <x v="1"/>
    <x v="6"/>
  </r>
  <r>
    <n v="3663"/>
    <x v="3659"/>
    <s v="Each year our community comes together to put on a fun and funny family show. We need your help to keep our annual event going."/>
    <n v="225"/>
    <n v="234"/>
    <n v="1.04"/>
    <x v="0"/>
    <n v="26"/>
    <x v="1"/>
    <s v="GBP"/>
    <n v="1482321030"/>
    <n v="1477133430"/>
    <b v="0"/>
    <n v="9"/>
    <b v="1"/>
    <s v="theater/plays"/>
    <x v="1"/>
    <x v="6"/>
  </r>
  <r>
    <n v="3664"/>
    <x v="3660"/>
    <s v="An Original Short Play: two young women search for answers about sexuality, the history they are taught, and their animal instincts."/>
    <n v="800"/>
    <n v="875"/>
    <n v="1.09375"/>
    <x v="0"/>
    <n v="46.05263157894737"/>
    <x v="0"/>
    <s v="USD"/>
    <n v="1466056689"/>
    <n v="1464847089"/>
    <b v="0"/>
    <n v="19"/>
    <b v="1"/>
    <s v="theater/plays"/>
    <x v="1"/>
    <x v="6"/>
  </r>
  <r>
    <n v="3665"/>
    <x v="3661"/>
    <s v="A Fantastic creation about Napoleon, through his words and letters, sublimated by a musical score of rare beauty. Magnificent poetry!"/>
    <n v="620"/>
    <n v="714"/>
    <n v="1.1516129032258065"/>
    <x v="0"/>
    <n v="51"/>
    <x v="6"/>
    <s v="EUR"/>
    <n v="1446062040"/>
    <n v="1445109822"/>
    <b v="0"/>
    <n v="14"/>
    <b v="1"/>
    <s v="theater/plays"/>
    <x v="1"/>
    <x v="6"/>
  </r>
  <r>
    <n v="3666"/>
    <x v="3662"/>
    <s v="Artistic Internship @ Ojai Playwrights Conference"/>
    <n v="1200"/>
    <n v="1200"/>
    <n v="1"/>
    <x v="0"/>
    <n v="31.578947368421051"/>
    <x v="0"/>
    <s v="USD"/>
    <n v="1406185200"/>
    <n v="1404337382"/>
    <b v="0"/>
    <n v="38"/>
    <b v="1"/>
    <s v="theater/plays"/>
    <x v="1"/>
    <x v="6"/>
  </r>
  <r>
    <n v="3667"/>
    <x v="3663"/>
    <s v="A short man takes his tall family to court for stealing his height. Help Small Things Theatre take this big story to EdFringe 2015!"/>
    <n v="3000"/>
    <n v="3095.11"/>
    <n v="1.0317033333333334"/>
    <x v="0"/>
    <n v="53.363965517241382"/>
    <x v="1"/>
    <s v="GBP"/>
    <n v="1437261419"/>
    <n v="1434669419"/>
    <b v="0"/>
    <n v="58"/>
    <b v="1"/>
    <s v="theater/plays"/>
    <x v="1"/>
    <x v="6"/>
  </r>
  <r>
    <n v="3668"/>
    <x v="3664"/>
    <s v="A stunning production of Michele Lowe's biting play, The Smell of the Kill.  Brought to you by Michael Sheeks and his friends &amp; heroes."/>
    <n v="1000"/>
    <n v="1035"/>
    <n v="1.0349999999999999"/>
    <x v="0"/>
    <n v="36.964285714285715"/>
    <x v="0"/>
    <s v="USD"/>
    <n v="1437676380"/>
    <n v="1435670452"/>
    <b v="0"/>
    <n v="28"/>
    <b v="1"/>
    <s v="theater/plays"/>
    <x v="1"/>
    <x v="6"/>
  </r>
  <r>
    <n v="3669"/>
    <x v="3665"/>
    <s v="Prowl Theatre Company is brand new. We are putting on our first play 'Sexual perversity in Chicago', from the 10th to the 16th August"/>
    <n v="1000"/>
    <n v="1382"/>
    <n v="1.3819999999999999"/>
    <x v="0"/>
    <n v="81.294117647058826"/>
    <x v="1"/>
    <s v="GBP"/>
    <n v="1434039137"/>
    <n v="1431447137"/>
    <b v="0"/>
    <n v="17"/>
    <b v="1"/>
    <s v="theater/plays"/>
    <x v="1"/>
    <x v="6"/>
  </r>
  <r>
    <n v="3670"/>
    <x v="3666"/>
    <s v="Debauchery, laughter, violence and politics. Why wouldn't you want help Drama Soc's production of 'Posh' be the best it can be?"/>
    <n v="220"/>
    <n v="241"/>
    <n v="1.0954545454545455"/>
    <x v="0"/>
    <n v="20.083333333333332"/>
    <x v="1"/>
    <s v="GBP"/>
    <n v="1433113200"/>
    <n v="1431951611"/>
    <b v="0"/>
    <n v="12"/>
    <b v="1"/>
    <s v="theater/plays"/>
    <x v="1"/>
    <x v="6"/>
  </r>
  <r>
    <n v="3671"/>
    <x v="3667"/>
    <s v="Bring a touring character education play about making wise choices to elementary students in Kentuckiana. Vote Kylie for President!"/>
    <n v="3500"/>
    <n v="3530"/>
    <n v="1.0085714285714287"/>
    <x v="0"/>
    <n v="88.25"/>
    <x v="0"/>
    <s v="USD"/>
    <n v="1405915140"/>
    <n v="1404140667"/>
    <b v="0"/>
    <n v="40"/>
    <b v="1"/>
    <s v="theater/plays"/>
    <x v="1"/>
    <x v="6"/>
  </r>
  <r>
    <n v="3672"/>
    <x v="3668"/>
    <s v="1984. An IRA bomb explodes at the Grand Hotel. Years on, the bomber and a victim's daughter meet. The meeting changes both their lives."/>
    <n v="3000"/>
    <n v="3046"/>
    <n v="1.0153333333333334"/>
    <x v="0"/>
    <n v="53.438596491228068"/>
    <x v="1"/>
    <s v="GBP"/>
    <n v="1411771384"/>
    <n v="1409179384"/>
    <b v="0"/>
    <n v="57"/>
    <b v="1"/>
    <s v="theater/plays"/>
    <x v="1"/>
    <x v="6"/>
  </r>
  <r>
    <n v="3673"/>
    <x v="3669"/>
    <s v="Zoe is a teenage girl growing up in a deeply disturbing society. If those paid to protect her aren't listening, then who is?"/>
    <n v="4000"/>
    <n v="4545"/>
    <n v="1.13625"/>
    <x v="0"/>
    <n v="39.868421052631582"/>
    <x v="1"/>
    <s v="GBP"/>
    <n v="1415191920"/>
    <n v="1412233497"/>
    <b v="0"/>
    <n v="114"/>
    <b v="1"/>
    <s v="theater/plays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n v="1"/>
    <x v="0"/>
    <n v="145.16129032258064"/>
    <x v="12"/>
    <s v="EUR"/>
    <n v="1472936229"/>
    <n v="1467752229"/>
    <b v="0"/>
    <n v="31"/>
    <b v="1"/>
    <s v="theater/plays"/>
    <x v="1"/>
    <x v="6"/>
  </r>
  <r>
    <n v="3675"/>
    <x v="3671"/>
    <s v="3 decades, 3 generations, 3 friends, one house. Real Eyes Theatre explore how our lives are influenced by the decades we grow up in."/>
    <n v="50"/>
    <n v="70"/>
    <n v="1.4"/>
    <x v="0"/>
    <n v="23.333333333333332"/>
    <x v="1"/>
    <s v="GBP"/>
    <n v="1463353200"/>
    <n v="1462285182"/>
    <b v="0"/>
    <n v="3"/>
    <b v="1"/>
    <s v="theater/plays"/>
    <x v="1"/>
    <x v="6"/>
  </r>
  <r>
    <n v="3676"/>
    <x v="3672"/>
    <s v="The Black and White Theatre Company Inc. is a small company who loves to perform and entertain, but needs your support to succeed!"/>
    <n v="800"/>
    <n v="1030"/>
    <n v="1.2875000000000001"/>
    <x v="0"/>
    <n v="64.375"/>
    <x v="0"/>
    <s v="USD"/>
    <n v="1410550484"/>
    <n v="1408995284"/>
    <b v="0"/>
    <n v="16"/>
    <b v="1"/>
    <s v="theater/plays"/>
    <x v="1"/>
    <x v="6"/>
  </r>
  <r>
    <n v="3677"/>
    <x v="3673"/>
    <s v="Goldfish Memory Productions seeks at least $12,000 to begin their first 3 professional projects."/>
    <n v="12000"/>
    <n v="12348.5"/>
    <n v="1.0290416666666666"/>
    <x v="0"/>
    <n v="62.052763819095475"/>
    <x v="0"/>
    <s v="USD"/>
    <n v="1404359940"/>
    <n v="1402580818"/>
    <b v="0"/>
    <n v="199"/>
    <b v="1"/>
    <s v="theater/plays"/>
    <x v="1"/>
    <x v="6"/>
  </r>
  <r>
    <n v="3678"/>
    <x v="3674"/>
    <s v="The Ugly Collective takes Some big Some bang to the Underbelly Venues at the Edinburgh Fringe!"/>
    <n v="2000"/>
    <n v="2050"/>
    <n v="1.0249999999999999"/>
    <x v="0"/>
    <n v="66.129032258064512"/>
    <x v="1"/>
    <s v="GBP"/>
    <n v="1433076298"/>
    <n v="1430052298"/>
    <b v="0"/>
    <n v="31"/>
    <b v="1"/>
    <s v="theater/plays"/>
    <x v="1"/>
    <x v="6"/>
  </r>
  <r>
    <n v="3679"/>
    <x v="3675"/>
    <s v="Bert V. Royal makes a strong statement about drug use, suicide, teen violence, rebellion and sexual identity in this powerful play."/>
    <n v="2000"/>
    <n v="2202"/>
    <n v="1.101"/>
    <x v="0"/>
    <n v="73.400000000000006"/>
    <x v="0"/>
    <s v="USD"/>
    <n v="1404190740"/>
    <n v="1401214581"/>
    <b v="0"/>
    <n v="30"/>
    <b v="1"/>
    <s v="theater/plays"/>
    <x v="1"/>
    <x v="6"/>
  </r>
  <r>
    <n v="3680"/>
    <x v="3676"/>
    <s v="In The Dudleys! family memories are brought to life as a malfunctioning 8-bit video game. Press Start."/>
    <n v="3000"/>
    <n v="3383"/>
    <n v="1.1276666666666666"/>
    <x v="0"/>
    <n v="99.5"/>
    <x v="0"/>
    <s v="USD"/>
    <n v="1475664834"/>
    <n v="1473850434"/>
    <b v="0"/>
    <n v="34"/>
    <b v="1"/>
    <s v="theater/plays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n v="1.119"/>
    <x v="0"/>
    <n v="62.166666666666664"/>
    <x v="0"/>
    <s v="USD"/>
    <n v="1452872290"/>
    <n v="1452008290"/>
    <b v="0"/>
    <n v="18"/>
    <b v="1"/>
    <s v="theater/plays"/>
    <x v="1"/>
    <x v="6"/>
  </r>
  <r>
    <n v="3682"/>
    <x v="3678"/>
    <s v="My one-woman show invites audiences to join me on my path to pregnancy as I share my neuroses, challenges and revelations."/>
    <n v="3000"/>
    <n v="4176"/>
    <n v="1.3919999999999999"/>
    <x v="0"/>
    <n v="62.328358208955223"/>
    <x v="0"/>
    <s v="USD"/>
    <n v="1402901940"/>
    <n v="1399998418"/>
    <b v="0"/>
    <n v="67"/>
    <b v="1"/>
    <s v="theater/plays"/>
    <x v="1"/>
    <x v="6"/>
  </r>
  <r>
    <n v="3683"/>
    <x v="3679"/>
    <s v="A Krumpus Story is a dark holiday comedy for anyone who wants a little more spice in their holiday fare."/>
    <n v="3500"/>
    <n v="3880"/>
    <n v="1.1085714285714285"/>
    <x v="0"/>
    <n v="58.787878787878789"/>
    <x v="0"/>
    <s v="USD"/>
    <n v="1476931696"/>
    <n v="1474339696"/>
    <b v="0"/>
    <n v="66"/>
    <b v="1"/>
    <s v="theater/plays"/>
    <x v="1"/>
    <x v="6"/>
  </r>
  <r>
    <n v="3684"/>
    <x v="3680"/>
    <s v="Thespis Theater Festival presents Cassiopeia: A romantic tale of a bride finding her way to her unknown groom before it is too late."/>
    <n v="750"/>
    <n v="1043"/>
    <n v="1.3906666666666667"/>
    <x v="0"/>
    <n v="45.347826086956523"/>
    <x v="0"/>
    <s v="USD"/>
    <n v="1441167586"/>
    <n v="1438575586"/>
    <b v="0"/>
    <n v="23"/>
    <b v="1"/>
    <s v="theater/plays"/>
    <x v="1"/>
    <x v="6"/>
  </r>
  <r>
    <n v="3685"/>
    <x v="3681"/>
    <s v="Bare Theatre &amp; Cirque de Vol Studios are back for another outdoor adventure in the amphitheatre at Raleigh Little Theatre!"/>
    <n v="5000"/>
    <n v="5285"/>
    <n v="1.0569999999999999"/>
    <x v="0"/>
    <n v="41.944444444444443"/>
    <x v="0"/>
    <s v="USD"/>
    <n v="1400533200"/>
    <n v="1398348859"/>
    <b v="0"/>
    <n v="126"/>
    <b v="1"/>
    <s v="theater/plays"/>
    <x v="1"/>
    <x v="6"/>
  </r>
  <r>
    <n v="3686"/>
    <x v="3682"/>
    <s v="This October, in association with Rogue Productions at FSU, I will be directing a production of Dog sees God."/>
    <n v="350"/>
    <n v="355"/>
    <n v="1.0142857142857142"/>
    <x v="0"/>
    <n v="59.166666666666664"/>
    <x v="0"/>
    <s v="USD"/>
    <n v="1440820740"/>
    <n v="1439567660"/>
    <b v="0"/>
    <n v="6"/>
    <b v="1"/>
    <s v="theater/plays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n v="1.0024500000000001"/>
    <x v="0"/>
    <n v="200.49"/>
    <x v="0"/>
    <s v="USD"/>
    <n v="1403846055"/>
    <n v="1401254055"/>
    <b v="0"/>
    <n v="25"/>
    <b v="1"/>
    <s v="theater/plays"/>
    <x v="1"/>
    <x v="6"/>
  </r>
  <r>
    <n v="3688"/>
    <x v="3684"/>
    <s v="The Tulip Tree is a project I have been passionate about for 5 years. It is an unforgettable story that has never been told."/>
    <n v="3000"/>
    <n v="3275"/>
    <n v="1.0916666666666666"/>
    <x v="0"/>
    <n v="83.974358974358978"/>
    <x v="1"/>
    <s v="GBP"/>
    <n v="1407524004"/>
    <n v="1404932004"/>
    <b v="0"/>
    <n v="39"/>
    <b v="1"/>
    <s v="theater/plays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n v="1.1833333333333333"/>
    <x v="0"/>
    <n v="57.258064516129032"/>
    <x v="0"/>
    <s v="USD"/>
    <n v="1434925500"/>
    <n v="1432410639"/>
    <b v="0"/>
    <n v="62"/>
    <b v="1"/>
    <s v="theater/plays"/>
    <x v="1"/>
    <x v="6"/>
  </r>
  <r>
    <n v="3690"/>
    <x v="3686"/>
    <s v="A play honoring the lives and legacies of the activists and those remembered at the 1992 ACT UP Ashes Action at The White House"/>
    <n v="1500"/>
    <n v="1800"/>
    <n v="1.2"/>
    <x v="0"/>
    <n v="58.064516129032256"/>
    <x v="0"/>
    <s v="USD"/>
    <n v="1417101683"/>
    <n v="1414506083"/>
    <b v="0"/>
    <n v="31"/>
    <b v="1"/>
    <s v="theater/plays"/>
    <x v="1"/>
    <x v="6"/>
  </r>
  <r>
    <n v="3691"/>
    <x v="3687"/>
    <s v="World Premiere of last play written by Amiri Baraka"/>
    <n v="40000"/>
    <n v="51184"/>
    <n v="1.2796000000000001"/>
    <x v="0"/>
    <n v="186.80291970802921"/>
    <x v="0"/>
    <s v="USD"/>
    <n v="1425272340"/>
    <n v="1421426929"/>
    <b v="0"/>
    <n v="274"/>
    <b v="1"/>
    <s v="theater/plays"/>
    <x v="1"/>
    <x v="6"/>
  </r>
  <r>
    <n v="3692"/>
    <x v="3688"/>
    <s v="Help us independently produce two great comedies by Christopher Durang."/>
    <n v="1000"/>
    <n v="1260"/>
    <n v="1.26"/>
    <x v="0"/>
    <n v="74.117647058823536"/>
    <x v="0"/>
    <s v="USD"/>
    <n v="1411084800"/>
    <n v="1410304179"/>
    <b v="0"/>
    <n v="17"/>
    <b v="1"/>
    <s v="theater/plays"/>
    <x v="1"/>
    <x v="6"/>
  </r>
  <r>
    <n v="3693"/>
    <x v="3689"/>
    <s v="Jason (Georgia on My Mind), a solo play about a modern quest to the Republic of Georgia in the ancient steps of Jason &amp; the Argonauts"/>
    <n v="333"/>
    <n v="430"/>
    <n v="1.2912912912912913"/>
    <x v="0"/>
    <n v="30.714285714285715"/>
    <x v="1"/>
    <s v="GBP"/>
    <n v="1448922600"/>
    <n v="1446352529"/>
    <b v="0"/>
    <n v="14"/>
    <b v="1"/>
    <s v="theater/plays"/>
    <x v="1"/>
    <x v="6"/>
  </r>
  <r>
    <n v="3694"/>
    <x v="3690"/>
    <s v="A new play exploring themes of reverence, belief, and certainty. _x000a_&quot;Because what is is, and what is cannot not be...&quot;"/>
    <n v="3500"/>
    <n v="3760"/>
    <n v="1.0742857142857143"/>
    <x v="0"/>
    <n v="62.666666666666664"/>
    <x v="0"/>
    <s v="USD"/>
    <n v="1465178400"/>
    <n v="1461985967"/>
    <b v="0"/>
    <n v="60"/>
    <b v="1"/>
    <s v="theater/plays"/>
    <x v="1"/>
    <x v="6"/>
  </r>
  <r>
    <n v="3695"/>
    <x v="3691"/>
    <s v="Tony-Award Winning Play, The History Boys brought to you by the Independent Student Production Company Narrative Series: Page to Stage!"/>
    <n v="4000"/>
    <n v="4005"/>
    <n v="1.00125"/>
    <x v="0"/>
    <n v="121.36363636363636"/>
    <x v="0"/>
    <s v="USD"/>
    <n v="1421009610"/>
    <n v="1419281610"/>
    <b v="0"/>
    <n v="33"/>
    <b v="1"/>
    <s v="theater/plays"/>
    <x v="1"/>
    <x v="6"/>
  </r>
  <r>
    <n v="3696"/>
    <x v="3692"/>
    <s v="We are 10 years old - please help us celebrate the last 10 years and secure our future for the next 10 years."/>
    <n v="2000"/>
    <n v="3100"/>
    <n v="1.55"/>
    <x v="0"/>
    <n v="39.743589743589745"/>
    <x v="1"/>
    <s v="GBP"/>
    <n v="1423838916"/>
    <n v="1418654916"/>
    <b v="0"/>
    <n v="78"/>
    <b v="1"/>
    <s v="theater/plays"/>
    <x v="1"/>
    <x v="6"/>
  </r>
  <r>
    <n v="3697"/>
    <x v="3693"/>
    <s v="With your support this one-man show will tour various theatres in the UK - it's a story of hero worship and love beyond the grave."/>
    <n v="2000"/>
    <n v="2160"/>
    <n v="1.08"/>
    <x v="0"/>
    <n v="72"/>
    <x v="1"/>
    <s v="GBP"/>
    <n v="1462878648"/>
    <n v="1461064248"/>
    <b v="0"/>
    <n v="30"/>
    <b v="1"/>
    <s v="theater/plays"/>
    <x v="1"/>
    <x v="6"/>
  </r>
  <r>
    <n v="3698"/>
    <x v="3694"/>
    <s v="Two great political plays, separated in authorship by four hundred years but united in their urgency."/>
    <n v="5000"/>
    <n v="5526"/>
    <n v="1.1052"/>
    <x v="0"/>
    <n v="40.632352941176471"/>
    <x v="0"/>
    <s v="USD"/>
    <n v="1456946487"/>
    <n v="1454354487"/>
    <b v="0"/>
    <n v="136"/>
    <b v="1"/>
    <s v="theater/plays"/>
    <x v="1"/>
    <x v="6"/>
  </r>
  <r>
    <n v="3699"/>
    <x v="3695"/>
    <s v="Tell Me That You Love Me, a new play about the love affair between Actress and Writer, with the novel Arch of Triumph as the backdrop"/>
    <n v="2500"/>
    <n v="2520"/>
    <n v="1.008"/>
    <x v="0"/>
    <n v="63"/>
    <x v="0"/>
    <s v="USD"/>
    <n v="1413383216"/>
    <n v="1410791216"/>
    <b v="0"/>
    <n v="40"/>
    <b v="1"/>
    <s v="theater/plays"/>
    <x v="1"/>
    <x v="6"/>
  </r>
  <r>
    <n v="3700"/>
    <x v="3696"/>
    <s v="Help me produce the play I have written for my senior project!"/>
    <n v="500"/>
    <n v="606"/>
    <n v="1.212"/>
    <x v="0"/>
    <n v="33.666666666666664"/>
    <x v="0"/>
    <s v="USD"/>
    <n v="1412092800"/>
    <n v="1409493800"/>
    <b v="0"/>
    <n v="18"/>
    <b v="1"/>
    <s v="theater/plays"/>
    <x v="1"/>
    <x v="6"/>
  </r>
  <r>
    <n v="3701"/>
    <x v="3697"/>
    <s v="Part-silent film, part-thriller, Dog Show sees four actors play a community of dogs and their owners. One autumn, a killer strikes."/>
    <n v="1500"/>
    <n v="1505"/>
    <n v="1.0033333333333334"/>
    <x v="0"/>
    <n v="38.589743589743591"/>
    <x v="1"/>
    <s v="GBP"/>
    <n v="1433422793"/>
    <n v="1430830793"/>
    <b v="0"/>
    <n v="39"/>
    <b v="1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n v="1.0916666666666666"/>
    <x v="0"/>
    <n v="155.95238095238096"/>
    <x v="1"/>
    <s v="GBP"/>
    <n v="1468191540"/>
    <n v="1464958484"/>
    <b v="0"/>
    <n v="21"/>
    <b v="1"/>
    <s v="theater/plays"/>
    <x v="1"/>
    <x v="6"/>
  </r>
  <r>
    <n v="3703"/>
    <x v="3699"/>
    <s v="Dancing spirits and blood magic come together in-the-park to depict an image of retaliation against oppression in &quot;The Tempest&quot;"/>
    <n v="1050"/>
    <n v="1296"/>
    <n v="1.2342857142857142"/>
    <x v="0"/>
    <n v="43.2"/>
    <x v="0"/>
    <s v="USD"/>
    <n v="1471071540"/>
    <n v="1467720388"/>
    <b v="0"/>
    <n v="30"/>
    <b v="1"/>
    <s v="theater/plays"/>
    <x v="1"/>
    <x v="6"/>
  </r>
  <r>
    <n v="3704"/>
    <x v="3700"/>
    <s v="The award-winning Nottingham New Theatre presents an exciting experimental play about the multi-universe theory and love."/>
    <n v="300"/>
    <n v="409.01"/>
    <n v="1.3633666666666666"/>
    <x v="0"/>
    <n v="15.148518518518518"/>
    <x v="1"/>
    <s v="GBP"/>
    <n v="1464712394"/>
    <n v="1459528394"/>
    <b v="0"/>
    <n v="27"/>
    <b v="1"/>
    <s v="theater/plays"/>
    <x v="1"/>
    <x v="6"/>
  </r>
  <r>
    <n v="3705"/>
    <x v="3701"/>
    <s v="The play satirizes the Chicago improvisation scene exposing the rules of the craft and the eccentricities of its participants"/>
    <n v="2827"/>
    <n v="2925"/>
    <n v="1.0346657233816767"/>
    <x v="0"/>
    <n v="83.571428571428569"/>
    <x v="0"/>
    <s v="USD"/>
    <n v="1403546400"/>
    <n v="1401714114"/>
    <b v="0"/>
    <n v="35"/>
    <b v="1"/>
    <s v="theater/plays"/>
    <x v="1"/>
    <x v="6"/>
  </r>
  <r>
    <n v="3706"/>
    <x v="3702"/>
    <s v="Our original dramatic adaption of this Mozart opera is staged to create visually stunning fun with live music."/>
    <n v="1500"/>
    <n v="1820"/>
    <n v="1.2133333333333334"/>
    <x v="0"/>
    <n v="140"/>
    <x v="0"/>
    <s v="USD"/>
    <n v="1410558949"/>
    <n v="1409262949"/>
    <b v="0"/>
    <n v="13"/>
    <b v="1"/>
    <s v="theater/plays"/>
    <x v="1"/>
    <x v="6"/>
  </r>
  <r>
    <n v="3707"/>
    <x v="3703"/>
    <s v="Support this collection of new plays by Kansas City writers and the artists who are bringing it to life!"/>
    <n v="1000"/>
    <n v="1860"/>
    <n v="1.86"/>
    <x v="0"/>
    <n v="80.869565217391298"/>
    <x v="0"/>
    <s v="USD"/>
    <n v="1469165160"/>
    <n v="1467335378"/>
    <b v="0"/>
    <n v="23"/>
    <b v="1"/>
    <s v="theater/plays"/>
    <x v="1"/>
    <x v="6"/>
  </r>
  <r>
    <n v="3708"/>
    <x v="3704"/>
    <s v="Dear Stone Theater Company brings its inaugural production of Much Ado About Nothing to Logan Square, Chicago. Thanks for watching!"/>
    <n v="700"/>
    <n v="2100"/>
    <n v="3"/>
    <x v="0"/>
    <n v="53.846153846153847"/>
    <x v="0"/>
    <s v="USD"/>
    <n v="1404444286"/>
    <n v="1403234686"/>
    <b v="0"/>
    <n v="39"/>
    <b v="1"/>
    <s v="theater/plays"/>
    <x v="1"/>
    <x v="6"/>
  </r>
  <r>
    <n v="3709"/>
    <x v="3705"/>
    <s v="The filthily talented Ruby and Darling, take you on a raunch-tastic musical discovery of life with a vagina. #sayno"/>
    <n v="1000"/>
    <n v="1082.5"/>
    <n v="1.0825"/>
    <x v="0"/>
    <n v="30.928571428571427"/>
    <x v="1"/>
    <s v="GBP"/>
    <n v="1403715546"/>
    <n v="1401123546"/>
    <b v="0"/>
    <n v="35"/>
    <b v="1"/>
    <s v="theater/plays"/>
    <x v="1"/>
    <x v="6"/>
  </r>
  <r>
    <n v="3710"/>
    <x v="3706"/>
    <s v="A comedy about, life, death, men, women, and the power of a good Kegel."/>
    <n v="1300"/>
    <n v="1835"/>
    <n v="1.4115384615384616"/>
    <x v="0"/>
    <n v="67.962962962962962"/>
    <x v="0"/>
    <s v="USD"/>
    <n v="1428068988"/>
    <n v="1425908988"/>
    <b v="0"/>
    <n v="27"/>
    <b v="1"/>
    <s v="theater/plays"/>
    <x v="1"/>
    <x v="6"/>
  </r>
  <r>
    <n v="3711"/>
    <x v="3707"/>
    <s v="Two teachers and twenty kids bring one of Shakespeare's plays to life!"/>
    <n v="500"/>
    <n v="570"/>
    <n v="1.1399999999999999"/>
    <x v="0"/>
    <n v="27.142857142857142"/>
    <x v="0"/>
    <s v="USD"/>
    <n v="1402848000"/>
    <n v="1400606573"/>
    <b v="0"/>
    <n v="21"/>
    <b v="1"/>
    <s v="theater/plays"/>
    <x v="1"/>
    <x v="6"/>
  </r>
  <r>
    <n v="3712"/>
    <x v="3708"/>
    <s v="Married, Single, Divorced, Straight, Gay, Transgendered, Birth Mother, Adoptive Mother.... Everyone has a story.  These are ours."/>
    <n v="7500"/>
    <n v="11530"/>
    <n v="1.5373333333333334"/>
    <x v="0"/>
    <n v="110.86538461538461"/>
    <x v="0"/>
    <s v="USD"/>
    <n v="1433055540"/>
    <n v="1431230867"/>
    <b v="0"/>
    <n v="104"/>
    <b v="1"/>
    <s v="theater/plays"/>
    <x v="1"/>
    <x v="6"/>
  </r>
  <r>
    <n v="3713"/>
    <x v="3709"/>
    <s v="Matt Fotis's play, Nights on the Couch, was accepted to the 28th Annual Strawberry One Act Festival! Show your support!"/>
    <n v="2000"/>
    <n v="2030"/>
    <n v="1.0149999999999999"/>
    <x v="0"/>
    <n v="106.84210526315789"/>
    <x v="0"/>
    <s v="USD"/>
    <n v="1465062166"/>
    <n v="1463334166"/>
    <b v="0"/>
    <n v="19"/>
    <b v="1"/>
    <s v="theater/plays"/>
    <x v="1"/>
    <x v="6"/>
  </r>
  <r>
    <n v="3714"/>
    <x v="3710"/>
    <s v="This summer, help some of the top high school theater students from across the country come to NYC to create a world premiere play."/>
    <n v="10000"/>
    <n v="10235"/>
    <n v="1.0235000000000001"/>
    <x v="0"/>
    <n v="105.51546391752578"/>
    <x v="0"/>
    <s v="USD"/>
    <n v="1432612740"/>
    <n v="1429881667"/>
    <b v="0"/>
    <n v="97"/>
    <b v="1"/>
    <s v="theater/plays"/>
    <x v="1"/>
    <x v="6"/>
  </r>
  <r>
    <n v="3715"/>
    <x v="3711"/>
    <s v="Vibrant contemporary political theatre, exploring the professional and human impact of the growing corporate culture in education."/>
    <n v="3500"/>
    <n v="3590"/>
    <n v="1.0257142857142858"/>
    <x v="0"/>
    <n v="132.96296296296296"/>
    <x v="1"/>
    <s v="GBP"/>
    <n v="1427806320"/>
    <n v="1422834819"/>
    <b v="0"/>
    <n v="27"/>
    <b v="1"/>
    <s v="theater/plays"/>
    <x v="1"/>
    <x v="6"/>
  </r>
  <r>
    <n v="3716"/>
    <x v="3712"/>
    <s v="I am raising money to pay for the rights to produce Sylvia by A.R. Gurney. The show will be a fundraiser for Wayside Waifs."/>
    <n v="800"/>
    <n v="1246"/>
    <n v="1.5575000000000001"/>
    <x v="0"/>
    <n v="51.916666666666664"/>
    <x v="0"/>
    <s v="USD"/>
    <n v="1453411109"/>
    <n v="1450819109"/>
    <b v="0"/>
    <n v="24"/>
    <b v="1"/>
    <s v="theater/plays"/>
    <x v="1"/>
    <x v="6"/>
  </r>
  <r>
    <n v="3717"/>
    <x v="3713"/>
    <s v="A heart-warming comedy by award-winning writer about Love, Sex, Friendship of three old gay men in their 60s'!"/>
    <n v="4000"/>
    <n v="4030"/>
    <n v="1.0075000000000001"/>
    <x v="0"/>
    <n v="310"/>
    <x v="1"/>
    <s v="GBP"/>
    <n v="1431204449"/>
    <n v="1428526049"/>
    <b v="0"/>
    <n v="13"/>
    <b v="1"/>
    <s v="theater/plays"/>
    <x v="1"/>
    <x v="6"/>
  </r>
  <r>
    <n v="3718"/>
    <x v="3714"/>
    <s v="William Carlisle has the world at his feet but its weight on his shoulders. He is intelligent, articulate and fucked."/>
    <n v="500"/>
    <n v="1197"/>
    <n v="2.3940000000000001"/>
    <x v="0"/>
    <n v="26.021739130434781"/>
    <x v="1"/>
    <s v="GBP"/>
    <n v="1425057075"/>
    <n v="1422465075"/>
    <b v="0"/>
    <n v="46"/>
    <b v="1"/>
    <s v="theater/plays"/>
    <x v="1"/>
    <x v="6"/>
  </r>
  <r>
    <n v="3719"/>
    <x v="3715"/>
    <s v="A new piece of physical theatre about love, regret and longing."/>
    <n v="200"/>
    <n v="420"/>
    <n v="2.1"/>
    <x v="0"/>
    <n v="105"/>
    <x v="1"/>
    <s v="GBP"/>
    <n v="1434994266"/>
    <n v="1432402266"/>
    <b v="0"/>
    <n v="4"/>
    <b v="1"/>
    <s v="theater/plays"/>
    <x v="1"/>
    <x v="6"/>
  </r>
  <r>
    <n v="3720"/>
    <x v="3716"/>
    <s v="Breaking the American Indian stereotype in the American Theatre."/>
    <n v="3300"/>
    <n v="3449"/>
    <n v="1.0451515151515152"/>
    <x v="0"/>
    <n v="86.224999999999994"/>
    <x v="0"/>
    <s v="USD"/>
    <n v="1435881006"/>
    <n v="1433980206"/>
    <b v="0"/>
    <n v="40"/>
    <b v="1"/>
    <s v="theater/plays"/>
    <x v="1"/>
    <x v="6"/>
  </r>
  <r>
    <n v="3721"/>
    <x v="3717"/>
    <s v="Our birthing pains are over! Mamai Theatre Co. has delivered. Ease our growing pains as we move to downtown venues &amp; Playhouse Square!"/>
    <n v="5000"/>
    <n v="5040"/>
    <n v="1.008"/>
    <x v="0"/>
    <n v="114.54545454545455"/>
    <x v="0"/>
    <s v="USD"/>
    <n v="1415230084"/>
    <n v="1413412084"/>
    <b v="0"/>
    <n v="44"/>
    <b v="1"/>
    <s v="theater/plays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n v="1.1120000000000001"/>
    <x v="0"/>
    <n v="47.657142857142858"/>
    <x v="5"/>
    <s v="CAD"/>
    <n v="1455231540"/>
    <n v="1452614847"/>
    <b v="0"/>
    <n v="35"/>
    <b v="1"/>
    <s v="theater/plays"/>
    <x v="1"/>
    <x v="6"/>
  </r>
  <r>
    <n v="3723"/>
    <x v="3719"/>
    <s v="Saltmine Theatre Company present Beauty and the Beast:"/>
    <n v="4500"/>
    <n v="4592"/>
    <n v="1.0204444444444445"/>
    <x v="0"/>
    <n v="72.888888888888886"/>
    <x v="1"/>
    <s v="GBP"/>
    <n v="1417374262"/>
    <n v="1414778662"/>
    <b v="0"/>
    <n v="63"/>
    <b v="1"/>
    <s v="theater/plays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n v="1.0254767441860466"/>
    <x v="0"/>
    <n v="49.545505617977533"/>
    <x v="1"/>
    <s v="GBP"/>
    <n v="1462402800"/>
    <n v="1459856860"/>
    <b v="0"/>
    <n v="89"/>
    <b v="1"/>
    <s v="theater/plays"/>
    <x v="1"/>
    <x v="6"/>
  </r>
  <r>
    <n v="3725"/>
    <x v="3721"/>
    <s v="A small theatre company taking 'Mine' on tour in early 2016. 'Mine' is a modern play and we hope to break on to the stage with a bang."/>
    <n v="300"/>
    <n v="381"/>
    <n v="1.27"/>
    <x v="0"/>
    <n v="25.4"/>
    <x v="1"/>
    <s v="GBP"/>
    <n v="1455831000"/>
    <n v="1454366467"/>
    <b v="0"/>
    <n v="15"/>
    <b v="1"/>
    <s v="theater/plays"/>
    <x v="1"/>
    <x v="6"/>
  </r>
  <r>
    <n v="3726"/>
    <x v="3722"/>
    <s v="A week of rehearsal culminating in a staged reading of our three-actor adaptation of &quot;Howards End,&quot; for potential producers."/>
    <n v="850"/>
    <n v="2879"/>
    <n v="3.3870588235294119"/>
    <x v="0"/>
    <n v="62.586956521739133"/>
    <x v="0"/>
    <s v="USD"/>
    <n v="1461963600"/>
    <n v="1459567371"/>
    <b v="0"/>
    <n v="46"/>
    <b v="1"/>
    <s v="theater/plays"/>
    <x v="1"/>
    <x v="6"/>
  </r>
  <r>
    <n v="3727"/>
    <x v="3723"/>
    <s v="It's exactly what you think it is: a historical parody of your favorite sitcom about a bar and its psychiatrist spinoff!"/>
    <n v="2000"/>
    <n v="2015"/>
    <n v="1.0075000000000001"/>
    <x v="0"/>
    <n v="61.060606060606062"/>
    <x v="0"/>
    <s v="USD"/>
    <n v="1476939300"/>
    <n v="1474273294"/>
    <b v="0"/>
    <n v="33"/>
    <b v="1"/>
    <s v="theater/plays"/>
    <x v="1"/>
    <x v="6"/>
  </r>
  <r>
    <n v="3728"/>
    <x v="3724"/>
    <s v="Bare Bones Shakespeare's first season will start with a DFW school touring show: Romeo and Juliet."/>
    <n v="20000"/>
    <n v="1862"/>
    <n v="9.3100000000000002E-2"/>
    <x v="2"/>
    <n v="60.064516129032256"/>
    <x v="0"/>
    <s v="USD"/>
    <n v="1439957176"/>
    <n v="1437365176"/>
    <b v="0"/>
    <n v="31"/>
    <b v="0"/>
    <s v="theater/plays"/>
    <x v="1"/>
    <x v="6"/>
  </r>
  <r>
    <n v="3729"/>
    <x v="3725"/>
    <s v="Shoe-string, Independent theater with a focus on art that makes you think.  Next, we're putting on an award winning Steve Martin play!"/>
    <n v="5000"/>
    <n v="362"/>
    <n v="7.2400000000000006E-2"/>
    <x v="2"/>
    <n v="72.400000000000006"/>
    <x v="0"/>
    <s v="USD"/>
    <n v="1427082912"/>
    <n v="1423198512"/>
    <b v="0"/>
    <n v="5"/>
    <b v="0"/>
    <s v="theater/plays"/>
    <x v="1"/>
    <x v="6"/>
  </r>
  <r>
    <n v="3730"/>
    <x v="3726"/>
    <s v="&quot;MARK TWAIN IS HELL FOR THE COMPANY&quot; is an original theatrical production created and under development by Jeff Lowe."/>
    <n v="1000"/>
    <n v="100"/>
    <n v="0.1"/>
    <x v="2"/>
    <n v="100"/>
    <x v="0"/>
    <s v="USD"/>
    <n v="1439828159"/>
    <n v="1437236159"/>
    <b v="0"/>
    <n v="1"/>
    <b v="0"/>
    <s v="theater/plays"/>
    <x v="1"/>
    <x v="6"/>
  </r>
  <r>
    <n v="3731"/>
    <x v="3727"/>
    <s v="A long distance wrong number leads to love, but with Emily flying in to finally meet, Nick somehow forgot to mention he's blind."/>
    <n v="5500"/>
    <n v="620"/>
    <n v="0.11272727272727273"/>
    <x v="2"/>
    <n v="51.666666666666664"/>
    <x v="0"/>
    <s v="USD"/>
    <n v="1420860180"/>
    <n v="1418234646"/>
    <b v="0"/>
    <n v="12"/>
    <b v="0"/>
    <s v="theater/plays"/>
    <x v="1"/>
    <x v="6"/>
  </r>
  <r>
    <n v="3732"/>
    <x v="3728"/>
    <s v="Mijn solo voorstelling gaat over Elektra (Sophokles) en hoe zij als jongere alles beleeft en meemaakt!"/>
    <n v="850"/>
    <n v="131"/>
    <n v="0.15411764705882353"/>
    <x v="2"/>
    <n v="32.75"/>
    <x v="9"/>
    <s v="EUR"/>
    <n v="1422100800"/>
    <n v="1416932133"/>
    <b v="0"/>
    <n v="4"/>
    <b v="0"/>
    <s v="theater/plays"/>
    <x v="1"/>
    <x v="6"/>
  </r>
  <r>
    <n v="3733"/>
    <x v="3729"/>
    <s v="want to donate tickets to residents who live in the community that cant afford the 35.00 price of ticket"/>
    <n v="1500"/>
    <n v="0"/>
    <n v="0"/>
    <x v="2"/>
    <e v="#DIV/0!"/>
    <x v="0"/>
    <s v="USD"/>
    <n v="1429396200"/>
    <n v="1428539708"/>
    <b v="0"/>
    <n v="0"/>
    <b v="0"/>
    <s v="theater/plays"/>
    <x v="1"/>
    <x v="6"/>
  </r>
  <r>
    <n v="3734"/>
    <x v="3730"/>
    <s v="Shakespeare's plays have an important message for the world. Bosnia needs to hear. Bring Shakespeare to Sarajevo! Fund performances!"/>
    <n v="1500"/>
    <n v="427"/>
    <n v="0.28466666666666668"/>
    <x v="2"/>
    <n v="61"/>
    <x v="0"/>
    <s v="USD"/>
    <n v="1432589896"/>
    <n v="1427405896"/>
    <b v="0"/>
    <n v="7"/>
    <b v="0"/>
    <s v="theater/plays"/>
    <x v="1"/>
    <x v="6"/>
  </r>
  <r>
    <n v="3735"/>
    <x v="3731"/>
    <s v="Young Actor's taking on a Jacobean tragedy. Family, betrayal, love, lust, sex and death."/>
    <n v="150"/>
    <n v="20"/>
    <n v="0.13333333333333333"/>
    <x v="2"/>
    <n v="10"/>
    <x v="1"/>
    <s v="GBP"/>
    <n v="1432831089"/>
    <n v="1430239089"/>
    <b v="0"/>
    <n v="2"/>
    <b v="0"/>
    <s v="theater/plays"/>
    <x v="1"/>
    <x v="6"/>
  </r>
  <r>
    <n v="3736"/>
    <x v="3732"/>
    <s v="Hot Dogs is a new play that tackles sexism in schools and addresses issues that current sex/relationship education fails to."/>
    <n v="1500"/>
    <n v="10"/>
    <n v="6.6666666666666671E-3"/>
    <x v="2"/>
    <n v="10"/>
    <x v="1"/>
    <s v="GBP"/>
    <n v="1427133600"/>
    <n v="1423847093"/>
    <b v="0"/>
    <n v="1"/>
    <b v="0"/>
    <s v="theater/plays"/>
    <x v="1"/>
    <x v="6"/>
  </r>
  <r>
    <n v="3737"/>
    <x v="3476"/>
    <s v="The ASU Theatre and Shakespeare Club presents Measure For Measure directed by Jordyn Ochser."/>
    <n v="700"/>
    <n v="150"/>
    <n v="0.21428571428571427"/>
    <x v="2"/>
    <n v="37.5"/>
    <x v="0"/>
    <s v="USD"/>
    <n v="1447311540"/>
    <n v="1445358903"/>
    <b v="0"/>
    <n v="4"/>
    <b v="0"/>
    <s v="theater/plays"/>
    <x v="1"/>
    <x v="6"/>
  </r>
  <r>
    <n v="3738"/>
    <x v="3733"/>
    <s v="A filmic, fast-paced exploration of trust, making its debut at Camden People's Theatre this July."/>
    <n v="1500"/>
    <n v="270"/>
    <n v="0.18"/>
    <x v="2"/>
    <n v="45"/>
    <x v="1"/>
    <s v="GBP"/>
    <n v="1405461600"/>
    <n v="1403562705"/>
    <b v="0"/>
    <n v="6"/>
    <b v="0"/>
    <s v="theater/plays"/>
    <x v="1"/>
    <x v="6"/>
  </r>
  <r>
    <n v="3739"/>
    <x v="3734"/>
    <s v="Jonny Labey (Eastenders) leads this poetic production as WWI poet Rupert Brooke, in this dynamic, moving portrait of a flawed genius."/>
    <n v="4000"/>
    <n v="805"/>
    <n v="0.20125000000000001"/>
    <x v="2"/>
    <n v="100.625"/>
    <x v="1"/>
    <s v="GBP"/>
    <n v="1468752468"/>
    <n v="1467024468"/>
    <b v="0"/>
    <n v="8"/>
    <b v="0"/>
    <s v="theater/plays"/>
    <x v="1"/>
    <x v="6"/>
  </r>
  <r>
    <n v="3740"/>
    <x v="3735"/>
    <s v="Savage in Limbo is the pilot production of dasGROUP Theatre; a Dallas-based production company with an eye for grit &amp; love of theatre."/>
    <n v="2000"/>
    <n v="358"/>
    <n v="0.17899999999999999"/>
    <x v="2"/>
    <n v="25.571428571428573"/>
    <x v="0"/>
    <s v="USD"/>
    <n v="1407808438"/>
    <n v="1405217355"/>
    <b v="0"/>
    <n v="14"/>
    <b v="0"/>
    <s v="theater/plays"/>
    <x v="1"/>
    <x v="6"/>
  </r>
  <r>
    <n v="3741"/>
    <x v="3736"/>
    <s v="A small community with a love for theater would like to continue. Help the children of this community continue."/>
    <n v="20000"/>
    <n v="0"/>
    <n v="0"/>
    <x v="2"/>
    <e v="#DIV/0!"/>
    <x v="0"/>
    <s v="USD"/>
    <n v="1450389950"/>
    <n v="1447797950"/>
    <b v="0"/>
    <n v="0"/>
    <b v="0"/>
    <s v="theater/plays"/>
    <x v="1"/>
    <x v="6"/>
  </r>
  <r>
    <n v="3742"/>
    <x v="3737"/>
    <s v="In the midst of dealing with sending their son off to the army, Mitch and Melanie Jennings plan a family reunion to ease their sorrow."/>
    <n v="5000"/>
    <n v="100"/>
    <n v="0.02"/>
    <x v="2"/>
    <n v="25"/>
    <x v="0"/>
    <s v="USD"/>
    <n v="1409980144"/>
    <n v="1407388144"/>
    <b v="0"/>
    <n v="4"/>
    <b v="0"/>
    <s v="theater/plays"/>
    <x v="1"/>
    <x v="6"/>
  </r>
  <r>
    <n v="3743"/>
    <x v="3738"/>
    <s v="I'm taking the Adventures of Huckleberry Finn puppet show down the Mississippi River!"/>
    <n v="2200"/>
    <n v="0"/>
    <n v="0"/>
    <x v="2"/>
    <e v="#DIV/0!"/>
    <x v="0"/>
    <s v="USD"/>
    <n v="1404406964"/>
    <n v="1401814964"/>
    <b v="0"/>
    <n v="0"/>
    <b v="0"/>
    <s v="theater/plays"/>
    <x v="1"/>
    <x v="6"/>
  </r>
  <r>
    <n v="3744"/>
    <x v="3739"/>
    <s v="This summer, The Spotlight Players are celebrating Christmas in July with a presentation of Ken Ludwig's side splitting comedy."/>
    <n v="1200"/>
    <n v="0"/>
    <n v="0"/>
    <x v="2"/>
    <e v="#DIV/0!"/>
    <x v="0"/>
    <s v="USD"/>
    <n v="1404532740"/>
    <n v="1401823952"/>
    <b v="0"/>
    <n v="0"/>
    <b v="0"/>
    <s v="theater/plays"/>
    <x v="1"/>
    <x v="6"/>
  </r>
  <r>
    <n v="3745"/>
    <x v="3740"/>
    <s v="Tyke wants to expand her puppet theater show to weekly online web shows and is looking for backers."/>
    <n v="100"/>
    <n v="10"/>
    <n v="0.1"/>
    <x v="2"/>
    <n v="10"/>
    <x v="0"/>
    <s v="USD"/>
    <n v="1407689102"/>
    <n v="1405097102"/>
    <b v="0"/>
    <n v="1"/>
    <b v="0"/>
    <s v="theater/plays"/>
    <x v="1"/>
    <x v="6"/>
  </r>
  <r>
    <n v="3746"/>
    <x v="3741"/>
    <s v="Generational curses CAN be broken...right?"/>
    <n v="8500"/>
    <n v="202"/>
    <n v="2.3764705882352941E-2"/>
    <x v="2"/>
    <n v="202"/>
    <x v="0"/>
    <s v="USD"/>
    <n v="1475918439"/>
    <n v="1473326439"/>
    <b v="0"/>
    <n v="1"/>
    <b v="0"/>
    <s v="theater/plays"/>
    <x v="1"/>
    <x v="6"/>
  </r>
  <r>
    <n v="3747"/>
    <x v="3742"/>
    <s v="The world premiere of an astonishing new play by acclaimed writer Atiha Sen Gupta."/>
    <n v="2500"/>
    <n v="25"/>
    <n v="0.01"/>
    <x v="2"/>
    <n v="25"/>
    <x v="1"/>
    <s v="GBP"/>
    <n v="1436137140"/>
    <n v="1433833896"/>
    <b v="0"/>
    <n v="1"/>
    <b v="0"/>
    <s v="theater/plays"/>
    <x v="1"/>
    <x v="6"/>
  </r>
  <r>
    <n v="3748"/>
    <x v="3743"/>
    <s v="An irreverent look at the Iowa Caucuses and the oversized role this undersized state plays in the presidential election process."/>
    <n v="5000"/>
    <n v="5176"/>
    <n v="1.0351999999999999"/>
    <x v="0"/>
    <n v="99.538461538461533"/>
    <x v="0"/>
    <s v="USD"/>
    <n v="1455602340"/>
    <n v="1453827436"/>
    <b v="0"/>
    <n v="52"/>
    <b v="1"/>
    <s v="theater/musical"/>
    <x v="1"/>
    <x v="40"/>
  </r>
  <r>
    <n v="3749"/>
    <x v="3744"/>
    <s v="A night of music, fellowship, and a reflection of my experiences over the past 4 years at Ball State University."/>
    <n v="500"/>
    <n v="525"/>
    <n v="1.05"/>
    <x v="0"/>
    <n v="75"/>
    <x v="0"/>
    <s v="USD"/>
    <n v="1461902340"/>
    <n v="1459220588"/>
    <b v="0"/>
    <n v="7"/>
    <b v="1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n v="1.0044999999999999"/>
    <x v="0"/>
    <n v="215.25"/>
    <x v="0"/>
    <s v="USD"/>
    <n v="1423555140"/>
    <n v="1421105608"/>
    <b v="0"/>
    <n v="28"/>
    <b v="1"/>
    <s v="theater/musical"/>
    <x v="1"/>
    <x v="40"/>
  </r>
  <r>
    <n v="3751"/>
    <x v="3746"/>
    <s v="I will be performing in TWO productions to kick off the 2016 season. NEED HELP TO FUND THESE GREAT SHOWS!"/>
    <n v="1000"/>
    <n v="1326"/>
    <n v="1.3260000000000001"/>
    <x v="0"/>
    <n v="120.54545454545455"/>
    <x v="0"/>
    <s v="USD"/>
    <n v="1459641073"/>
    <n v="1454460673"/>
    <b v="0"/>
    <n v="11"/>
    <b v="1"/>
    <s v="theater/musical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n v="1.1299999999999999"/>
    <x v="0"/>
    <n v="37.666666666666664"/>
    <x v="1"/>
    <s v="GBP"/>
    <n v="1476651600"/>
    <n v="1473189335"/>
    <b v="0"/>
    <n v="15"/>
    <b v="1"/>
    <s v="theater/musical"/>
    <x v="1"/>
    <x v="40"/>
  </r>
  <r>
    <n v="3753"/>
    <x v="3748"/>
    <s v="An English-language production of the opera TannhÃ¤user. Some of the greatest songs ever composed, now with lyrics we can understand."/>
    <n v="5000"/>
    <n v="5167"/>
    <n v="1.0334000000000001"/>
    <x v="0"/>
    <n v="172.23333333333332"/>
    <x v="0"/>
    <s v="USD"/>
    <n v="1433289600"/>
    <n v="1430768800"/>
    <b v="0"/>
    <n v="30"/>
    <b v="1"/>
    <s v="theater/musical"/>
    <x v="1"/>
    <x v="40"/>
  </r>
  <r>
    <n v="3754"/>
    <x v="3749"/>
    <s v="CitÃ© des Arts needs your help in funding their fall production of the hit musical comedy &quot;Little Shop of Horrors.&quot;"/>
    <n v="2500"/>
    <n v="3000"/>
    <n v="1.2"/>
    <x v="0"/>
    <n v="111.11111111111111"/>
    <x v="0"/>
    <s v="USD"/>
    <n v="1406350740"/>
    <n v="1403125737"/>
    <b v="0"/>
    <n v="27"/>
    <b v="1"/>
    <s v="theater/musical"/>
    <x v="1"/>
    <x v="40"/>
  </r>
  <r>
    <n v="3755"/>
    <x v="3750"/>
    <s v="We have formed an innovative company that aims to create musical comedic performances suitable for a range of venues."/>
    <n v="550"/>
    <n v="713"/>
    <n v="1.2963636363636364"/>
    <x v="0"/>
    <n v="25.464285714285715"/>
    <x v="1"/>
    <s v="GBP"/>
    <n v="1460753307"/>
    <n v="1458161307"/>
    <b v="0"/>
    <n v="28"/>
    <b v="1"/>
    <s v="theater/musical"/>
    <x v="1"/>
    <x v="40"/>
  </r>
  <r>
    <n v="3756"/>
    <x v="3751"/>
    <s v="&quot;Into the Woods, it's time to go!&quot; purple light presents a reimagined take on Sondheim and Lapine's musical masterwork."/>
    <n v="4500"/>
    <n v="4550"/>
    <n v="1.0111111111111111"/>
    <x v="0"/>
    <n v="267.64705882352939"/>
    <x v="0"/>
    <s v="USD"/>
    <n v="1402515198"/>
    <n v="1399923198"/>
    <b v="0"/>
    <n v="17"/>
    <b v="1"/>
    <s v="theater/musical"/>
    <x v="1"/>
    <x v="40"/>
  </r>
  <r>
    <n v="3757"/>
    <x v="3752"/>
    <s v="New Anti-Bullying Musical's cast of 30 kids is ready to &quot;speak up and reach out&quot; to the world by recording a show CD!"/>
    <n v="3500"/>
    <n v="3798"/>
    <n v="1.0851428571428572"/>
    <x v="0"/>
    <n v="75.959999999999994"/>
    <x v="0"/>
    <s v="USD"/>
    <n v="1417465515"/>
    <n v="1415737515"/>
    <b v="0"/>
    <n v="50"/>
    <b v="1"/>
    <s v="theater/musical"/>
    <x v="1"/>
    <x v="40"/>
  </r>
  <r>
    <n v="3758"/>
    <x v="3753"/>
    <s v="LUIGI'S LADIES: an original one-woman musical comedy"/>
    <n v="1500"/>
    <n v="1535"/>
    <n v="1.0233333333333334"/>
    <x v="0"/>
    <n v="59.03846153846154"/>
    <x v="0"/>
    <s v="USD"/>
    <n v="1400475600"/>
    <n v="1397819938"/>
    <b v="0"/>
    <n v="26"/>
    <b v="1"/>
    <s v="theater/musical"/>
    <x v="1"/>
    <x v="40"/>
  </r>
  <r>
    <n v="3759"/>
    <x v="3754"/>
    <s v="A production company specializing in small-scale musicals"/>
    <n v="4000"/>
    <n v="4409.7700000000004"/>
    <n v="1.1024425000000002"/>
    <x v="0"/>
    <n v="50.111022727272733"/>
    <x v="0"/>
    <s v="USD"/>
    <n v="1440556553"/>
    <n v="1435372553"/>
    <b v="0"/>
    <n v="88"/>
    <b v="1"/>
    <s v="theater/musical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n v="1.010154"/>
    <x v="0"/>
    <n v="55.502967032967035"/>
    <x v="0"/>
    <s v="USD"/>
    <n v="1399293386"/>
    <n v="1397133386"/>
    <b v="0"/>
    <n v="91"/>
    <b v="1"/>
    <s v="theater/musical"/>
    <x v="1"/>
    <x v="40"/>
  </r>
  <r>
    <n v="3761"/>
    <x v="3756"/>
    <s v="liveartshow returns with a new work at the Arcola this summer. Marsha is a story combining opera, dance and theatre... with a unicorn"/>
    <n v="500"/>
    <n v="500"/>
    <n v="1"/>
    <x v="0"/>
    <n v="166.66666666666666"/>
    <x v="1"/>
    <s v="GBP"/>
    <n v="1439247600"/>
    <n v="1434625937"/>
    <b v="0"/>
    <n v="3"/>
    <b v="1"/>
    <s v="theater/musical"/>
    <x v="1"/>
    <x v="40"/>
  </r>
  <r>
    <n v="3762"/>
    <x v="3757"/>
    <s v="We are trying to raise money to perform a musical we have written, called &quot;Iolite&quot;, at the Edinburgh Fringe in 2015."/>
    <n v="1250"/>
    <n v="1328"/>
    <n v="1.0624"/>
    <x v="0"/>
    <n v="47.428571428571431"/>
    <x v="1"/>
    <s v="GBP"/>
    <n v="1438543889"/>
    <n v="1436383889"/>
    <b v="0"/>
    <n v="28"/>
    <b v="1"/>
    <s v="theater/musical"/>
    <x v="1"/>
    <x v="40"/>
  </r>
  <r>
    <n v="3763"/>
    <x v="3758"/>
    <s v="A musical about two guys writing a musical about...two guys writing a musical."/>
    <n v="5000"/>
    <n v="5000"/>
    <n v="1"/>
    <x v="0"/>
    <n v="64.935064935064929"/>
    <x v="0"/>
    <s v="USD"/>
    <n v="1427907626"/>
    <n v="1425319226"/>
    <b v="0"/>
    <n v="77"/>
    <b v="1"/>
    <s v="theater/musical"/>
    <x v="1"/>
    <x v="40"/>
  </r>
  <r>
    <n v="3764"/>
    <x v="3759"/>
    <s v="Talented, hard-working performers for Into the Woods JR need your help in renting microphones for our show!"/>
    <n v="1500"/>
    <n v="1500"/>
    <n v="1"/>
    <x v="0"/>
    <n v="55.555555555555557"/>
    <x v="0"/>
    <s v="USD"/>
    <n v="1464482160"/>
    <n v="1462824832"/>
    <b v="0"/>
    <n v="27"/>
    <b v="1"/>
    <s v="theater/musical"/>
    <x v="1"/>
    <x v="40"/>
  </r>
  <r>
    <n v="3765"/>
    <x v="3760"/>
    <s v="An new musical from Laura Grill &amp; Misha Chowdhury about relationships, Relationships, and the moments that change everything."/>
    <n v="7000"/>
    <n v="7942"/>
    <n v="1.1345714285714286"/>
    <x v="0"/>
    <n v="74.224299065420567"/>
    <x v="0"/>
    <s v="USD"/>
    <n v="1406745482"/>
    <n v="1404153482"/>
    <b v="0"/>
    <n v="107"/>
    <b v="1"/>
    <s v="theater/musical"/>
    <x v="1"/>
    <x v="40"/>
  </r>
  <r>
    <n v="3766"/>
    <x v="3761"/>
    <s v="Trapped on a stalled New York subway, seven strangers realize it's not just the train that's stuck."/>
    <n v="10000"/>
    <n v="10265.01"/>
    <n v="1.0265010000000001"/>
    <x v="0"/>
    <n v="106.9271875"/>
    <x v="0"/>
    <s v="USD"/>
    <n v="1404360045"/>
    <n v="1401336045"/>
    <b v="0"/>
    <n v="96"/>
    <b v="1"/>
    <s v="theater/musical"/>
    <x v="1"/>
    <x v="40"/>
  </r>
  <r>
    <n v="3767"/>
    <x v="3762"/>
    <s v="A ragtag crew collaborating on a live performance for the first time, with music as their medium and NYC as their inspiration."/>
    <n v="2000"/>
    <n v="2335"/>
    <n v="1.1675"/>
    <x v="0"/>
    <n v="41.696428571428569"/>
    <x v="0"/>
    <s v="USD"/>
    <n v="1425185940"/>
    <n v="1423960097"/>
    <b v="0"/>
    <n v="56"/>
    <b v="1"/>
    <s v="theater/musical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n v="1.0765274999999999"/>
    <x v="0"/>
    <n v="74.243275862068955"/>
    <x v="0"/>
    <s v="USD"/>
    <n v="1402594090"/>
    <n v="1400002090"/>
    <b v="0"/>
    <n v="58"/>
    <b v="1"/>
    <s v="theater/musical"/>
    <x v="1"/>
    <x v="40"/>
  </r>
  <r>
    <n v="3769"/>
    <x v="3764"/>
    <s v="&quot;I wanted to tell the story of two people in love, who were never in the same place at the same time.&quot;- Jason Robert Brown"/>
    <n v="1100"/>
    <n v="1100"/>
    <n v="1"/>
    <x v="0"/>
    <n v="73.333333333333329"/>
    <x v="0"/>
    <s v="USD"/>
    <n v="1460730079"/>
    <n v="1458138079"/>
    <b v="0"/>
    <n v="15"/>
    <b v="1"/>
    <s v="theater/musical"/>
    <x v="1"/>
    <x v="40"/>
  </r>
  <r>
    <n v="3770"/>
    <x v="3765"/>
    <s v="The incredible story of woman's fight to clear her brother from the charge of cowardice in the Great War, brought to life musically"/>
    <n v="2000"/>
    <n v="2000"/>
    <n v="1"/>
    <x v="0"/>
    <n v="100"/>
    <x v="1"/>
    <s v="GBP"/>
    <n v="1434234010"/>
    <n v="1431642010"/>
    <b v="0"/>
    <n v="20"/>
    <b v="1"/>
    <s v="theater/musical"/>
    <x v="1"/>
    <x v="40"/>
  </r>
  <r>
    <n v="3771"/>
    <x v="3766"/>
    <s v="I would like to make a demo recording of six songs from COME OUT SWINGIN'!"/>
    <n v="1000"/>
    <n v="1460"/>
    <n v="1.46"/>
    <x v="0"/>
    <n v="38.421052631578945"/>
    <x v="0"/>
    <s v="USD"/>
    <n v="1463529600"/>
    <n v="1462307652"/>
    <b v="0"/>
    <n v="38"/>
    <b v="1"/>
    <s v="theater/musical"/>
    <x v="1"/>
    <x v="40"/>
  </r>
  <r>
    <n v="3772"/>
    <x v="3767"/>
    <s v="A dark comedy about two girls, one knee, and the 1994 Olympics. Help us make sure &quot;Tonya and Nancy&quot; rocks!"/>
    <n v="5000"/>
    <n v="5510"/>
    <n v="1.1020000000000001"/>
    <x v="0"/>
    <n v="166.96969696969697"/>
    <x v="0"/>
    <s v="USD"/>
    <n v="1480399200"/>
    <n v="1478616506"/>
    <b v="0"/>
    <n v="33"/>
    <b v="1"/>
    <s v="theater/musical"/>
    <x v="1"/>
    <x v="40"/>
  </r>
  <r>
    <n v="3773"/>
    <x v="3768"/>
    <s v="A dramatic hip-hopera, inspired from monologues written by the performers."/>
    <n v="5000"/>
    <n v="5410"/>
    <n v="1.0820000000000001"/>
    <x v="0"/>
    <n v="94.912280701754383"/>
    <x v="0"/>
    <s v="USD"/>
    <n v="1479175680"/>
    <n v="1476317247"/>
    <b v="0"/>
    <n v="57"/>
    <b v="1"/>
    <s v="theater/musical"/>
    <x v="1"/>
    <x v="40"/>
  </r>
  <r>
    <n v="3774"/>
    <x v="3769"/>
    <s v="Mabel Moon and her co-pilot Silvertoes are coming to earth in the form of a 35 minute interactive and educational musical adventure  !"/>
    <n v="2500"/>
    <n v="2500"/>
    <n v="1"/>
    <x v="0"/>
    <n v="100"/>
    <x v="5"/>
    <s v="CAD"/>
    <n v="1428606055"/>
    <n v="1427223655"/>
    <b v="0"/>
    <n v="25"/>
    <b v="1"/>
    <s v="theater/musical"/>
    <x v="1"/>
    <x v="40"/>
  </r>
  <r>
    <n v="3775"/>
    <x v="3770"/>
    <s v="Travis Kent joins forces with some of today's brightest contemporary composers for an evening full of firsts at 54 Below."/>
    <n v="2000"/>
    <n v="2005"/>
    <n v="1.0024999999999999"/>
    <x v="0"/>
    <n v="143.21428571428572"/>
    <x v="0"/>
    <s v="USD"/>
    <n v="1428552000"/>
    <n v="1426199843"/>
    <b v="0"/>
    <n v="14"/>
    <b v="1"/>
    <s v="theater/musical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n v="1.0671250000000001"/>
    <x v="0"/>
    <n v="90.819148936170208"/>
    <x v="0"/>
    <s v="USD"/>
    <n v="1406854800"/>
    <n v="1403599778"/>
    <b v="0"/>
    <n v="94"/>
    <b v="1"/>
    <s v="theater/musical"/>
    <x v="1"/>
    <x v="40"/>
  </r>
  <r>
    <n v="3777"/>
    <x v="3772"/>
    <s v="This musical adventure is a funny and heartwarming story of Mimi, a rebellious young girl who is spirited to Ghostlynd."/>
    <n v="2000"/>
    <n v="2864"/>
    <n v="1.4319999999999999"/>
    <x v="0"/>
    <n v="48.542372881355931"/>
    <x v="0"/>
    <s v="USD"/>
    <n v="1411790400"/>
    <n v="1409884821"/>
    <b v="0"/>
    <n v="59"/>
    <b v="1"/>
    <s v="theater/musical"/>
    <x v="1"/>
    <x v="40"/>
  </r>
  <r>
    <n v="3778"/>
    <x v="3773"/>
    <s v="Sponsor an AVENUE Q puppet for The Barn Players April 2015 production."/>
    <n v="2400"/>
    <n v="2521"/>
    <n v="1.0504166666666668"/>
    <x v="0"/>
    <n v="70.027777777777771"/>
    <x v="0"/>
    <s v="USD"/>
    <n v="1423942780"/>
    <n v="1418758780"/>
    <b v="0"/>
    <n v="36"/>
    <b v="1"/>
    <s v="theater/musical"/>
    <x v="1"/>
    <x v="40"/>
  </r>
  <r>
    <n v="3779"/>
    <x v="3774"/>
    <s v="A fresh, re-telling of the Jesus story for a new generation."/>
    <n v="15000"/>
    <n v="15597"/>
    <n v="1.0398000000000001"/>
    <x v="0"/>
    <n v="135.62608695652173"/>
    <x v="0"/>
    <s v="USD"/>
    <n v="1459010340"/>
    <n v="1456421940"/>
    <b v="0"/>
    <n v="115"/>
    <b v="1"/>
    <s v="theater/musical"/>
    <x v="1"/>
    <x v="40"/>
  </r>
  <r>
    <n v="3780"/>
    <x v="3775"/>
    <s v="Melissa Youth OnSTAGE (MYO) provides kids in North Collin County with the very best in youth theatre opportunities."/>
    <n v="2500"/>
    <n v="3000"/>
    <n v="1.2"/>
    <x v="0"/>
    <n v="100"/>
    <x v="0"/>
    <s v="USD"/>
    <n v="1436817960"/>
    <n v="1433999785"/>
    <b v="0"/>
    <n v="30"/>
    <b v="1"/>
    <s v="theater/musical"/>
    <x v="1"/>
    <x v="40"/>
  </r>
  <r>
    <n v="3781"/>
    <x v="3776"/>
    <s v="Support Keith in his journey from unemployment to Off-Broadway in the triumphant return of I GOT FIRED: A SORT-OF-TRUE REVENGE MUSICAL."/>
    <n v="4500"/>
    <n v="4935"/>
    <n v="1.0966666666666667"/>
    <x v="0"/>
    <n v="94.90384615384616"/>
    <x v="0"/>
    <s v="USD"/>
    <n v="1410210685"/>
    <n v="1408050685"/>
    <b v="0"/>
    <n v="52"/>
    <b v="1"/>
    <s v="theater/musical"/>
    <x v="1"/>
    <x v="40"/>
  </r>
  <r>
    <n v="3782"/>
    <x v="3777"/>
    <s v="No Horizon.  A unique musical inspired by the remarkable, forgotten story of Nicholas Saunderson - a tale of passion and aspiration."/>
    <n v="2000"/>
    <n v="2035"/>
    <n v="1.0175000000000001"/>
    <x v="0"/>
    <n v="75.370370370370367"/>
    <x v="1"/>
    <s v="GBP"/>
    <n v="1469401200"/>
    <n v="1466887297"/>
    <b v="0"/>
    <n v="27"/>
    <b v="1"/>
    <s v="theater/musical"/>
    <x v="1"/>
    <x v="40"/>
  </r>
  <r>
    <n v="3783"/>
    <x v="3778"/>
    <s v="Help fund Doro &amp; Diega's journey to the Orlando Fringe 2016. A brand new choose-your-own adventure musical!"/>
    <n v="1200"/>
    <n v="1547"/>
    <n v="1.2891666666666666"/>
    <x v="0"/>
    <n v="64.458333333333329"/>
    <x v="0"/>
    <s v="USD"/>
    <n v="1458057600"/>
    <n v="1455938520"/>
    <b v="0"/>
    <n v="24"/>
    <b v="1"/>
    <s v="theater/musical"/>
    <x v="1"/>
    <x v="40"/>
  </r>
  <r>
    <n v="3784"/>
    <x v="3779"/>
    <s v="This year, we will be producing the cult classic Little Shop of Horrors with your proceeds going towards venue and production costs."/>
    <n v="1000"/>
    <n v="1150"/>
    <n v="1.1499999999999999"/>
    <x v="0"/>
    <n v="115"/>
    <x v="5"/>
    <s v="CAD"/>
    <n v="1468193532"/>
    <n v="1465601532"/>
    <b v="0"/>
    <n v="10"/>
    <b v="1"/>
    <s v="theater/musical"/>
    <x v="1"/>
    <x v="40"/>
  </r>
  <r>
    <n v="3785"/>
    <x v="3780"/>
    <s v="Chess. Betrayal. Blueberry yoghurts. &quot;Pawn&quot; - a new musical by Oxford students - needs funding to go to the Edinburgh Fringe!"/>
    <n v="2000"/>
    <n v="3015"/>
    <n v="1.5075000000000001"/>
    <x v="0"/>
    <n v="100.5"/>
    <x v="1"/>
    <s v="GBP"/>
    <n v="1470132180"/>
    <n v="1467040769"/>
    <b v="0"/>
    <n v="30"/>
    <b v="1"/>
    <s v="theater/musical"/>
    <x v="1"/>
    <x v="40"/>
  </r>
  <r>
    <n v="3786"/>
    <x v="3781"/>
    <s v="The brainchild of Coleman Peterson and Janice Gilbert.  The funding will be used to professionally record the songs."/>
    <n v="6000"/>
    <n v="6658"/>
    <n v="1.1096666666666666"/>
    <x v="0"/>
    <n v="93.774647887323937"/>
    <x v="0"/>
    <s v="USD"/>
    <n v="1464310475"/>
    <n v="1461718475"/>
    <b v="0"/>
    <n v="71"/>
    <b v="1"/>
    <s v="theater/musical"/>
    <x v="1"/>
    <x v="40"/>
  </r>
  <r>
    <n v="3787"/>
    <x v="3782"/>
    <s v="The Happiest Show on Earth is a Disney musical revue to benefit the Make-A-Wish foundation. Funds for production needed."/>
    <n v="350"/>
    <n v="351"/>
    <n v="1.0028571428571429"/>
    <x v="0"/>
    <n v="35.1"/>
    <x v="0"/>
    <s v="USD"/>
    <n v="1436587140"/>
    <n v="1434113406"/>
    <b v="0"/>
    <n v="10"/>
    <b v="1"/>
    <s v="theater/musical"/>
    <x v="1"/>
    <x v="40"/>
  </r>
  <r>
    <n v="3788"/>
    <x v="3783"/>
    <s v="A STORY OF BAGELS AND LOCKS!_x000a__x000a_A JEWISH GIRL FINDS HERSELF ON A UNEXPECTED TRIP TO_x000a_&quot;A SPIRITUAL EXPERIENCE&quot; !"/>
    <n v="75000"/>
    <n v="500"/>
    <n v="6.6666666666666671E-3"/>
    <x v="2"/>
    <n v="500"/>
    <x v="0"/>
    <s v="USD"/>
    <n v="1450887480"/>
    <n v="1448469719"/>
    <b v="0"/>
    <n v="1"/>
    <b v="0"/>
    <s v="theater/musical"/>
    <x v="1"/>
    <x v="40"/>
  </r>
  <r>
    <n v="3789"/>
    <x v="3784"/>
    <s v="This fabulous new play explores the little known love life of England's most famous romantic novelist, Jane Austen."/>
    <n v="3550"/>
    <n v="116"/>
    <n v="3.267605633802817E-2"/>
    <x v="2"/>
    <n v="29"/>
    <x v="1"/>
    <s v="GBP"/>
    <n v="1434395418"/>
    <n v="1431630618"/>
    <b v="0"/>
    <n v="4"/>
    <b v="0"/>
    <s v="theater/musical"/>
    <x v="1"/>
    <x v="40"/>
  </r>
  <r>
    <n v="3790"/>
    <x v="3785"/>
    <s v="As a non profit graduate student at Penn,my passion is the arts, we need support to fund our new CHILDREN's DINNER THEATRE"/>
    <n v="15000"/>
    <n v="0"/>
    <n v="0"/>
    <x v="2"/>
    <e v="#DIV/0!"/>
    <x v="0"/>
    <s v="USD"/>
    <n v="1479834023"/>
    <n v="1477238423"/>
    <b v="0"/>
    <n v="0"/>
    <b v="0"/>
    <s v="theater/musical"/>
    <x v="1"/>
    <x v="40"/>
  </r>
  <r>
    <n v="3791"/>
    <x v="3786"/>
    <s v="Spin! is an original musical comedy-drama presented by Blue Palm Productions."/>
    <n v="1500"/>
    <n v="0"/>
    <n v="0"/>
    <x v="2"/>
    <e v="#DIV/0!"/>
    <x v="0"/>
    <s v="USD"/>
    <n v="1404664592"/>
    <n v="1399480592"/>
    <b v="0"/>
    <n v="0"/>
    <b v="0"/>
    <s v="theater/musical"/>
    <x v="1"/>
    <x v="40"/>
  </r>
  <r>
    <n v="3792"/>
    <x v="3787"/>
    <s v="A cultural and historic journey through Puerto Rico's music and dance!"/>
    <n v="12500"/>
    <n v="35"/>
    <n v="2.8E-3"/>
    <x v="2"/>
    <n v="17.5"/>
    <x v="0"/>
    <s v="USD"/>
    <n v="1436957022"/>
    <n v="1434365022"/>
    <b v="0"/>
    <n v="2"/>
    <b v="0"/>
    <s v="theater/musical"/>
    <x v="1"/>
    <x v="40"/>
  </r>
  <r>
    <n v="3793"/>
    <x v="3788"/>
    <s v="Sheet Music portfolio of comedic tour-de-forces, intricate ballads &amp; more...launched live with a power-house Nashville-cast Concert."/>
    <n v="7000"/>
    <n v="4176"/>
    <n v="0.59657142857142853"/>
    <x v="2"/>
    <n v="174"/>
    <x v="0"/>
    <s v="USD"/>
    <n v="1418769129"/>
    <n v="1416954729"/>
    <b v="0"/>
    <n v="24"/>
    <b v="0"/>
    <s v="theater/musical"/>
    <x v="1"/>
    <x v="40"/>
  </r>
  <r>
    <n v="3794"/>
    <x v="3789"/>
    <s v="Local boy turned producer returns with a brand new show, another talented cast, dazzling costumes and brand new set! Please support!"/>
    <n v="5000"/>
    <n v="50"/>
    <n v="0.01"/>
    <x v="2"/>
    <n v="50"/>
    <x v="1"/>
    <s v="GBP"/>
    <n v="1433685354"/>
    <n v="1431093354"/>
    <b v="0"/>
    <n v="1"/>
    <b v="0"/>
    <s v="theater/musical"/>
    <x v="1"/>
    <x v="40"/>
  </r>
  <r>
    <n v="3795"/>
    <x v="3790"/>
    <s v="Poppin Productions are currently entering the development stage of their very first production -  &quot;Duodeca&quot;."/>
    <n v="600"/>
    <n v="10"/>
    <n v="1.6666666666666666E-2"/>
    <x v="2"/>
    <n v="5"/>
    <x v="1"/>
    <s v="GBP"/>
    <n v="1440801000"/>
    <n v="1437042490"/>
    <b v="0"/>
    <n v="2"/>
    <b v="0"/>
    <s v="theater/musical"/>
    <x v="1"/>
    <x v="40"/>
  </r>
  <r>
    <n v="3796"/>
    <x v="3791"/>
    <s v="Part Psychological Thriller - Part Heartbreaking Drama - Part Spectacular Farce - 100% New American Musical Theatre"/>
    <n v="22500"/>
    <n v="1"/>
    <n v="4.4444444444444447E-5"/>
    <x v="2"/>
    <n v="1"/>
    <x v="0"/>
    <s v="USD"/>
    <n v="1484354556"/>
    <n v="1479170556"/>
    <b v="0"/>
    <n v="1"/>
    <b v="0"/>
    <s v="theater/musical"/>
    <x v="1"/>
    <x v="40"/>
  </r>
  <r>
    <n v="3797"/>
    <x v="3792"/>
    <s v="FACING EAST, a dramatic new musical, follows an upstanding mormon couple facing the suicide of the gay son. Help us bring it to London!"/>
    <n v="6000"/>
    <n v="5380"/>
    <n v="0.89666666666666661"/>
    <x v="2"/>
    <n v="145.40540540540542"/>
    <x v="0"/>
    <s v="USD"/>
    <n v="1429564165"/>
    <n v="1426972165"/>
    <b v="0"/>
    <n v="37"/>
    <b v="0"/>
    <s v="theater/musical"/>
    <x v="1"/>
    <x v="40"/>
  </r>
  <r>
    <n v="3798"/>
    <x v="3793"/>
    <s v="Ceasefire WWII. Yet Nazis continue the Holocaust.  A German &amp; a girl try to stop the execution of Christian,Gay &amp; Jewish prisoners."/>
    <n v="70000"/>
    <n v="1025"/>
    <n v="1.4642857142857143E-2"/>
    <x v="2"/>
    <n v="205"/>
    <x v="0"/>
    <s v="USD"/>
    <n v="1407691248"/>
    <n v="1405099248"/>
    <b v="0"/>
    <n v="5"/>
    <b v="0"/>
    <s v="theater/musical"/>
    <x v="1"/>
    <x v="40"/>
  </r>
  <r>
    <n v="3799"/>
    <x v="3794"/>
    <s v="An original musical on it's way to the stage in Minneapolis, MN. Feel free to ask any questions."/>
    <n v="10000"/>
    <n v="402"/>
    <n v="4.02E-2"/>
    <x v="2"/>
    <n v="100.5"/>
    <x v="0"/>
    <s v="USD"/>
    <n v="1457734843"/>
    <n v="1455142843"/>
    <b v="0"/>
    <n v="4"/>
    <b v="0"/>
    <s v="theater/musical"/>
    <x v="1"/>
    <x v="40"/>
  </r>
  <r>
    <n v="3800"/>
    <x v="3795"/>
    <s v="Playground was established in 2007 on the back of paper napkins and has since provided opportunities for over 800 boys and girls."/>
    <n v="22000"/>
    <n v="881"/>
    <n v="4.0045454545454544E-2"/>
    <x v="2"/>
    <n v="55.0625"/>
    <x v="0"/>
    <s v="USD"/>
    <n v="1420952340"/>
    <n v="1418146883"/>
    <b v="0"/>
    <n v="16"/>
    <b v="0"/>
    <s v="theater/musical"/>
    <x v="1"/>
    <x v="40"/>
  </r>
  <r>
    <n v="3801"/>
    <x v="3796"/>
    <s v="The Imaginary : A Musical is a new musical adaptation based on the novel written by A.F. Harrold.       TheImaginaryAMusical.com"/>
    <n v="5000"/>
    <n v="426"/>
    <n v="8.5199999999999998E-2"/>
    <x v="2"/>
    <n v="47.333333333333336"/>
    <x v="0"/>
    <s v="USD"/>
    <n v="1420215216"/>
    <n v="1417536816"/>
    <b v="0"/>
    <n v="9"/>
    <b v="0"/>
    <s v="theater/musical"/>
    <x v="1"/>
    <x v="40"/>
  </r>
  <r>
    <n v="3802"/>
    <x v="3797"/>
    <s v="A musical about how Shakespeare was inspired to write only his own plays after the co-authored play Henry VI was taken."/>
    <n v="3000"/>
    <n v="0"/>
    <n v="0"/>
    <x v="2"/>
    <e v="#DIV/0!"/>
    <x v="0"/>
    <s v="USD"/>
    <n v="1445482906"/>
    <n v="1442890906"/>
    <b v="0"/>
    <n v="0"/>
    <b v="0"/>
    <s v="theater/musical"/>
    <x v="1"/>
    <x v="40"/>
  </r>
  <r>
    <n v="3803"/>
    <x v="3798"/>
    <s v="A fully orchestrated concept album of Benjamin Button the Musical!"/>
    <n v="12000"/>
    <n v="2358"/>
    <n v="0.19650000000000001"/>
    <x v="2"/>
    <n v="58.95"/>
    <x v="0"/>
    <s v="USD"/>
    <n v="1457133568"/>
    <n v="1454541568"/>
    <b v="0"/>
    <n v="40"/>
    <b v="0"/>
    <s v="theater/musical"/>
    <x v="1"/>
    <x v="40"/>
  </r>
  <r>
    <n v="3804"/>
    <x v="3799"/>
    <s v="Basement Theatrics is producing Spring Awakening July 22-31, 2016 at 12th Ave Arts in Seattle, WA! Help make this the best it can be!"/>
    <n v="8000"/>
    <n v="0"/>
    <n v="0"/>
    <x v="2"/>
    <e v="#DIV/0!"/>
    <x v="0"/>
    <s v="USD"/>
    <n v="1469948400"/>
    <n v="1465172024"/>
    <b v="0"/>
    <n v="0"/>
    <b v="0"/>
    <s v="theater/musical"/>
    <x v="1"/>
    <x v="40"/>
  </r>
  <r>
    <n v="3805"/>
    <x v="3800"/>
    <s v="&quot;Sounds By The River&quot; tells the story of a Detroit composer through_x000a_his music, poetry, and dance."/>
    <n v="150000"/>
    <n v="3"/>
    <n v="2.0000000000000002E-5"/>
    <x v="2"/>
    <n v="1.5"/>
    <x v="0"/>
    <s v="USD"/>
    <n v="1411852640"/>
    <n v="1406668640"/>
    <b v="0"/>
    <n v="2"/>
    <b v="0"/>
    <s v="theater/musical"/>
    <x v="1"/>
    <x v="40"/>
  </r>
  <r>
    <n v="3806"/>
    <x v="3801"/>
    <s v="A truly multicultural experience - Hip Hop, Bollywood, Classical Dancers #liveband #Revoultionary Script 19th July@NationalTheatre"/>
    <n v="7500"/>
    <n v="5"/>
    <n v="6.6666666666666664E-4"/>
    <x v="2"/>
    <n v="5"/>
    <x v="2"/>
    <s v="AUD"/>
    <n v="1404022381"/>
    <n v="1402294381"/>
    <b v="0"/>
    <n v="1"/>
    <b v="0"/>
    <s v="theater/musical"/>
    <x v="1"/>
    <x v="40"/>
  </r>
  <r>
    <n v="3807"/>
    <x v="3802"/>
    <s v="A vibrant, street-wise, and musical performance that follows the lives of stories of the community of Washington Heights..."/>
    <n v="1500"/>
    <n v="455"/>
    <n v="0.30333333333333334"/>
    <x v="2"/>
    <n v="50.555555555555557"/>
    <x v="0"/>
    <s v="USD"/>
    <n v="1428097739"/>
    <n v="1427492939"/>
    <b v="0"/>
    <n v="9"/>
    <b v="0"/>
    <s v="theater/musical"/>
    <x v="1"/>
    <x v="40"/>
  </r>
  <r>
    <n v="3808"/>
    <x v="3803"/>
    <s v="Following a sell-out run in Loughborough, Time at the Bar! is heading to this year's Fringe Festival... But we need your help!"/>
    <n v="1000"/>
    <n v="1000"/>
    <n v="1"/>
    <x v="0"/>
    <n v="41.666666666666664"/>
    <x v="1"/>
    <s v="GBP"/>
    <n v="1429955619"/>
    <n v="1424775219"/>
    <b v="0"/>
    <n v="24"/>
    <b v="1"/>
    <s v="theater/plays"/>
    <x v="1"/>
    <x v="6"/>
  </r>
  <r>
    <n v="3809"/>
    <x v="3804"/>
    <s v="The story of two women trying to produce their own version of Chekhov's The Seagull with limited resources and unfettered enthusiasm."/>
    <n v="2000"/>
    <n v="2025"/>
    <n v="1.0125"/>
    <x v="0"/>
    <n v="53.289473684210527"/>
    <x v="1"/>
    <s v="GBP"/>
    <n v="1406761200"/>
    <n v="1402403907"/>
    <b v="0"/>
    <n v="38"/>
    <b v="1"/>
    <s v="theater/plays"/>
    <x v="1"/>
    <x v="6"/>
  </r>
  <r>
    <n v="3810"/>
    <x v="3805"/>
    <s v="Theater students of UMass present a large-scale theater collaboration that will revolutionize the way you see Shakespeare."/>
    <n v="1500"/>
    <n v="1826"/>
    <n v="1.2173333333333334"/>
    <x v="0"/>
    <n v="70.230769230769226"/>
    <x v="0"/>
    <s v="USD"/>
    <n v="1426965758"/>
    <n v="1424377358"/>
    <b v="0"/>
    <n v="26"/>
    <b v="1"/>
    <s v="theater/plays"/>
    <x v="1"/>
    <x v="6"/>
  </r>
  <r>
    <n v="3811"/>
    <x v="3806"/>
    <s v="The University of Exeter Shakespeare Society is touring its acclaimed show The Merchant of Venice to Stratford-upon-Avon!"/>
    <n v="250"/>
    <n v="825"/>
    <n v="3.3"/>
    <x v="0"/>
    <n v="43.421052631578945"/>
    <x v="1"/>
    <s v="GBP"/>
    <n v="1464692400"/>
    <n v="1461769373"/>
    <b v="0"/>
    <n v="19"/>
    <b v="1"/>
    <s v="theater/plays"/>
    <x v="1"/>
    <x v="6"/>
  </r>
  <r>
    <n v="3812"/>
    <x v="3807"/>
    <s v="We are raising funds for our local theatre group &quot;The Stage Door&quot;. Funding required for lighting, stage equipment and productions."/>
    <n v="2000"/>
    <n v="2191"/>
    <n v="1.0954999999999999"/>
    <x v="0"/>
    <n v="199.18181818181819"/>
    <x v="5"/>
    <s v="CAD"/>
    <n v="1433131140"/>
    <n v="1429120908"/>
    <b v="0"/>
    <n v="11"/>
    <b v="1"/>
    <s v="theater/plays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n v="1.0095190476190474"/>
    <x v="0"/>
    <n v="78.518148148148143"/>
    <x v="0"/>
    <s v="USD"/>
    <n v="1465940580"/>
    <n v="1462603021"/>
    <b v="0"/>
    <n v="27"/>
    <b v="1"/>
    <s v="theater/plays"/>
    <x v="1"/>
    <x v="6"/>
  </r>
  <r>
    <n v="3814"/>
    <x v="3809"/>
    <s v="Wax Wings is proud to be presenting the premiere of EYES. SHUT DOOR OPEN, a new play by Boston playwright Cassie M. Seinuk."/>
    <n v="1500"/>
    <n v="2102"/>
    <n v="1.4013333333333333"/>
    <x v="0"/>
    <n v="61.823529411764703"/>
    <x v="0"/>
    <s v="USD"/>
    <n v="1427860740"/>
    <n v="1424727712"/>
    <b v="0"/>
    <n v="34"/>
    <b v="1"/>
    <s v="theater/plays"/>
    <x v="1"/>
    <x v="6"/>
  </r>
  <r>
    <n v="3815"/>
    <x v="3810"/>
    <s v="Come and help us make the Canterbury Shakespeare Festival a reality"/>
    <n v="1000"/>
    <n v="1000.01"/>
    <n v="1.0000100000000001"/>
    <x v="0"/>
    <n v="50.000500000000002"/>
    <x v="1"/>
    <s v="GBP"/>
    <n v="1440111600"/>
    <n v="1437545657"/>
    <b v="0"/>
    <n v="20"/>
    <b v="1"/>
    <s v="theater/plays"/>
    <x v="1"/>
    <x v="6"/>
  </r>
  <r>
    <n v="3816"/>
    <x v="3811"/>
    <s v="A new play by Brandon Taitt._x000a_Presented by The Theatre Cosmic. _x000a_Premiering in August at the 2014 Minnesota Fringe Festival"/>
    <n v="1500"/>
    <n v="1788.57"/>
    <n v="1.19238"/>
    <x v="0"/>
    <n v="48.339729729729726"/>
    <x v="0"/>
    <s v="USD"/>
    <n v="1405614823"/>
    <n v="1403022823"/>
    <b v="0"/>
    <n v="37"/>
    <b v="1"/>
    <s v="theater/plays"/>
    <x v="1"/>
    <x v="6"/>
  </r>
  <r>
    <n v="3817"/>
    <x v="3812"/>
    <s v="Using 9 actors, TWIST focuses on the horror and unjust in 1837 London.  Think Peter and the Starcatcher meets American Horror Story."/>
    <n v="2000"/>
    <n v="2145"/>
    <n v="1.0725"/>
    <x v="0"/>
    <n v="107.25"/>
    <x v="0"/>
    <s v="USD"/>
    <n v="1445659140"/>
    <n v="1444236216"/>
    <b v="0"/>
    <n v="20"/>
    <b v="1"/>
    <s v="theater/plays"/>
    <x v="1"/>
    <x v="6"/>
  </r>
  <r>
    <n v="3818"/>
    <x v="3813"/>
    <s v="The Arthurian Order of Avalon is attempting to raise funds to put on the annual Human Chessboard in March 2015!"/>
    <n v="250"/>
    <n v="570"/>
    <n v="2.2799999999999998"/>
    <x v="0"/>
    <n v="57"/>
    <x v="0"/>
    <s v="USD"/>
    <n v="1426187582"/>
    <n v="1423599182"/>
    <b v="0"/>
    <n v="10"/>
    <b v="1"/>
    <s v="theater/plays"/>
    <x v="1"/>
    <x v="6"/>
  </r>
  <r>
    <n v="3819"/>
    <x v="3814"/>
    <s v="Support this collection of new plays by Kansas City writers and the artists who are bringing it to life!"/>
    <n v="1000"/>
    <n v="1064"/>
    <n v="1.0640000000000001"/>
    <x v="0"/>
    <n v="40.92307692307692"/>
    <x v="0"/>
    <s v="USD"/>
    <n v="1437166920"/>
    <n v="1435554104"/>
    <b v="0"/>
    <n v="26"/>
    <b v="1"/>
    <s v="theater/plays"/>
    <x v="1"/>
    <x v="6"/>
  </r>
  <r>
    <n v="3820"/>
    <x v="3815"/>
    <s v="Tusentack Theatre is a professional theatre company providing opportunities to adults who access Mental Health Services."/>
    <n v="300"/>
    <n v="430"/>
    <n v="1.4333333333333333"/>
    <x v="0"/>
    <n v="21.5"/>
    <x v="1"/>
    <s v="GBP"/>
    <n v="1436110717"/>
    <n v="1433518717"/>
    <b v="0"/>
    <n v="20"/>
    <b v="1"/>
    <s v="theater/plays"/>
    <x v="1"/>
    <x v="6"/>
  </r>
  <r>
    <n v="3821"/>
    <x v="3816"/>
    <s v="Brooklyn Quartet, directed by reg e gaines, in a collaboration of ambitious and unique storytelling, live music and cinematic staging,"/>
    <n v="3500"/>
    <n v="3659"/>
    <n v="1.0454285714285714"/>
    <x v="0"/>
    <n v="79.543478260869563"/>
    <x v="0"/>
    <s v="USD"/>
    <n v="1451881207"/>
    <n v="1449116407"/>
    <b v="0"/>
    <n v="46"/>
    <b v="1"/>
    <s v="theater/plays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n v="1.1002000000000001"/>
    <x v="0"/>
    <n v="72.381578947368425"/>
    <x v="12"/>
    <s v="EUR"/>
    <n v="1453244340"/>
    <n v="1448136417"/>
    <b v="0"/>
    <n v="76"/>
    <b v="1"/>
    <s v="theater/plays"/>
    <x v="1"/>
    <x v="6"/>
  </r>
  <r>
    <n v="3823"/>
    <x v="3818"/>
    <s v="Feed, a new play by Garrett Markgraf (based on the novel by M.T. Anderson), Directed by Anna Marck at Oakland University."/>
    <n v="2500"/>
    <n v="2650"/>
    <n v="1.06"/>
    <x v="0"/>
    <n v="64.634146341463421"/>
    <x v="0"/>
    <s v="USD"/>
    <n v="1437364740"/>
    <n v="1434405044"/>
    <b v="0"/>
    <n v="41"/>
    <b v="1"/>
    <s v="theater/plays"/>
    <x v="1"/>
    <x v="6"/>
  </r>
  <r>
    <n v="3824"/>
    <x v="3819"/>
    <s v="the hardy presents a collaboration between Robbie Curran and Abram Rooney. Kemble House, 9th-14th August, every night at 8pm."/>
    <n v="250"/>
    <n v="270"/>
    <n v="1.08"/>
    <x v="0"/>
    <n v="38.571428571428569"/>
    <x v="1"/>
    <s v="GBP"/>
    <n v="1470058860"/>
    <n v="1469026903"/>
    <b v="0"/>
    <n v="7"/>
    <b v="1"/>
    <s v="theater/plays"/>
    <x v="1"/>
    <x v="6"/>
  </r>
  <r>
    <n v="3825"/>
    <x v="3820"/>
    <s v="A girl in Burkina Faso is more likely to marry than finish high school. Public theatre can promote the need for girls to stay in school"/>
    <n v="5000"/>
    <n v="5271"/>
    <n v="1.0542"/>
    <x v="0"/>
    <n v="107.57142857142857"/>
    <x v="0"/>
    <s v="USD"/>
    <n v="1434505214"/>
    <n v="1432690814"/>
    <b v="0"/>
    <n v="49"/>
    <b v="1"/>
    <s v="theater/plays"/>
    <x v="1"/>
    <x v="6"/>
  </r>
  <r>
    <n v="3826"/>
    <x v="3821"/>
    <s v="This is the story about the Westons. One family who live with mental illness on a daily basis."/>
    <n v="600"/>
    <n v="715"/>
    <n v="1.1916666666666667"/>
    <x v="0"/>
    <n v="27.5"/>
    <x v="1"/>
    <s v="GBP"/>
    <n v="1430993394"/>
    <n v="1428401394"/>
    <b v="0"/>
    <n v="26"/>
    <b v="1"/>
    <s v="theater/plays"/>
    <x v="1"/>
    <x v="6"/>
  </r>
  <r>
    <n v="3827"/>
    <x v="3822"/>
    <s v="IAM TRYING TO TAKE MY DEBUT PLAY BROKEN BISCUITS TO EDINGBURGH FESTIVAL 2015 AND REALLY NEED SOME FUNDING TO HELP ME ACHIEVE THIS GOAL"/>
    <n v="3000"/>
    <n v="4580"/>
    <n v="1.5266666666666666"/>
    <x v="0"/>
    <n v="70.461538461538467"/>
    <x v="1"/>
    <s v="GBP"/>
    <n v="1427414400"/>
    <n v="1422656201"/>
    <b v="0"/>
    <n v="65"/>
    <b v="1"/>
    <s v="theater/plays"/>
    <x v="1"/>
    <x v="6"/>
  </r>
  <r>
    <n v="3828"/>
    <x v="3823"/>
    <s v="In 1942 three black and one Puerto Rican jazz musicians from Harlem join the segregated US Marines. We see &quot;Love In Time of War&quot;"/>
    <n v="5000"/>
    <n v="5000"/>
    <n v="1"/>
    <x v="0"/>
    <n v="178.57142857142858"/>
    <x v="0"/>
    <s v="USD"/>
    <n v="1420033187"/>
    <n v="1414845587"/>
    <b v="0"/>
    <n v="28"/>
    <b v="1"/>
    <s v="theater/plays"/>
    <x v="1"/>
    <x v="6"/>
  </r>
  <r>
    <n v="3829"/>
    <x v="3824"/>
    <s v="A play that illustrates the symptoms of PTSD, shows its effect on families, and demonstrates some of the difficulties of treating it."/>
    <n v="500"/>
    <n v="501"/>
    <n v="1.002"/>
    <x v="0"/>
    <n v="62.625"/>
    <x v="0"/>
    <s v="USD"/>
    <n v="1472676371"/>
    <n v="1470948371"/>
    <b v="0"/>
    <n v="8"/>
    <b v="1"/>
    <s v="theater/plays"/>
    <x v="1"/>
    <x v="6"/>
  </r>
  <r>
    <n v="3830"/>
    <x v="3825"/>
    <s v="The Aeon Theatre company is producing another original play by Parker Hale at the Manhattan Reportory Theatre"/>
    <n v="100"/>
    <n v="225"/>
    <n v="2.25"/>
    <x v="0"/>
    <n v="75"/>
    <x v="0"/>
    <s v="USD"/>
    <n v="1464371211"/>
    <n v="1463161611"/>
    <b v="0"/>
    <n v="3"/>
    <b v="1"/>
    <s v="theater/plays"/>
    <x v="1"/>
    <x v="6"/>
  </r>
  <r>
    <n v="3831"/>
    <x v="3826"/>
    <s v="Help Shared Shakes to adopt Murphey Academy, a Title I elementary school in Greensboro for a full day of performances and workshops."/>
    <n v="500"/>
    <n v="530.11"/>
    <n v="1.0602199999999999"/>
    <x v="0"/>
    <n v="58.901111111111113"/>
    <x v="0"/>
    <s v="USD"/>
    <n v="1415222545"/>
    <n v="1413404545"/>
    <b v="0"/>
    <n v="9"/>
    <b v="1"/>
    <s v="theater/plays"/>
    <x v="1"/>
    <x v="6"/>
  </r>
  <r>
    <n v="3832"/>
    <x v="3827"/>
    <s v="Santa Barbara Youth Ensemble is performing Hairspray at the Lobero. Help create beautiful memories for these kids by pledging today!"/>
    <n v="1200"/>
    <n v="1256"/>
    <n v="1.0466666666666666"/>
    <x v="0"/>
    <n v="139.55555555555554"/>
    <x v="0"/>
    <s v="USD"/>
    <n v="1455936335"/>
    <n v="1452048335"/>
    <b v="0"/>
    <n v="9"/>
    <b v="1"/>
    <s v="theater/plays"/>
    <x v="1"/>
    <x v="6"/>
  </r>
  <r>
    <n v="3833"/>
    <x v="3828"/>
    <s v="Get more kids to love Shakespeare by developing the fun &amp; effective Shakespeare is Boffo! course as an replicable program for teachers."/>
    <n v="1200"/>
    <n v="1400"/>
    <n v="1.1666666666666667"/>
    <x v="0"/>
    <n v="70"/>
    <x v="5"/>
    <s v="CAD"/>
    <n v="1417460940"/>
    <n v="1416516972"/>
    <b v="0"/>
    <n v="20"/>
    <b v="1"/>
    <s v="theater/plays"/>
    <x v="1"/>
    <x v="6"/>
  </r>
  <r>
    <n v="3834"/>
    <x v="3829"/>
    <s v="About the impact of addiction on relationships; my play hopes to inspire &amp; support those affected to connect with their own creativity"/>
    <n v="3000"/>
    <n v="3271"/>
    <n v="1.0903333333333334"/>
    <x v="0"/>
    <n v="57.385964912280699"/>
    <x v="1"/>
    <s v="GBP"/>
    <n v="1434624067"/>
    <n v="1432032067"/>
    <b v="0"/>
    <n v="57"/>
    <b v="1"/>
    <s v="theater/plays"/>
    <x v="1"/>
    <x v="6"/>
  </r>
  <r>
    <n v="3835"/>
    <x v="3830"/>
    <s v="IT DOESN'T MATTER is a new comedic piece of political theatre written by three enthusiastic students. Help us produce it at LIPA!"/>
    <n v="200"/>
    <n v="320"/>
    <n v="1.6"/>
    <x v="0"/>
    <n v="40"/>
    <x v="1"/>
    <s v="GBP"/>
    <n v="1461278208"/>
    <n v="1459463808"/>
    <b v="0"/>
    <n v="8"/>
    <b v="1"/>
    <s v="theater/plays"/>
    <x v="1"/>
    <x v="6"/>
  </r>
  <r>
    <n v="3836"/>
    <x v="3831"/>
    <s v="&quot;The surveyor said the foundation was shaky&quot;. A woman finds what it means to rebuild her marriage."/>
    <n v="800"/>
    <n v="900"/>
    <n v="1.125"/>
    <x v="0"/>
    <n v="64.285714285714292"/>
    <x v="0"/>
    <s v="USD"/>
    <n v="1470197340"/>
    <n v="1467497652"/>
    <b v="0"/>
    <n v="14"/>
    <b v="1"/>
    <s v="theater/plays"/>
    <x v="1"/>
    <x v="6"/>
  </r>
  <r>
    <n v="3837"/>
    <x v="3832"/>
    <s v="A high-flying French farce with the thrust of a well-tuned jet engine"/>
    <n v="2000"/>
    <n v="2042"/>
    <n v="1.0209999999999999"/>
    <x v="0"/>
    <n v="120.11764705882354"/>
    <x v="1"/>
    <s v="GBP"/>
    <n v="1435947758"/>
    <n v="1432837358"/>
    <b v="0"/>
    <n v="17"/>
    <b v="1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n v="1.00824"/>
    <x v="0"/>
    <n v="1008.24"/>
    <x v="11"/>
    <s v="SEK"/>
    <n v="1432314209"/>
    <n v="1429722209"/>
    <b v="0"/>
    <n v="100"/>
    <b v="1"/>
    <s v="theater/plays"/>
    <x v="1"/>
    <x v="6"/>
  </r>
  <r>
    <n v="3839"/>
    <x v="3834"/>
    <s v="A futuristic and absurd style play, produced by Colectivo El Pozo, where the characters make a crucial decision. Written by R Dorantes."/>
    <n v="2000"/>
    <n v="2025"/>
    <n v="1.0125"/>
    <x v="0"/>
    <n v="63.28125"/>
    <x v="0"/>
    <s v="USD"/>
    <n v="1438226724"/>
    <n v="1433042724"/>
    <b v="0"/>
    <n v="32"/>
    <b v="1"/>
    <s v="theater/plays"/>
    <x v="1"/>
    <x v="6"/>
  </r>
  <r>
    <n v="3840"/>
    <x v="3835"/>
    <s v="A gritty play looking at a modern day relationship, highlighting issues of mental health and abuse suffered by men."/>
    <n v="1"/>
    <n v="65"/>
    <n v="65"/>
    <x v="0"/>
    <n v="21.666666666666668"/>
    <x v="1"/>
    <s v="GBP"/>
    <n v="1459180229"/>
    <n v="1457023829"/>
    <b v="0"/>
    <n v="3"/>
    <b v="1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n v="8.72E-2"/>
    <x v="2"/>
    <n v="25.647058823529413"/>
    <x v="0"/>
    <s v="USD"/>
    <n v="1405882287"/>
    <n v="1400698287"/>
    <b v="1"/>
    <n v="34"/>
    <b v="0"/>
    <s v="theater/plays"/>
    <x v="1"/>
    <x v="6"/>
  </r>
  <r>
    <n v="3842"/>
    <x v="3837"/>
    <s v="Follow the sell-out Tree Folk Theatre, as we lead you through The Tempest with masks, puppetry and live music! 15th July - 3rd August"/>
    <n v="5000"/>
    <n v="1097"/>
    <n v="0.21940000000000001"/>
    <x v="2"/>
    <n v="47.695652173913047"/>
    <x v="1"/>
    <s v="GBP"/>
    <n v="1399809052"/>
    <n v="1397217052"/>
    <b v="1"/>
    <n v="23"/>
    <b v="0"/>
    <s v="theater/plays"/>
    <x v="1"/>
    <x v="6"/>
  </r>
  <r>
    <n v="3843"/>
    <x v="3838"/>
    <s v="Vengeance Can Wait navigates Japanese sub-culture as it charts a dark, twisted and touching, â€œdifferentâ€ kind of love story."/>
    <n v="5000"/>
    <n v="1065"/>
    <n v="0.21299999999999999"/>
    <x v="2"/>
    <n v="56.05263157894737"/>
    <x v="0"/>
    <s v="USD"/>
    <n v="1401587064"/>
    <n v="1399427064"/>
    <b v="1"/>
    <n v="19"/>
    <b v="0"/>
    <s v="theater/plays"/>
    <x v="1"/>
    <x v="6"/>
  </r>
  <r>
    <n v="3844"/>
    <x v="3839"/>
    <s v="A comedy about a Christopher Walken Club.  This show was chosen to perform in DC!  Help the production get to our nation's capital."/>
    <n v="9800"/>
    <n v="4066"/>
    <n v="0.41489795918367345"/>
    <x v="2"/>
    <n v="81.319999999999993"/>
    <x v="0"/>
    <s v="USD"/>
    <n v="1401778740"/>
    <n v="1399474134"/>
    <b v="1"/>
    <n v="50"/>
    <b v="0"/>
    <s v="theater/plays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n v="2.1049999999999999E-2"/>
    <x v="2"/>
    <n v="70.166666666666671"/>
    <x v="0"/>
    <s v="USD"/>
    <n v="1443711774"/>
    <n v="1441119774"/>
    <b v="1"/>
    <n v="12"/>
    <b v="0"/>
    <s v="theater/plays"/>
    <x v="1"/>
    <x v="6"/>
  </r>
  <r>
    <n v="3846"/>
    <x v="3841"/>
    <s v="My Insane Shakespeare. An original play by Arthur Elbakyan premiering October 13th at United Solo, New York City."/>
    <n v="7000"/>
    <n v="189"/>
    <n v="2.7E-2"/>
    <x v="2"/>
    <n v="23.625"/>
    <x v="0"/>
    <s v="USD"/>
    <n v="1412405940"/>
    <n v="1409721542"/>
    <b v="1"/>
    <n v="8"/>
    <b v="0"/>
    <s v="theater/plays"/>
    <x v="1"/>
    <x v="6"/>
  </r>
  <r>
    <n v="3847"/>
    <x v="3842"/>
    <s v="The production of the original play &quot;Madame X&quot; by Amanda Davison. Inspired by the painting by John Singer Sargent."/>
    <n v="10500"/>
    <n v="1697"/>
    <n v="0.16161904761904761"/>
    <x v="2"/>
    <n v="188.55555555555554"/>
    <x v="0"/>
    <s v="USD"/>
    <n v="1437283391"/>
    <n v="1433395391"/>
    <b v="1"/>
    <n v="9"/>
    <b v="0"/>
    <s v="theater/plays"/>
    <x v="1"/>
    <x v="6"/>
  </r>
  <r>
    <n v="3848"/>
    <x v="3843"/>
    <s v="A Carnegie Mellon capstone play based on a woman's life as she slips from reality due to the degenerative effect of Alzheimer's Disease"/>
    <n v="13000"/>
    <n v="2129"/>
    <n v="0.16376923076923078"/>
    <x v="2"/>
    <n v="49.511627906976742"/>
    <x v="0"/>
    <s v="USD"/>
    <n v="1445196989"/>
    <n v="1442604989"/>
    <b v="1"/>
    <n v="43"/>
    <b v="0"/>
    <s v="theater/plays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n v="7.0433333333333334E-2"/>
    <x v="2"/>
    <n v="75.464285714285708"/>
    <x v="12"/>
    <s v="EUR"/>
    <n v="1434047084"/>
    <n v="1431455084"/>
    <b v="1"/>
    <n v="28"/>
    <b v="0"/>
    <s v="theater/plays"/>
    <x v="1"/>
    <x v="6"/>
  </r>
  <r>
    <n v="3850"/>
    <x v="3845"/>
    <s v="V-Day is a global activist movement to end violence against women and girls."/>
    <n v="1000"/>
    <n v="38"/>
    <n v="3.7999999999999999E-2"/>
    <x v="2"/>
    <n v="9.5"/>
    <x v="0"/>
    <s v="USD"/>
    <n v="1420081143"/>
    <n v="1417489143"/>
    <b v="1"/>
    <n v="4"/>
    <b v="0"/>
    <s v="theater/plays"/>
    <x v="1"/>
    <x v="6"/>
  </r>
  <r>
    <n v="3851"/>
    <x v="3846"/>
    <s v="A play about the horrible choices we have to make every day. Should we take a risk, or take the road most travelled?"/>
    <n v="2500"/>
    <n v="852"/>
    <n v="0.34079999999999999"/>
    <x v="2"/>
    <n v="35.5"/>
    <x v="1"/>
    <s v="GBP"/>
    <n v="1437129179"/>
    <n v="1434537179"/>
    <b v="1"/>
    <n v="24"/>
    <b v="0"/>
    <s v="theater/plays"/>
    <x v="1"/>
    <x v="6"/>
  </r>
  <r>
    <n v="3852"/>
    <x v="3847"/>
    <s v="Writer/Director Lynette J. Blackwell presents the hilarious entangled love story of when evil and good attempt to coexist."/>
    <n v="10000"/>
    <n v="20"/>
    <n v="2E-3"/>
    <x v="2"/>
    <n v="10"/>
    <x v="0"/>
    <s v="USD"/>
    <n v="1427427276"/>
    <n v="1425270876"/>
    <b v="0"/>
    <n v="2"/>
    <b v="0"/>
    <s v="theater/plays"/>
    <x v="1"/>
    <x v="6"/>
  </r>
  <r>
    <n v="3853"/>
    <x v="3848"/>
    <s v="A dose of One-woman &quot;Dramedy&quot; to cure those daily blues is just what the doctor ordered!"/>
    <n v="100000"/>
    <n v="26"/>
    <n v="2.5999999999999998E-4"/>
    <x v="2"/>
    <n v="13"/>
    <x v="0"/>
    <s v="USD"/>
    <n v="1409602178"/>
    <n v="1406578178"/>
    <b v="0"/>
    <n v="2"/>
    <b v="0"/>
    <s v="theater/plays"/>
    <x v="1"/>
    <x v="6"/>
  </r>
  <r>
    <n v="3854"/>
    <x v="3849"/>
    <s v="A play dedicated to the 100th anniversary of the Armenian Genocide."/>
    <n v="11000"/>
    <n v="1788"/>
    <n v="0.16254545454545455"/>
    <x v="2"/>
    <n v="89.4"/>
    <x v="0"/>
    <s v="USD"/>
    <n v="1431206058"/>
    <n v="1428614058"/>
    <b v="0"/>
    <n v="20"/>
    <b v="0"/>
    <s v="theater/plays"/>
    <x v="1"/>
    <x v="6"/>
  </r>
  <r>
    <n v="3855"/>
    <x v="3850"/>
    <s v="TWO NEW DARK COMEDIES OPENING IN NYC THIS APRIL AND MAY BY CHRISTOPHER B. LATRO _x000a_ABOUT FAMILY, AMBITION, LOVE AND GREED"/>
    <n v="1000"/>
    <n v="25"/>
    <n v="2.5000000000000001E-2"/>
    <x v="2"/>
    <n v="25"/>
    <x v="0"/>
    <s v="USD"/>
    <n v="1427408271"/>
    <n v="1424819871"/>
    <b v="0"/>
    <n v="1"/>
    <b v="0"/>
    <s v="theater/plays"/>
    <x v="1"/>
    <x v="6"/>
  </r>
  <r>
    <n v="3856"/>
    <x v="3851"/>
    <s v="Thought-provoking drama about one who gets so caught up in churchwork, loses the true meaning of serving God, &amp; has TROUBLE AT THE GATE"/>
    <n v="5000"/>
    <n v="1"/>
    <n v="2.0000000000000001E-4"/>
    <x v="2"/>
    <n v="1"/>
    <x v="0"/>
    <s v="USD"/>
    <n v="1425833403"/>
    <n v="1423245003"/>
    <b v="0"/>
    <n v="1"/>
    <b v="0"/>
    <s v="theater/plays"/>
    <x v="1"/>
    <x v="6"/>
  </r>
  <r>
    <n v="3857"/>
    <x v="3852"/>
    <s v="The Ultimate Screenwriting Conference_x000a_is the experience showing screenwriters how to write and sell a screenplay in hollywood!"/>
    <n v="5000"/>
    <n v="260"/>
    <n v="5.1999999999999998E-2"/>
    <x v="2"/>
    <n v="65"/>
    <x v="0"/>
    <s v="USD"/>
    <n v="1406913120"/>
    <n v="1404927690"/>
    <b v="0"/>
    <n v="4"/>
    <b v="0"/>
    <s v="theater/plays"/>
    <x v="1"/>
    <x v="6"/>
  </r>
  <r>
    <n v="3858"/>
    <x v="3853"/>
    <s v="With non-gender specific casting, CattyWhamPuss Theatre dismiss traditional casting biases in this, their ambitious first venture."/>
    <n v="500"/>
    <n v="10"/>
    <n v="0.02"/>
    <x v="2"/>
    <n v="10"/>
    <x v="1"/>
    <s v="GBP"/>
    <n v="1432328400"/>
    <n v="1430734844"/>
    <b v="0"/>
    <n v="1"/>
    <b v="0"/>
    <s v="theater/plays"/>
    <x v="1"/>
    <x v="6"/>
  </r>
  <r>
    <n v="3859"/>
    <x v="3854"/>
    <s v="This is a play that will have each and everyone that sees it thinking about the dreams they had growing up. It's a dramady"/>
    <n v="2500"/>
    <n v="1"/>
    <n v="4.0000000000000002E-4"/>
    <x v="2"/>
    <n v="1"/>
    <x v="0"/>
    <s v="USD"/>
    <n v="1403730000"/>
    <n v="1401485207"/>
    <b v="0"/>
    <n v="1"/>
    <b v="0"/>
    <s v="theater/plays"/>
    <x v="1"/>
    <x v="6"/>
  </r>
  <r>
    <n v="3860"/>
    <x v="3855"/>
    <s v="The unproduced screenplay by Tennessee Williams is given life for the first time on a Twin Cities stage by an ensemble of local actors."/>
    <n v="6000"/>
    <n v="1060"/>
    <n v="0.17666666666666667"/>
    <x v="2"/>
    <n v="81.538461538461533"/>
    <x v="0"/>
    <s v="USD"/>
    <n v="1407858710"/>
    <n v="1405266710"/>
    <b v="0"/>
    <n v="13"/>
    <b v="0"/>
    <s v="theater/plays"/>
    <x v="1"/>
    <x v="6"/>
  </r>
  <r>
    <n v="3861"/>
    <x v="3856"/>
    <s v="THE COMING OF THE LORD!"/>
    <n v="2000"/>
    <n v="100"/>
    <n v="0.05"/>
    <x v="2"/>
    <n v="100"/>
    <x v="0"/>
    <s v="USD"/>
    <n v="1415828820"/>
    <n v="1412258977"/>
    <b v="0"/>
    <n v="1"/>
    <b v="0"/>
    <s v="theater/plays"/>
    <x v="1"/>
    <x v="6"/>
  </r>
  <r>
    <n v="3862"/>
    <x v="3857"/>
    <s v="The hit immersive theatre experience of England comes to Corpus Christi!"/>
    <n v="7500"/>
    <n v="1"/>
    <n v="1.3333333333333334E-4"/>
    <x v="2"/>
    <n v="1"/>
    <x v="0"/>
    <s v="USD"/>
    <n v="1473699540"/>
    <n v="1472451356"/>
    <b v="0"/>
    <n v="1"/>
    <b v="0"/>
    <s v="theater/plays"/>
    <x v="1"/>
    <x v="6"/>
  </r>
  <r>
    <n v="3863"/>
    <x v="3858"/>
    <s v="Umma Yemaya is  a play that examines the challenges of unconventional love. The Lady  and the Artist create their own world for love."/>
    <n v="6000"/>
    <n v="0"/>
    <n v="0"/>
    <x v="2"/>
    <e v="#DIV/0!"/>
    <x v="0"/>
    <s v="USD"/>
    <n v="1446739905"/>
    <n v="1441552305"/>
    <b v="0"/>
    <n v="0"/>
    <b v="0"/>
    <s v="theater/plays"/>
    <x v="1"/>
    <x v="6"/>
  </r>
  <r>
    <n v="3864"/>
    <x v="3859"/>
    <s v="I want to create a theatrical performance of the book Grammar Land and present it at schools to help children learn proper grammar."/>
    <n v="5000"/>
    <n v="60"/>
    <n v="1.2E-2"/>
    <x v="2"/>
    <n v="20"/>
    <x v="0"/>
    <s v="USD"/>
    <n v="1447799054"/>
    <n v="1445203454"/>
    <b v="0"/>
    <n v="3"/>
    <b v="0"/>
    <s v="theater/plays"/>
    <x v="1"/>
    <x v="6"/>
  </r>
  <r>
    <n v="3865"/>
    <x v="3860"/>
    <s v="Sissy Entertainment delivers a delicious cabaret that blends comedic monologue, song, and traditional sketch comedy."/>
    <n v="2413"/>
    <n v="650"/>
    <n v="0.26937422295897223"/>
    <x v="2"/>
    <n v="46.428571428571431"/>
    <x v="5"/>
    <s v="CAD"/>
    <n v="1409376600"/>
    <n v="1405957098"/>
    <b v="0"/>
    <n v="14"/>
    <b v="0"/>
    <s v="theater/plays"/>
    <x v="1"/>
    <x v="6"/>
  </r>
  <r>
    <n v="3866"/>
    <x v="3861"/>
    <s v="A funny, moving, witty piece about a girl, her oboe, and her dreams."/>
    <n v="2000"/>
    <n v="11"/>
    <n v="5.4999999999999997E-3"/>
    <x v="2"/>
    <n v="5.5"/>
    <x v="0"/>
    <s v="USD"/>
    <n v="1458703740"/>
    <n v="1454453021"/>
    <b v="0"/>
    <n v="2"/>
    <b v="0"/>
    <s v="theater/plays"/>
    <x v="1"/>
    <x v="6"/>
  </r>
  <r>
    <n v="3867"/>
    <x v="3862"/>
    <s v="What do you know about Russian Culture? Our project helps the American children to find out about Russian literature."/>
    <n v="2000"/>
    <n v="251"/>
    <n v="0.1255"/>
    <x v="2"/>
    <n v="50.2"/>
    <x v="0"/>
    <s v="USD"/>
    <n v="1466278339"/>
    <n v="1463686339"/>
    <b v="0"/>
    <n v="5"/>
    <b v="0"/>
    <s v="theater/plays"/>
    <x v="1"/>
    <x v="6"/>
  </r>
  <r>
    <n v="3868"/>
    <x v="3863"/>
    <s v="New collection of music by Scott Evan Davis!"/>
    <n v="5000"/>
    <n v="10"/>
    <n v="2E-3"/>
    <x v="1"/>
    <n v="10"/>
    <x v="1"/>
    <s v="GBP"/>
    <n v="1410191405"/>
    <n v="1408031405"/>
    <b v="0"/>
    <n v="1"/>
    <b v="0"/>
    <s v="theater/musical"/>
    <x v="1"/>
    <x v="40"/>
  </r>
  <r>
    <n v="3869"/>
    <x v="3864"/>
    <s v="A Musical about 3 women who pursue their Pleasure and end up finding themselves."/>
    <n v="13111"/>
    <n v="452"/>
    <n v="3.44748684310884E-2"/>
    <x v="1"/>
    <n v="30.133333333333333"/>
    <x v="0"/>
    <s v="USD"/>
    <n v="1426302660"/>
    <n v="1423761792"/>
    <b v="0"/>
    <n v="15"/>
    <b v="0"/>
    <s v="theater/musical"/>
    <x v="1"/>
    <x v="40"/>
  </r>
  <r>
    <n v="3870"/>
    <x v="3865"/>
    <s v="M,L,S&amp;R it's a sexy rock/pop musical confronting contemporary gay issues with an all male cast singing and dancing to top 40 songs."/>
    <n v="10000"/>
    <n v="1500"/>
    <n v="0.15"/>
    <x v="1"/>
    <n v="150"/>
    <x v="0"/>
    <s v="USD"/>
    <n v="1404360478"/>
    <n v="1401768478"/>
    <b v="0"/>
    <n v="10"/>
    <b v="0"/>
    <s v="theater/musical"/>
    <x v="1"/>
    <x v="40"/>
  </r>
  <r>
    <n v="3871"/>
    <x v="3866"/>
    <s v="Our musical is finally ready to come to life, and we're raising funds to help make that happen!"/>
    <n v="1500"/>
    <n v="40"/>
    <n v="2.6666666666666668E-2"/>
    <x v="1"/>
    <n v="13.333333333333334"/>
    <x v="0"/>
    <s v="USD"/>
    <n v="1490809450"/>
    <n v="1485629050"/>
    <b v="0"/>
    <n v="3"/>
    <b v="0"/>
    <s v="theater/musical"/>
    <x v="1"/>
    <x v="40"/>
  </r>
  <r>
    <n v="3872"/>
    <x v="3867"/>
    <s v="We are a brand new theatrical teen production company, and we need enough money to put on our first musical production."/>
    <n v="15000"/>
    <n v="0"/>
    <n v="0"/>
    <x v="1"/>
    <e v="#DIV/0!"/>
    <x v="0"/>
    <s v="USD"/>
    <n v="1439522996"/>
    <n v="1435202996"/>
    <b v="0"/>
    <n v="0"/>
    <b v="0"/>
    <s v="theater/musical"/>
    <x v="1"/>
    <x v="40"/>
  </r>
  <r>
    <n v="3873"/>
    <x v="3868"/>
    <s v="Looking for $250 sponsors to help us provide in-house field trips to schools focusing on character development shows for children K-3."/>
    <n v="5500"/>
    <n v="0"/>
    <n v="0"/>
    <x v="1"/>
    <e v="#DIV/0!"/>
    <x v="0"/>
    <s v="USD"/>
    <n v="1444322535"/>
    <n v="1441730535"/>
    <b v="0"/>
    <n v="0"/>
    <b v="0"/>
    <s v="theater/musical"/>
    <x v="1"/>
    <x v="40"/>
  </r>
  <r>
    <n v="3874"/>
    <x v="3869"/>
    <s v="An exploration of arts, dance, music and theater bought to you by a talented team of performing arts enthusiasts - a FUNdraising event"/>
    <n v="620"/>
    <n v="0"/>
    <n v="0"/>
    <x v="1"/>
    <e v="#DIV/0!"/>
    <x v="4"/>
    <s v="NZD"/>
    <n v="1422061200"/>
    <n v="1420244622"/>
    <b v="0"/>
    <n v="0"/>
    <b v="0"/>
    <s v="theater/musical"/>
    <x v="1"/>
    <x v="40"/>
  </r>
  <r>
    <n v="3875"/>
    <x v="3870"/>
    <s v="Det nystartede vÃ¦kstlagsteater NÃ¸rrebro Musicalteater's hÃ¥rrejsende opsÃ¦tning af horror-musicalen &quot;Sweeney Todd&quot;!"/>
    <n v="30000"/>
    <n v="0"/>
    <n v="0"/>
    <x v="1"/>
    <e v="#DIV/0!"/>
    <x v="8"/>
    <s v="DKK"/>
    <n v="1472896800"/>
    <n v="1472804365"/>
    <b v="0"/>
    <n v="0"/>
    <b v="0"/>
    <s v="theater/musical"/>
    <x v="1"/>
    <x v="40"/>
  </r>
  <r>
    <n v="3876"/>
    <x v="3871"/>
    <s v="Hopefully a successful Campaign will bring this original musical back to the stage for performances on 26th, 27th and 28th May 2016."/>
    <n v="3900"/>
    <n v="2059"/>
    <n v="0.52794871794871789"/>
    <x v="1"/>
    <n v="44.760869565217391"/>
    <x v="1"/>
    <s v="GBP"/>
    <n v="1454425128"/>
    <n v="1451833128"/>
    <b v="0"/>
    <n v="46"/>
    <b v="0"/>
    <s v="theater/musical"/>
    <x v="1"/>
    <x v="40"/>
  </r>
  <r>
    <n v="3877"/>
    <x v="3872"/>
    <s v="Help us record the concept album and stage grand concerts with a fantastic cast and orchestra. Get your tickets, music and more!"/>
    <n v="25000"/>
    <n v="1241"/>
    <n v="4.9639999999999997E-2"/>
    <x v="1"/>
    <n v="88.642857142857139"/>
    <x v="0"/>
    <s v="USD"/>
    <n v="1481213752"/>
    <n v="1478621752"/>
    <b v="0"/>
    <n v="14"/>
    <b v="0"/>
    <s v="theater/musical"/>
    <x v="1"/>
    <x v="40"/>
  </r>
  <r>
    <n v="3878"/>
    <x v="3873"/>
    <s v="Encouraging young males to engage in vocational development in the art of musical theater and related dance classes."/>
    <n v="18000"/>
    <n v="10"/>
    <n v="5.5555555555555556E-4"/>
    <x v="1"/>
    <n v="10"/>
    <x v="0"/>
    <s v="USD"/>
    <n v="1435636740"/>
    <n v="1433014746"/>
    <b v="0"/>
    <n v="1"/>
    <b v="0"/>
    <s v="theater/musical"/>
    <x v="1"/>
    <x v="40"/>
  </r>
  <r>
    <n v="3879"/>
    <x v="3874"/>
    <s v="Theatre â€˜Portableâ€™ Royal is a portable, fully working, 40 seater theatre which will tour the UK and beyond!"/>
    <n v="15000"/>
    <n v="0"/>
    <n v="0"/>
    <x v="1"/>
    <e v="#DIV/0!"/>
    <x v="1"/>
    <s v="GBP"/>
    <n v="1422218396"/>
    <n v="1419626396"/>
    <b v="0"/>
    <n v="0"/>
    <b v="0"/>
    <s v="theater/musical"/>
    <x v="1"/>
    <x v="40"/>
  </r>
  <r>
    <n v="3880"/>
    <x v="3875"/>
    <s v="With Russell Grant as Mrs Meers, this classic musical taps into London's Theatro Technis 1-25 October 2014 for its UK fringe premiere!"/>
    <n v="7500"/>
    <n v="980"/>
    <n v="0.13066666666666665"/>
    <x v="1"/>
    <n v="57.647058823529413"/>
    <x v="1"/>
    <s v="GBP"/>
    <n v="1406761200"/>
    <n v="1403724820"/>
    <b v="0"/>
    <n v="17"/>
    <b v="0"/>
    <s v="theater/musical"/>
    <x v="1"/>
    <x v="40"/>
  </r>
  <r>
    <n v="3881"/>
    <x v="3876"/>
    <s v="A musical journey coming to the Blue Venue at the 2017 Orlando Fringe Festival!"/>
    <n v="500"/>
    <n v="25"/>
    <n v="0.05"/>
    <x v="1"/>
    <n v="25"/>
    <x v="0"/>
    <s v="USD"/>
    <n v="1487550399"/>
    <n v="1484958399"/>
    <b v="0"/>
    <n v="1"/>
    <b v="0"/>
    <s v="theater/musical"/>
    <x v="1"/>
    <x v="40"/>
  </r>
  <r>
    <n v="3882"/>
    <x v="3877"/>
    <s v="A musical vision of the Faust tale... how he signed his soul to the devil Mephistopheles to find Lori, the love of his life."/>
    <n v="30000"/>
    <n v="0"/>
    <n v="0"/>
    <x v="1"/>
    <e v="#DIV/0!"/>
    <x v="2"/>
    <s v="AUD"/>
    <n v="1454281380"/>
    <n v="1451950570"/>
    <b v="0"/>
    <n v="0"/>
    <b v="0"/>
    <s v="theater/musical"/>
    <x v="1"/>
    <x v="40"/>
  </r>
  <r>
    <n v="3883"/>
    <x v="3878"/>
    <s v="CAGED - A New Musical is the story of One Passion, One Voice, One Dream. - One man's quest to become the woman he always wanted to be."/>
    <n v="15000"/>
    <n v="0"/>
    <n v="0"/>
    <x v="1"/>
    <e v="#DIV/0!"/>
    <x v="1"/>
    <s v="GBP"/>
    <n v="1409668069"/>
    <n v="1407076069"/>
    <b v="0"/>
    <n v="0"/>
    <b v="0"/>
    <s v="theater/musical"/>
    <x v="1"/>
    <x v="40"/>
  </r>
  <r>
    <n v="3884"/>
    <x v="3879"/>
    <s v="The Group M3 is striving to give one of the poorest towns in the country hope again this Easter Holiday."/>
    <n v="10000"/>
    <n v="0"/>
    <n v="0"/>
    <x v="1"/>
    <e v="#DIV/0!"/>
    <x v="0"/>
    <s v="USD"/>
    <n v="1427479192"/>
    <n v="1425322792"/>
    <b v="0"/>
    <n v="0"/>
    <b v="0"/>
    <s v="theater/musical"/>
    <x v="1"/>
    <x v="40"/>
  </r>
  <r>
    <n v="3885"/>
    <x v="3880"/>
    <s v="A LIVE musical spectacular theatrical experience of The Beatles recording sessions at Abbey Road Studios."/>
    <n v="375000"/>
    <n v="0"/>
    <n v="0"/>
    <x v="1"/>
    <e v="#DIV/0!"/>
    <x v="0"/>
    <s v="USD"/>
    <n v="1462834191"/>
    <n v="1460242191"/>
    <b v="0"/>
    <n v="0"/>
    <b v="0"/>
    <s v="theater/musical"/>
    <x v="1"/>
    <x v="40"/>
  </r>
  <r>
    <n v="3886"/>
    <x v="3881"/>
    <n v="1"/>
    <n v="10000"/>
    <n v="0"/>
    <n v="0"/>
    <x v="1"/>
    <e v="#DIV/0!"/>
    <x v="2"/>
    <s v="AUD"/>
    <n v="1418275702"/>
    <n v="1415683702"/>
    <b v="0"/>
    <n v="0"/>
    <b v="0"/>
    <s v="theater/musical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n v="1.7500000000000002E-2"/>
    <x v="1"/>
    <n v="17.5"/>
    <x v="0"/>
    <s v="USD"/>
    <n v="1430517600"/>
    <n v="1426538129"/>
    <b v="0"/>
    <n v="2"/>
    <b v="0"/>
    <s v="theater/musical"/>
    <x v="1"/>
    <x v="40"/>
  </r>
  <r>
    <n v="3888"/>
    <x v="3883"/>
    <s v="We are devising a vibrant new adaptation of Homer's The Odyssey featuring dynamic storytelling, stunning visuals and original music."/>
    <n v="2000"/>
    <n v="542"/>
    <n v="0.27100000000000002"/>
    <x v="2"/>
    <n v="38.714285714285715"/>
    <x v="1"/>
    <s v="GBP"/>
    <n v="1488114358"/>
    <n v="1485522358"/>
    <b v="0"/>
    <n v="14"/>
    <b v="0"/>
    <s v="theater/plays"/>
    <x v="1"/>
    <x v="6"/>
  </r>
  <r>
    <n v="3889"/>
    <x v="3884"/>
    <s v="A romantic comedy about a girl trying to figure out what to do with her life and an angel who comes to help her."/>
    <n v="8000"/>
    <n v="118"/>
    <n v="1.4749999999999999E-2"/>
    <x v="2"/>
    <n v="13.111111111111111"/>
    <x v="0"/>
    <s v="USD"/>
    <n v="1420413960"/>
    <n v="1417651630"/>
    <b v="0"/>
    <n v="9"/>
    <b v="0"/>
    <s v="theater/plays"/>
    <x v="1"/>
    <x v="6"/>
  </r>
  <r>
    <n v="3890"/>
    <x v="3885"/>
    <s v="Will Power Troupe is the only US group invited to perform in London's Shakespeare Festival. We need your help to bring the USA to UK!"/>
    <n v="15000"/>
    <n v="2524"/>
    <n v="0.16826666666666668"/>
    <x v="2"/>
    <n v="315.5"/>
    <x v="0"/>
    <s v="USD"/>
    <n v="1439662344"/>
    <n v="1434478344"/>
    <b v="0"/>
    <n v="8"/>
    <b v="0"/>
    <s v="theater/plays"/>
    <x v="1"/>
    <x v="6"/>
  </r>
  <r>
    <n v="3891"/>
    <x v="3886"/>
    <s v="A comedy about a mime who dreams of becoming a stand up comedian."/>
    <n v="800"/>
    <n v="260"/>
    <n v="0.32500000000000001"/>
    <x v="2"/>
    <n v="37.142857142857146"/>
    <x v="0"/>
    <s v="USD"/>
    <n v="1427086740"/>
    <n v="1424488244"/>
    <b v="0"/>
    <n v="7"/>
    <b v="0"/>
    <s v="theater/plays"/>
    <x v="1"/>
    <x v="6"/>
  </r>
  <r>
    <n v="3892"/>
    <x v="3887"/>
    <s v="Saloon owner Gertude Blum mistrusts all men and scorns love, but sailor Harry Bales' romantic dreams force her to face her tragic past."/>
    <n v="1000"/>
    <n v="0"/>
    <n v="0"/>
    <x v="2"/>
    <e v="#DIV/0!"/>
    <x v="0"/>
    <s v="USD"/>
    <n v="1408863600"/>
    <n v="1408203557"/>
    <b v="0"/>
    <n v="0"/>
    <b v="0"/>
    <s v="theater/plays"/>
    <x v="1"/>
    <x v="6"/>
  </r>
  <r>
    <n v="3893"/>
    <x v="3888"/>
    <s v="An inspiring story of a young girl's journey from childhood to adulthood told through monologue, dialogue, poetry and music and dance."/>
    <n v="50000"/>
    <n v="10775"/>
    <n v="0.2155"/>
    <x v="2"/>
    <n v="128.27380952380952"/>
    <x v="0"/>
    <s v="USD"/>
    <n v="1404194400"/>
    <n v="1400600840"/>
    <b v="0"/>
    <n v="84"/>
    <b v="0"/>
    <s v="theater/plays"/>
    <x v="1"/>
    <x v="6"/>
  </r>
  <r>
    <n v="3894"/>
    <x v="3889"/>
    <s v="Ryan and Vanessa are hosting Christmas for the first time but instead of a happy celebration, they get a hilarious survival situation."/>
    <n v="15000"/>
    <n v="520"/>
    <n v="3.4666666666666665E-2"/>
    <x v="2"/>
    <n v="47.272727272727273"/>
    <x v="0"/>
    <s v="USD"/>
    <n v="1481000340"/>
    <n v="1478386812"/>
    <b v="0"/>
    <n v="11"/>
    <b v="0"/>
    <s v="theater/plays"/>
    <x v="1"/>
    <x v="6"/>
  </r>
  <r>
    <n v="3895"/>
    <x v="3890"/>
    <s v="A Transgender makeup artist calls into question the loyalty of her best friend in a 1980's circus while dealing with her dying mother."/>
    <n v="1000"/>
    <n v="50"/>
    <n v="0.05"/>
    <x v="2"/>
    <n v="50"/>
    <x v="0"/>
    <s v="USD"/>
    <n v="1425103218"/>
    <n v="1422424818"/>
    <b v="0"/>
    <n v="1"/>
    <b v="0"/>
    <s v="theater/plays"/>
    <x v="1"/>
    <x v="6"/>
  </r>
  <r>
    <n v="3896"/>
    <x v="3891"/>
    <s v="Yorick and Co. is a comedy about a struggling theatre company whose mysterious benefactor starts haunting the show!"/>
    <n v="1600"/>
    <n v="170"/>
    <n v="0.10625"/>
    <x v="2"/>
    <n v="42.5"/>
    <x v="0"/>
    <s v="USD"/>
    <n v="1402979778"/>
    <n v="1401770178"/>
    <b v="0"/>
    <n v="4"/>
    <b v="0"/>
    <s v="theater/plays"/>
    <x v="1"/>
    <x v="6"/>
  </r>
  <r>
    <n v="3897"/>
    <x v="3892"/>
    <s v="Help us to put on a production of Terry Pratchett's Wyrd Sisters, an ambitions show for our theatre but one I believe we can do."/>
    <n v="2500"/>
    <n v="440"/>
    <n v="0.17599999999999999"/>
    <x v="2"/>
    <n v="44"/>
    <x v="4"/>
    <s v="NZD"/>
    <n v="1420750683"/>
    <n v="1418158683"/>
    <b v="0"/>
    <n v="10"/>
    <b v="0"/>
    <s v="theater/plays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n v="0.3256"/>
    <x v="2"/>
    <n v="50.875"/>
    <x v="1"/>
    <s v="GBP"/>
    <n v="1439827200"/>
    <n v="1436355270"/>
    <b v="0"/>
    <n v="16"/>
    <b v="0"/>
    <s v="theater/plays"/>
    <x v="1"/>
    <x v="6"/>
  </r>
  <r>
    <n v="3899"/>
    <x v="3894"/>
    <s v="More than just a play, RAIN is an outreach to hurting people who feel disengaged or rejected by others."/>
    <n v="10000"/>
    <n v="125"/>
    <n v="1.2500000000000001E-2"/>
    <x v="2"/>
    <n v="62.5"/>
    <x v="0"/>
    <s v="USD"/>
    <n v="1407868561"/>
    <n v="1406140561"/>
    <b v="0"/>
    <n v="2"/>
    <b v="0"/>
    <s v="theater/plays"/>
    <x v="1"/>
    <x v="6"/>
  </r>
  <r>
    <n v="3900"/>
    <x v="3895"/>
    <s v="HUB Theatre Group collaborates with local artists to present John Logan's RED to the community."/>
    <n v="2500"/>
    <n v="135"/>
    <n v="5.3999999999999999E-2"/>
    <x v="2"/>
    <n v="27"/>
    <x v="0"/>
    <s v="USD"/>
    <n v="1433988791"/>
    <n v="1431396791"/>
    <b v="0"/>
    <n v="5"/>
    <b v="0"/>
    <s v="theater/plays"/>
    <x v="1"/>
    <x v="6"/>
  </r>
  <r>
    <n v="3901"/>
    <x v="3896"/>
    <s v="&quot;De Lewe&quot; deals with the critical issues within today's youth. It reminds us that standing together is stronger than falling apart."/>
    <n v="3000"/>
    <n v="25"/>
    <n v="8.3333333333333332E-3"/>
    <x v="2"/>
    <n v="25"/>
    <x v="0"/>
    <s v="USD"/>
    <n v="1450554599"/>
    <n v="1447098599"/>
    <b v="0"/>
    <n v="1"/>
    <b v="0"/>
    <s v="theater/plays"/>
    <x v="1"/>
    <x v="6"/>
  </r>
  <r>
    <n v="3902"/>
    <x v="3897"/>
    <s v="Love, Sex and Apps is a double bill exploring the way in which we are both connected and disconnected with those around us."/>
    <n v="3000"/>
    <n v="1465"/>
    <n v="0.48833333333333334"/>
    <x v="2"/>
    <n v="47.258064516129032"/>
    <x v="1"/>
    <s v="GBP"/>
    <n v="1479125642"/>
    <n v="1476962042"/>
    <b v="0"/>
    <n v="31"/>
    <b v="0"/>
    <s v="theater/plays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n v="0"/>
    <x v="2"/>
    <e v="#DIV/0!"/>
    <x v="0"/>
    <s v="USD"/>
    <n v="1439581080"/>
    <n v="1435709765"/>
    <b v="0"/>
    <n v="0"/>
    <b v="0"/>
    <s v="theater/plays"/>
    <x v="1"/>
    <x v="6"/>
  </r>
  <r>
    <n v="3904"/>
    <x v="3899"/>
    <s v="A play that will cover 4000 years of black history."/>
    <n v="10000"/>
    <n v="3"/>
    <n v="2.9999999999999997E-4"/>
    <x v="2"/>
    <n v="1.5"/>
    <x v="0"/>
    <s v="USD"/>
    <n v="1429074240"/>
    <n v="1427866200"/>
    <b v="0"/>
    <n v="2"/>
    <b v="0"/>
    <s v="theater/plays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n v="0.11533333333333333"/>
    <x v="2"/>
    <n v="24.714285714285715"/>
    <x v="1"/>
    <s v="GBP"/>
    <n v="1434063600"/>
    <n v="1430405903"/>
    <b v="0"/>
    <n v="7"/>
    <b v="0"/>
    <s v="theater/plays"/>
    <x v="1"/>
    <x v="6"/>
  </r>
  <r>
    <n v="3906"/>
    <x v="3901"/>
    <s v="We will workshop, stage and develop new writing, devised work and adaptations. A joyful leap into the possibilities of an idea!"/>
    <n v="1500"/>
    <n v="1010"/>
    <n v="0.67333333333333334"/>
    <x v="2"/>
    <n v="63.125"/>
    <x v="1"/>
    <s v="GBP"/>
    <n v="1435325100"/>
    <n v="1432072893"/>
    <b v="0"/>
    <n v="16"/>
    <b v="0"/>
    <s v="theater/plays"/>
    <x v="1"/>
    <x v="6"/>
  </r>
  <r>
    <n v="3907"/>
    <x v="3902"/>
    <s v="Burqa&amp;Rifle dramatizes the  encounter between two women -- a vigilante and a convert to Islam."/>
    <n v="1000"/>
    <n v="153"/>
    <n v="0.153"/>
    <x v="2"/>
    <n v="38.25"/>
    <x v="0"/>
    <s v="USD"/>
    <n v="1414354080"/>
    <n v="1411587606"/>
    <b v="0"/>
    <n v="4"/>
    <b v="0"/>
    <s v="theater/plays"/>
    <x v="1"/>
    <x v="6"/>
  </r>
  <r>
    <n v="3908"/>
    <x v="3903"/>
    <s v="Death splits apart twin brothers in a questionable car accident. They shared dreams, and now they must share trials in the unknown."/>
    <n v="750"/>
    <n v="65"/>
    <n v="8.666666666666667E-2"/>
    <x v="2"/>
    <n v="16.25"/>
    <x v="0"/>
    <s v="USD"/>
    <n v="1406603696"/>
    <n v="1405307696"/>
    <b v="0"/>
    <n v="4"/>
    <b v="0"/>
    <s v="theater/plays"/>
    <x v="1"/>
    <x v="6"/>
  </r>
  <r>
    <n v="3909"/>
    <x v="3904"/>
    <s v="I am trying to put on a gospel comedy stage play that is full of laughter and life lessons as well that will change your life forever,"/>
    <n v="60000"/>
    <n v="135"/>
    <n v="2.2499999999999998E-3"/>
    <x v="2"/>
    <n v="33.75"/>
    <x v="0"/>
    <s v="USD"/>
    <n v="1410424642"/>
    <n v="1407832642"/>
    <b v="0"/>
    <n v="4"/>
    <b v="0"/>
    <s v="theater/plays"/>
    <x v="1"/>
    <x v="6"/>
  </r>
  <r>
    <n v="3910"/>
    <x v="3905"/>
    <s v="Join Sherlock Holmes and Dr. Watson as the first adventure together is dramatized live on-stage!  The game is afoot!"/>
    <n v="6000"/>
    <n v="185"/>
    <n v="3.0833333333333334E-2"/>
    <x v="2"/>
    <n v="61.666666666666664"/>
    <x v="0"/>
    <s v="USD"/>
    <n v="1441649397"/>
    <n v="1439057397"/>
    <b v="0"/>
    <n v="3"/>
    <b v="0"/>
    <s v="theater/plays"/>
    <x v="1"/>
    <x v="6"/>
  </r>
  <r>
    <n v="3911"/>
    <x v="3906"/>
    <s v="â€˜Ministers of Graceâ€™ imagines what the movie Ghostbusters would be like if written by William Shakespeare."/>
    <n v="8000"/>
    <n v="2993"/>
    <n v="0.37412499999999999"/>
    <x v="2"/>
    <n v="83.138888888888886"/>
    <x v="0"/>
    <s v="USD"/>
    <n v="1417033777"/>
    <n v="1414438177"/>
    <b v="0"/>
    <n v="36"/>
    <b v="0"/>
    <s v="theater/plays"/>
    <x v="1"/>
    <x v="6"/>
  </r>
  <r>
    <n v="3912"/>
    <x v="3907"/>
    <s v="Producing &amp; directing Jake's Women by Neil Simon opening July 9 and running through July 26 for Sonoma Arts Live"/>
    <n v="15000"/>
    <n v="1"/>
    <n v="6.666666666666667E-5"/>
    <x v="2"/>
    <n v="1"/>
    <x v="0"/>
    <s v="USD"/>
    <n v="1429936500"/>
    <n v="1424759330"/>
    <b v="0"/>
    <n v="1"/>
    <b v="0"/>
    <s v="theater/plays"/>
    <x v="1"/>
    <x v="6"/>
  </r>
  <r>
    <n v="3913"/>
    <x v="3908"/>
    <s v="â€œNo amount of fire or freshness can challenge what a man will store up in his ghostly heart.â€ â€“ The Great Gatsby"/>
    <n v="10000"/>
    <n v="1000"/>
    <n v="0.1"/>
    <x v="2"/>
    <n v="142.85714285714286"/>
    <x v="0"/>
    <s v="USD"/>
    <n v="1448863449"/>
    <n v="1446267849"/>
    <b v="0"/>
    <n v="7"/>
    <b v="0"/>
    <s v="theater/plays"/>
    <x v="1"/>
    <x v="6"/>
  </r>
  <r>
    <n v="3914"/>
    <x v="3909"/>
    <s v="Bots &amp; Barrals and StoneCrabs Theatre are excited to present the UK premiere of Guillem Clua's powerful Catalan drama Skin in Flames."/>
    <n v="2500"/>
    <n v="909"/>
    <n v="0.36359999999999998"/>
    <x v="2"/>
    <n v="33.666666666666664"/>
    <x v="1"/>
    <s v="GBP"/>
    <n v="1431298740"/>
    <n v="1429558756"/>
    <b v="0"/>
    <n v="27"/>
    <b v="0"/>
    <s v="theater/plays"/>
    <x v="1"/>
    <x v="6"/>
  </r>
  <r>
    <n v="3915"/>
    <x v="3910"/>
    <s v="Following the enormous success of Hardcross, we are looking for new ways to bring this wonderful play to a wider audience."/>
    <n v="1500"/>
    <n v="5"/>
    <n v="3.3333333333333335E-3"/>
    <x v="2"/>
    <n v="5"/>
    <x v="1"/>
    <s v="GBP"/>
    <n v="1464824309"/>
    <n v="1462232309"/>
    <b v="0"/>
    <n v="1"/>
    <b v="0"/>
    <s v="theater/plays"/>
    <x v="1"/>
    <x v="6"/>
  </r>
  <r>
    <n v="3916"/>
    <x v="3911"/>
    <s v="We're a small group of University students who need a little help making our final exam production the best product possible."/>
    <n v="2000"/>
    <n v="0"/>
    <n v="0"/>
    <x v="2"/>
    <e v="#DIV/0!"/>
    <x v="8"/>
    <s v="DKK"/>
    <n v="1464952752"/>
    <n v="1462360752"/>
    <b v="0"/>
    <n v="0"/>
    <b v="0"/>
    <s v="theater/plays"/>
    <x v="1"/>
    <x v="6"/>
  </r>
  <r>
    <n v="3917"/>
    <x v="3912"/>
    <s v="We place the actors and script to the fore, with productions stripped down to barest level, aiming to make theatre accessible."/>
    <n v="3500"/>
    <n v="10"/>
    <n v="2.8571428571428571E-3"/>
    <x v="2"/>
    <n v="10"/>
    <x v="1"/>
    <s v="GBP"/>
    <n v="1410439161"/>
    <n v="1407847161"/>
    <b v="0"/>
    <n v="1"/>
    <b v="0"/>
    <s v="theater/plays"/>
    <x v="1"/>
    <x v="6"/>
  </r>
  <r>
    <n v="3918"/>
    <x v="3913"/>
    <s v="A fantastic new comedy coming to the West End 2014.  An Alan Ayckbourn meets Richard Curtis style comedy. Who knew singing was therapy!"/>
    <n v="60000"/>
    <n v="120"/>
    <n v="2E-3"/>
    <x v="2"/>
    <n v="40"/>
    <x v="1"/>
    <s v="GBP"/>
    <n v="1407168000"/>
    <n v="1406131023"/>
    <b v="0"/>
    <n v="3"/>
    <b v="0"/>
    <s v="theater/plays"/>
    <x v="1"/>
    <x v="6"/>
  </r>
  <r>
    <n v="3919"/>
    <x v="3914"/>
    <s v="Two sisters living in a Cornish seaside town attempt to hide and escape from a life- circle of deceit, abuse, incest and revenge."/>
    <n v="5000"/>
    <n v="90"/>
    <n v="1.7999999999999999E-2"/>
    <x v="2"/>
    <n v="30"/>
    <x v="1"/>
    <s v="GBP"/>
    <n v="1453075200"/>
    <n v="1450628773"/>
    <b v="0"/>
    <n v="3"/>
    <b v="0"/>
    <s v="theater/plays"/>
    <x v="1"/>
    <x v="6"/>
  </r>
  <r>
    <n v="3920"/>
    <x v="3915"/>
    <s v="An enthralling tale charting the ecstasies and tragedies behind the seven white masks of centenarian clown,Scaramouche Jones."/>
    <n v="2500"/>
    <n v="135"/>
    <n v="5.3999999999999999E-2"/>
    <x v="2"/>
    <n v="45"/>
    <x v="1"/>
    <s v="GBP"/>
    <n v="1479032260"/>
    <n v="1476436660"/>
    <b v="0"/>
    <n v="3"/>
    <b v="0"/>
    <s v="theater/plays"/>
    <x v="1"/>
    <x v="6"/>
  </r>
  <r>
    <n v="3921"/>
    <x v="3916"/>
    <s v="CLTC are crowdfunding for our latest production - Joe Calarco's brilliant adaptation of Shakespeare's most loved tragedy."/>
    <n v="3000"/>
    <n v="0"/>
    <n v="0"/>
    <x v="2"/>
    <e v="#DIV/0!"/>
    <x v="1"/>
    <s v="GBP"/>
    <n v="1414346400"/>
    <n v="1413291655"/>
    <b v="0"/>
    <n v="0"/>
    <b v="0"/>
    <s v="theater/plays"/>
    <x v="1"/>
    <x v="6"/>
  </r>
  <r>
    <n v="3922"/>
    <x v="3917"/>
    <s v="TDPF is a play about a woman named Lisa who devotes her life to her marriage and ministry â€”since it is a woman place says her husband."/>
    <n v="750"/>
    <n v="61"/>
    <n v="8.1333333333333327E-2"/>
    <x v="2"/>
    <n v="10.166666666666666"/>
    <x v="0"/>
    <s v="USD"/>
    <n v="1425337200"/>
    <n v="1421432810"/>
    <b v="0"/>
    <n v="6"/>
    <b v="0"/>
    <s v="theater/plays"/>
    <x v="1"/>
    <x v="6"/>
  </r>
  <r>
    <n v="3923"/>
    <x v="3918"/>
    <s v="Eleanor Roosevelt: Passionate campaigner for human rights, champion for peace, staunch supporter of FDR's policies, betrayed wife."/>
    <n v="11500"/>
    <n v="1384"/>
    <n v="0.12034782608695652"/>
    <x v="2"/>
    <n v="81.411764705882348"/>
    <x v="1"/>
    <s v="GBP"/>
    <n v="1428622271"/>
    <n v="1426203071"/>
    <b v="0"/>
    <n v="17"/>
    <b v="0"/>
    <s v="theater/plays"/>
    <x v="1"/>
    <x v="6"/>
  </r>
  <r>
    <n v="3924"/>
    <x v="3919"/>
    <s v="Help Comedy Illusionist Reggie Rice spread the magic of laughter as he takes his award-winning illusion show to a town near you!"/>
    <n v="15000"/>
    <n v="2290"/>
    <n v="0.15266666666666667"/>
    <x v="2"/>
    <n v="57.25"/>
    <x v="0"/>
    <s v="USD"/>
    <n v="1403823722"/>
    <n v="1401231722"/>
    <b v="0"/>
    <n v="40"/>
    <b v="0"/>
    <s v="theater/plays"/>
    <x v="1"/>
    <x v="6"/>
  </r>
  <r>
    <n v="3925"/>
    <x v="3920"/>
    <s v="Help Save High School Theater Program_x000a_Your donations will be used to purchase props, build sets, and costumes."/>
    <n v="150"/>
    <n v="15"/>
    <n v="0.1"/>
    <x v="2"/>
    <n v="5"/>
    <x v="0"/>
    <s v="USD"/>
    <n v="1406753639"/>
    <n v="1404161639"/>
    <b v="0"/>
    <n v="3"/>
    <b v="0"/>
    <s v="theater/plays"/>
    <x v="1"/>
    <x v="6"/>
  </r>
  <r>
    <n v="3926"/>
    <x v="3921"/>
    <s v="Producing syllabus-relevant theatre targeted to HSC students on the NSW Central Coast"/>
    <n v="5000"/>
    <n v="15"/>
    <n v="3.0000000000000001E-3"/>
    <x v="2"/>
    <n v="15"/>
    <x v="2"/>
    <s v="AUD"/>
    <n v="1419645748"/>
    <n v="1417053748"/>
    <b v="0"/>
    <n v="1"/>
    <b v="0"/>
    <s v="theater/plays"/>
    <x v="1"/>
    <x v="6"/>
  </r>
  <r>
    <n v="3927"/>
    <x v="3922"/>
    <s v="Brand new graduate theater company 'FMP Theatre' proudly presents the definitive WW1 play, Journey's End, with a little help from you."/>
    <n v="2500"/>
    <n v="25"/>
    <n v="0.01"/>
    <x v="2"/>
    <n v="12.5"/>
    <x v="1"/>
    <s v="GBP"/>
    <n v="1407565504"/>
    <n v="1404973504"/>
    <b v="0"/>
    <n v="2"/>
    <b v="0"/>
    <s v="theater/plays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n v="0.13020000000000001"/>
    <x v="2"/>
    <n v="93"/>
    <x v="0"/>
    <s v="USD"/>
    <n v="1444971540"/>
    <n v="1442593427"/>
    <b v="0"/>
    <n v="7"/>
    <b v="0"/>
    <s v="theater/plays"/>
    <x v="1"/>
    <x v="6"/>
  </r>
  <r>
    <n v="3929"/>
    <x v="3924"/>
    <s v="We need to raise funds to bring this elaborate production to life with special FX makeup, highly detailed sets, and costumes."/>
    <n v="20000"/>
    <n v="453"/>
    <n v="2.265E-2"/>
    <x v="2"/>
    <n v="32.357142857142854"/>
    <x v="0"/>
    <s v="USD"/>
    <n v="1474228265"/>
    <n v="1471636265"/>
    <b v="0"/>
    <n v="14"/>
    <b v="0"/>
    <s v="theater/plays"/>
    <x v="1"/>
    <x v="6"/>
  </r>
  <r>
    <n v="3930"/>
    <x v="3925"/>
    <s v="We are a new and exciting semi-pro  theatre company who will support &amp; hire local actors &amp; writers in Brisbane &amp; Queensland."/>
    <n v="10000"/>
    <n v="0"/>
    <n v="0"/>
    <x v="2"/>
    <e v="#DIV/0!"/>
    <x v="2"/>
    <s v="AUD"/>
    <n v="1459490400"/>
    <n v="1457078868"/>
    <b v="0"/>
    <n v="0"/>
    <b v="0"/>
    <s v="theater/plays"/>
    <x v="1"/>
    <x v="6"/>
  </r>
  <r>
    <n v="3931"/>
    <x v="3926"/>
    <s v="An original stage play designed to bring to light the long-term effects on adult survivors of childhood sexual abuse. We do survive!"/>
    <n v="8000"/>
    <n v="0"/>
    <n v="0"/>
    <x v="2"/>
    <e v="#DIV/0!"/>
    <x v="0"/>
    <s v="USD"/>
    <n v="1441510707"/>
    <n v="1439350707"/>
    <b v="0"/>
    <n v="0"/>
    <b v="0"/>
    <s v="theater/plays"/>
    <x v="1"/>
    <x v="6"/>
  </r>
  <r>
    <n v="3932"/>
    <x v="3927"/>
    <s v="Audience tell stories from their life chooses the improv actors to re-enact the story on the spot via song, dance and theatrics."/>
    <n v="12000"/>
    <n v="1"/>
    <n v="8.3333333333333331E-5"/>
    <x v="2"/>
    <n v="1"/>
    <x v="0"/>
    <s v="USD"/>
    <n v="1458097364"/>
    <n v="1455508964"/>
    <b v="0"/>
    <n v="1"/>
    <b v="0"/>
    <s v="theater/plays"/>
    <x v="1"/>
    <x v="6"/>
  </r>
  <r>
    <n v="3933"/>
    <x v="3928"/>
    <s v="Presenting the complete three part of writer/director Ty Foard's &quot;A King's Story&quot; ...a dramatic artistic one director play festival"/>
    <n v="7000"/>
    <n v="1102"/>
    <n v="0.15742857142857142"/>
    <x v="2"/>
    <n v="91.833333333333329"/>
    <x v="0"/>
    <s v="USD"/>
    <n v="1468716180"/>
    <n v="1466205262"/>
    <b v="0"/>
    <n v="12"/>
    <b v="0"/>
    <s v="theater/plays"/>
    <x v="1"/>
    <x v="6"/>
  </r>
  <r>
    <n v="3934"/>
    <x v="3929"/>
    <s v="Lost youth and lost souls struggle to find meaning amid dingy basements, vanishing malls, and a bleak Midwestern summer."/>
    <n v="5000"/>
    <n v="550"/>
    <n v="0.11"/>
    <x v="2"/>
    <n v="45.833333333333336"/>
    <x v="0"/>
    <s v="USD"/>
    <n v="1443704400"/>
    <n v="1439827639"/>
    <b v="0"/>
    <n v="12"/>
    <b v="0"/>
    <s v="theater/plays"/>
    <x v="1"/>
    <x v="6"/>
  </r>
  <r>
    <n v="3935"/>
    <x v="3930"/>
    <s v="Forgotten composer, virtuoso pianist, actor, and activist._x000a_I'm hoping to produce my play which explores Julius's life and music."/>
    <n v="3000"/>
    <n v="1315"/>
    <n v="0.43833333333333335"/>
    <x v="2"/>
    <n v="57.173913043478258"/>
    <x v="1"/>
    <s v="GBP"/>
    <n v="1443973546"/>
    <n v="1438789546"/>
    <b v="0"/>
    <n v="23"/>
    <b v="0"/>
    <s v="theater/plays"/>
    <x v="1"/>
    <x v="6"/>
  </r>
  <r>
    <n v="3936"/>
    <x v="3931"/>
    <s v="This stage play is a true story about one woman's fight against breast cancer while still having to deal with the adversities of life."/>
    <n v="20000"/>
    <n v="0"/>
    <n v="0"/>
    <x v="2"/>
    <e v="#DIV/0!"/>
    <x v="0"/>
    <s v="USD"/>
    <n v="1480576720"/>
    <n v="1477981120"/>
    <b v="0"/>
    <n v="0"/>
    <b v="0"/>
    <s v="theater/plays"/>
    <x v="1"/>
    <x v="6"/>
  </r>
  <r>
    <n v="3937"/>
    <x v="3932"/>
    <s v="Support the artists of the new play FEVER: a story of love, friendship and sonnets. Donate to help us develop this production!"/>
    <n v="2885"/>
    <n v="2485"/>
    <n v="0.86135181975736563"/>
    <x v="2"/>
    <n v="248.5"/>
    <x v="0"/>
    <s v="USD"/>
    <n v="1468249760"/>
    <n v="1465830560"/>
    <b v="0"/>
    <n v="10"/>
    <b v="0"/>
    <s v="theater/plays"/>
    <x v="1"/>
    <x v="6"/>
  </r>
  <r>
    <n v="3938"/>
    <x v="3933"/>
    <s v="We Kickstarted Broken Alley Theatre in the summer of 2013. It's been an amazing two years. This year, BATx goes bigger than ever."/>
    <n v="3255"/>
    <n v="397"/>
    <n v="0.12196620583717357"/>
    <x v="2"/>
    <n v="79.400000000000006"/>
    <x v="0"/>
    <s v="USD"/>
    <n v="1435441454"/>
    <n v="1432763054"/>
    <b v="0"/>
    <n v="5"/>
    <b v="0"/>
    <s v="theater/plays"/>
    <x v="1"/>
    <x v="6"/>
  </r>
  <r>
    <n v="3939"/>
    <x v="3934"/>
    <s v="'Potter.' is a parody of the popular Harry Potter series allowing aspiring actors a chance to work in a professional production."/>
    <n v="5000"/>
    <n v="5"/>
    <n v="1E-3"/>
    <x v="2"/>
    <n v="5"/>
    <x v="2"/>
    <s v="AUD"/>
    <n v="1412656200"/>
    <n v="1412328979"/>
    <b v="0"/>
    <n v="1"/>
    <b v="0"/>
    <s v="theater/plays"/>
    <x v="1"/>
    <x v="6"/>
  </r>
  <r>
    <n v="3940"/>
    <x v="3935"/>
    <s v="A Stage Play that will bring you to the edge of your seat , leave you thinkin and will also have you laughing while enjoyin the talent"/>
    <n v="5000"/>
    <n v="11"/>
    <n v="2.2000000000000001E-3"/>
    <x v="2"/>
    <n v="5.5"/>
    <x v="0"/>
    <s v="USD"/>
    <n v="1420199351"/>
    <n v="1416311351"/>
    <b v="0"/>
    <n v="2"/>
    <b v="0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n v="9.0909090909090905E-3"/>
    <x v="2"/>
    <n v="25"/>
    <x v="0"/>
    <s v="USD"/>
    <n v="1416877200"/>
    <n v="1414505137"/>
    <b v="0"/>
    <n v="2"/>
    <b v="0"/>
    <s v="theater/plays"/>
    <x v="1"/>
    <x v="6"/>
  </r>
  <r>
    <n v="3942"/>
    <x v="3937"/>
    <s v="In the 30's, two brothers, Benny and Phil, who go to the Arizona desert to be extras in a huge Biblical epic. Riotous comedy!"/>
    <n v="1200"/>
    <n v="0"/>
    <n v="0"/>
    <x v="2"/>
    <e v="#DIV/0!"/>
    <x v="0"/>
    <s v="USD"/>
    <n v="1434490914"/>
    <n v="1429306914"/>
    <b v="0"/>
    <n v="0"/>
    <b v="0"/>
    <s v="theater/plays"/>
    <x v="1"/>
    <x v="6"/>
  </r>
  <r>
    <n v="3943"/>
    <x v="3938"/>
    <s v="Field Trip Theatre has  commissioned Alexandra Petri to write a world premiere play set in DC , &quot;The Scrum&quot;,"/>
    <n v="5000"/>
    <n v="1782"/>
    <n v="0.35639999999999999"/>
    <x v="2"/>
    <n v="137.07692307692307"/>
    <x v="0"/>
    <s v="USD"/>
    <n v="1446483000"/>
    <n v="1443811268"/>
    <b v="0"/>
    <n v="13"/>
    <b v="0"/>
    <s v="theater/plays"/>
    <x v="1"/>
    <x v="6"/>
  </r>
  <r>
    <n v="3944"/>
    <x v="3939"/>
    <s v="My project is to finish writing all 38 of Shakespeare's Plays into shortened 15-20 minute Shortened versions and publish them in 1 year"/>
    <n v="5000"/>
    <n v="0"/>
    <n v="0"/>
    <x v="2"/>
    <e v="#DIV/0!"/>
    <x v="0"/>
    <s v="USD"/>
    <n v="1440690875"/>
    <n v="1438098875"/>
    <b v="0"/>
    <n v="0"/>
    <b v="0"/>
    <s v="theater/plays"/>
    <x v="1"/>
    <x v="6"/>
  </r>
  <r>
    <n v="3945"/>
    <x v="3940"/>
    <s v="We do a theatre camp for kids every summer doing parady shows of diff stories for kids to learn theater. This year is Star Wars Parody."/>
    <n v="2000"/>
    <n v="5"/>
    <n v="2.5000000000000001E-3"/>
    <x v="2"/>
    <n v="5"/>
    <x v="0"/>
    <s v="USD"/>
    <n v="1431717268"/>
    <n v="1429125268"/>
    <b v="0"/>
    <n v="1"/>
    <b v="0"/>
    <s v="theater/plays"/>
    <x v="1"/>
    <x v="6"/>
  </r>
  <r>
    <n v="3946"/>
    <x v="3941"/>
    <s v="Dr. Mecurio's is an original work of fantasy designed and written for the stage."/>
    <n v="6000"/>
    <n v="195"/>
    <n v="3.2500000000000001E-2"/>
    <x v="2"/>
    <n v="39"/>
    <x v="0"/>
    <s v="USD"/>
    <n v="1425110400"/>
    <n v="1422388822"/>
    <b v="0"/>
    <n v="5"/>
    <b v="0"/>
    <s v="theater/plays"/>
    <x v="1"/>
    <x v="6"/>
  </r>
  <r>
    <n v="3947"/>
    <x v="3942"/>
    <s v="Soon to be known as one of the greatest gospel stage plays of all times. Great hit in New England and now we want to take  it on tour"/>
    <n v="3000"/>
    <n v="101"/>
    <n v="3.3666666666666664E-2"/>
    <x v="2"/>
    <n v="50.5"/>
    <x v="0"/>
    <s v="USD"/>
    <n v="1475378744"/>
    <n v="1472786744"/>
    <b v="0"/>
    <n v="2"/>
    <b v="0"/>
    <s v="theater/plays"/>
    <x v="1"/>
    <x v="6"/>
  </r>
  <r>
    <n v="3948"/>
    <x v="3943"/>
    <s v="A group of 12 friends, separated by time, space, state borders and oceans want to head to London for the adventure of a lifetime."/>
    <n v="30000"/>
    <n v="0"/>
    <n v="0"/>
    <x v="2"/>
    <e v="#DIV/0!"/>
    <x v="2"/>
    <s v="AUD"/>
    <n v="1410076123"/>
    <n v="1404892123"/>
    <b v="0"/>
    <n v="0"/>
    <b v="0"/>
    <s v="theater/plays"/>
    <x v="1"/>
    <x v="6"/>
  </r>
  <r>
    <n v="3949"/>
    <x v="3944"/>
    <s v="A brilliant project making a huge difference : a play about Climate Change and a series of panels on environmental and community issues"/>
    <n v="10000"/>
    <n v="1577"/>
    <n v="0.15770000000000001"/>
    <x v="2"/>
    <n v="49.28125"/>
    <x v="2"/>
    <s v="AUD"/>
    <n v="1423623221"/>
    <n v="1421031221"/>
    <b v="0"/>
    <n v="32"/>
    <b v="0"/>
    <s v="theater/plays"/>
    <x v="1"/>
    <x v="6"/>
  </r>
  <r>
    <n v="3950"/>
    <x v="3945"/>
    <s v="With the Great Elephant Repertory we can reach those children who are perceived unreachable, educating them through performance art."/>
    <n v="4000"/>
    <n v="25"/>
    <n v="6.2500000000000003E-3"/>
    <x v="2"/>
    <n v="25"/>
    <x v="0"/>
    <s v="USD"/>
    <n v="1460140500"/>
    <n v="1457628680"/>
    <b v="0"/>
    <n v="1"/>
    <b v="0"/>
    <s v="theater/plays"/>
    <x v="1"/>
    <x v="6"/>
  </r>
  <r>
    <n v="3951"/>
    <x v="3946"/>
    <s v="Set in Southern America â€œThe Divideâ€ is a stage play that touches on the issues that are forefront in America and the world."/>
    <n v="200000"/>
    <n v="1"/>
    <n v="5.0000000000000004E-6"/>
    <x v="2"/>
    <n v="1"/>
    <x v="17"/>
    <s v="EUR"/>
    <n v="1462301342"/>
    <n v="1457120942"/>
    <b v="0"/>
    <n v="1"/>
    <b v="0"/>
    <s v="theater/plays"/>
    <x v="1"/>
    <x v="6"/>
  </r>
  <r>
    <n v="3952"/>
    <x v="3947"/>
    <s v="This is the story about dreams of the kindly clown who indulge in reverie to be a ballet dancer! Every act is a funny sentimental story"/>
    <n v="26000"/>
    <n v="25"/>
    <n v="9.6153846153846159E-4"/>
    <x v="2"/>
    <n v="25"/>
    <x v="0"/>
    <s v="USD"/>
    <n v="1445885890"/>
    <n v="1440701890"/>
    <b v="0"/>
    <n v="1"/>
    <b v="0"/>
    <s v="theater/plays"/>
    <x v="1"/>
    <x v="6"/>
  </r>
  <r>
    <n v="3953"/>
    <x v="3948"/>
    <s v="Actors and actresses are needed to help me create a stage play. A stage play needs to be adapted from the book I wrote."/>
    <n v="17600"/>
    <n v="0"/>
    <n v="0"/>
    <x v="2"/>
    <e v="#DIV/0!"/>
    <x v="0"/>
    <s v="USD"/>
    <n v="1469834940"/>
    <n v="1467162586"/>
    <b v="0"/>
    <n v="0"/>
    <b v="0"/>
    <s v="theater/plays"/>
    <x v="1"/>
    <x v="6"/>
  </r>
  <r>
    <n v="3954"/>
    <x v="3949"/>
    <s v="Despite hunger and conditions of a Calcutta slum, the people there know that life is precious. They have named it â€˜City of Joy.â€™"/>
    <n v="25000"/>
    <n v="0"/>
    <n v="0"/>
    <x v="2"/>
    <e v="#DIV/0!"/>
    <x v="5"/>
    <s v="CAD"/>
    <n v="1405352264"/>
    <n v="1400168264"/>
    <b v="0"/>
    <n v="0"/>
    <b v="0"/>
    <s v="theater/plays"/>
    <x v="1"/>
    <x v="6"/>
  </r>
  <r>
    <n v="3955"/>
    <x v="3950"/>
    <s v="FHE High School Theatre Booster Fund Raiser for Costumes --Fall Play Snow Queen and Spring Musical Once on this Island"/>
    <n v="1750"/>
    <n v="425"/>
    <n v="0.24285714285714285"/>
    <x v="2"/>
    <n v="53.125"/>
    <x v="0"/>
    <s v="USD"/>
    <n v="1448745741"/>
    <n v="1446150141"/>
    <b v="0"/>
    <n v="8"/>
    <b v="0"/>
    <s v="theater/plays"/>
    <x v="1"/>
    <x v="6"/>
  </r>
  <r>
    <n v="3956"/>
    <x v="3951"/>
    <s v="This saucy stage play chronicles the highs and lows of my life involving gangs, drugs and prison. The story is a transforming ministry."/>
    <n v="5500"/>
    <n v="0"/>
    <n v="0"/>
    <x v="2"/>
    <e v="#DIV/0!"/>
    <x v="0"/>
    <s v="USD"/>
    <n v="1461543600"/>
    <n v="1459203727"/>
    <b v="0"/>
    <n v="0"/>
    <b v="0"/>
    <s v="theater/plays"/>
    <x v="1"/>
    <x v="6"/>
  </r>
  <r>
    <n v="3957"/>
    <x v="3952"/>
    <s v="A play about something, or maybe nothing. Four actors depicting all 9 seasons of Seinfeld in 90 minutes."/>
    <n v="28000"/>
    <n v="7"/>
    <n v="2.5000000000000001E-4"/>
    <x v="2"/>
    <n v="7"/>
    <x v="0"/>
    <s v="USD"/>
    <n v="1468020354"/>
    <n v="1464045954"/>
    <b v="0"/>
    <n v="1"/>
    <b v="0"/>
    <s v="theater/plays"/>
    <x v="1"/>
    <x v="6"/>
  </r>
  <r>
    <n v="3958"/>
    <x v="3953"/>
    <s v="A children's theatre group constructing props out of swimming noodles to provide free Shakespeare in the parks to local communities."/>
    <n v="2000"/>
    <n v="641"/>
    <n v="0.32050000000000001"/>
    <x v="2"/>
    <n v="40.0625"/>
    <x v="0"/>
    <s v="USD"/>
    <n v="1406988000"/>
    <n v="1403822912"/>
    <b v="0"/>
    <n v="16"/>
    <b v="0"/>
    <s v="theater/plays"/>
    <x v="1"/>
    <x v="6"/>
  </r>
  <r>
    <n v="3959"/>
    <x v="3954"/>
    <s v="A free website for theatre on California's central coast - actors, auditions, &amp; shows in Santa Barbara, San Luis Obispo, &amp; Montetey."/>
    <n v="1200"/>
    <n v="292"/>
    <n v="0.24333333333333335"/>
    <x v="2"/>
    <n v="24.333333333333332"/>
    <x v="0"/>
    <s v="USD"/>
    <n v="1411930556"/>
    <n v="1409338556"/>
    <b v="0"/>
    <n v="12"/>
    <b v="0"/>
    <s v="theater/plays"/>
    <x v="1"/>
    <x v="6"/>
  </r>
  <r>
    <n v="3960"/>
    <x v="3955"/>
    <s v="You are closer to your dreams than what you expect, your demons will always wait for you to realize them, theyâ€™ll torture you Manny."/>
    <n v="3000"/>
    <n v="45"/>
    <n v="1.4999999999999999E-2"/>
    <x v="2"/>
    <n v="11.25"/>
    <x v="0"/>
    <s v="USD"/>
    <n v="1451852256"/>
    <n v="1449260256"/>
    <b v="0"/>
    <n v="4"/>
    <b v="0"/>
    <s v="theater/plays"/>
    <x v="1"/>
    <x v="6"/>
  </r>
  <r>
    <n v="3961"/>
    <x v="3956"/>
    <s v="I've written a fun new play exploring the reality of gay stereotypes in 2014 - with accommodation and venue hire it needs some dough :)"/>
    <n v="5000"/>
    <n v="21"/>
    <n v="4.1999999999999997E-3"/>
    <x v="2"/>
    <n v="10.5"/>
    <x v="1"/>
    <s v="GBP"/>
    <n v="1399584210"/>
    <n v="1397683410"/>
    <b v="0"/>
    <n v="2"/>
    <b v="0"/>
    <s v="theater/plays"/>
    <x v="1"/>
    <x v="6"/>
  </r>
  <r>
    <n v="3962"/>
    <x v="3957"/>
    <s v="OUR FRIENDS THE ENEMY will make its American Debut at Theatre Row in New York City, and we would like for you to join us on our journey"/>
    <n v="1400"/>
    <n v="45"/>
    <n v="3.214285714285714E-2"/>
    <x v="2"/>
    <n v="15"/>
    <x v="1"/>
    <s v="GBP"/>
    <n v="1448722494"/>
    <n v="1446562494"/>
    <b v="0"/>
    <n v="3"/>
    <b v="0"/>
    <s v="theater/plays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n v="0"/>
    <x v="2"/>
    <e v="#DIV/0!"/>
    <x v="5"/>
    <s v="CAD"/>
    <n v="1447821717"/>
    <n v="1445226117"/>
    <b v="0"/>
    <n v="0"/>
    <b v="0"/>
    <s v="theater/plays"/>
    <x v="1"/>
    <x v="6"/>
  </r>
  <r>
    <n v="3964"/>
    <x v="3959"/>
    <s v="&quot;MAMA'Z BA-B&quot; is the story of Marcus Williams who struggles to find a place for himself as a young black male."/>
    <n v="2000"/>
    <n v="126"/>
    <n v="6.3E-2"/>
    <x v="2"/>
    <n v="42"/>
    <x v="0"/>
    <s v="USD"/>
    <n v="1429460386"/>
    <n v="1424279986"/>
    <b v="0"/>
    <n v="3"/>
    <b v="0"/>
    <s v="theater/plays"/>
    <x v="1"/>
    <x v="6"/>
  </r>
  <r>
    <n v="3965"/>
    <x v="3960"/>
    <s v="Andrew Heller producing a production of an original play for the Philadelphia Fringe Festival. Written and Directed by Andrew Heller"/>
    <n v="2000"/>
    <n v="285"/>
    <n v="0.14249999999999999"/>
    <x v="2"/>
    <n v="71.25"/>
    <x v="0"/>
    <s v="USD"/>
    <n v="1460608780"/>
    <n v="1455428380"/>
    <b v="0"/>
    <n v="4"/>
    <b v="0"/>
    <s v="theater/plays"/>
    <x v="1"/>
    <x v="6"/>
  </r>
  <r>
    <n v="3966"/>
    <x v="3961"/>
    <s v="MNDT will be the first Moroccan Team in history to participate in the WSDC. the worldâ€™s biggest high school debate tournament."/>
    <n v="7500"/>
    <n v="45"/>
    <n v="6.0000000000000001E-3"/>
    <x v="2"/>
    <n v="22.5"/>
    <x v="0"/>
    <s v="USD"/>
    <n v="1406170740"/>
    <n v="1402506278"/>
    <b v="0"/>
    <n v="2"/>
    <b v="0"/>
    <s v="theater/plays"/>
    <x v="1"/>
    <x v="6"/>
  </r>
  <r>
    <n v="3967"/>
    <x v="3962"/>
    <s v="Ramsay Wise is painting the backdrops for the Maplewood Barn Theatre's summer 2017 production. He needs canvas and paint."/>
    <n v="1700"/>
    <n v="410"/>
    <n v="0.2411764705882353"/>
    <x v="2"/>
    <n v="41"/>
    <x v="0"/>
    <s v="USD"/>
    <n v="1488783507"/>
    <n v="1486191507"/>
    <b v="0"/>
    <n v="10"/>
    <b v="0"/>
    <s v="theater/plays"/>
    <x v="1"/>
    <x v="6"/>
  </r>
  <r>
    <n v="3968"/>
    <x v="3963"/>
    <s v="&quot;On the breast of her gown, in fine red cloth, appeared the letter A.&quot; But what about the rest of the alphabet?"/>
    <n v="5000"/>
    <n v="527"/>
    <n v="0.10539999999999999"/>
    <x v="2"/>
    <n v="47.909090909090907"/>
    <x v="0"/>
    <s v="USD"/>
    <n v="1463945673"/>
    <n v="1458761673"/>
    <b v="0"/>
    <n v="11"/>
    <b v="0"/>
    <s v="theater/plays"/>
    <x v="1"/>
    <x v="6"/>
  </r>
  <r>
    <n v="3969"/>
    <x v="3964"/>
    <s v="Board a pirate ship and sail with us on a midnight cruise into the dark realms of forgotten pirate lore with music, theater &amp; burlesque"/>
    <n v="2825"/>
    <n v="211"/>
    <n v="7.4690265486725665E-2"/>
    <x v="2"/>
    <n v="35.166666666666664"/>
    <x v="0"/>
    <s v="USD"/>
    <n v="1472442900"/>
    <n v="1471638646"/>
    <b v="0"/>
    <n v="6"/>
    <b v="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n v="7.3333333333333334E-4"/>
    <x v="2"/>
    <n v="5.5"/>
    <x v="0"/>
    <s v="USD"/>
    <n v="1460925811"/>
    <n v="1458333811"/>
    <b v="0"/>
    <n v="2"/>
    <b v="0"/>
    <s v="theater/plays"/>
    <x v="1"/>
    <x v="6"/>
  </r>
  <r>
    <n v="3971"/>
    <x v="3966"/>
    <s v="The timeless story of the struggling actor, the faithful agent and   the reality of what constitutes success and failure in Hollywood."/>
    <n v="14000"/>
    <n v="136"/>
    <n v="9.7142857142857135E-3"/>
    <x v="2"/>
    <n v="22.666666666666668"/>
    <x v="0"/>
    <s v="USD"/>
    <n v="1405947126"/>
    <n v="1403355126"/>
    <b v="0"/>
    <n v="6"/>
    <b v="0"/>
    <s v="theater/plays"/>
    <x v="1"/>
    <x v="6"/>
  </r>
  <r>
    <n v="3972"/>
    <x v="3967"/>
    <s v="We're a horror based theatre company in Oklahoma City beginning our first season of shows."/>
    <n v="1000"/>
    <n v="211"/>
    <n v="0.21099999999999999"/>
    <x v="2"/>
    <n v="26.375"/>
    <x v="0"/>
    <s v="USD"/>
    <n v="1423186634"/>
    <n v="1418002634"/>
    <b v="0"/>
    <n v="8"/>
    <b v="0"/>
    <s v="theater/plays"/>
    <x v="1"/>
    <x v="6"/>
  </r>
  <r>
    <n v="3973"/>
    <x v="3968"/>
    <s v="Staged Right Theatre Company is putting on its first season this year, and we need your help with raising money to put on four plays!"/>
    <n v="5000"/>
    <n v="3905"/>
    <n v="0.78100000000000003"/>
    <x v="2"/>
    <n v="105.54054054054055"/>
    <x v="0"/>
    <s v="USD"/>
    <n v="1462766400"/>
    <n v="1460219110"/>
    <b v="0"/>
    <n v="37"/>
    <b v="0"/>
    <s v="theater/plays"/>
    <x v="1"/>
    <x v="6"/>
  </r>
  <r>
    <n v="3974"/>
    <x v="3969"/>
    <s v="We are performing Shakespeare's &quot;The Taming of the Shrew&quot; in its original Elizabethan setting at the Oxford Shakespeare Festival."/>
    <n v="1000"/>
    <n v="320"/>
    <n v="0.32"/>
    <x v="2"/>
    <n v="29.09090909090909"/>
    <x v="1"/>
    <s v="GBP"/>
    <n v="1464872848"/>
    <n v="1462280848"/>
    <b v="0"/>
    <n v="11"/>
    <b v="0"/>
    <s v="theater/plays"/>
    <x v="1"/>
    <x v="6"/>
  </r>
  <r>
    <n v="3975"/>
    <x v="3970"/>
    <s v="Four homeless Key West men are to be given a boat, but fates twist until only the moon and mangroves witness their earthly demise."/>
    <n v="678"/>
    <n v="0"/>
    <n v="0"/>
    <x v="2"/>
    <e v="#DIV/0!"/>
    <x v="0"/>
    <s v="USD"/>
    <n v="1468442898"/>
    <n v="1465850898"/>
    <b v="0"/>
    <n v="0"/>
    <b v="0"/>
    <s v="theater/plays"/>
    <x v="1"/>
    <x v="6"/>
  </r>
  <r>
    <n v="3976"/>
    <x v="3971"/>
    <s v="Rossumâ€™s Universal Robots are the perfect workforce, without emotions, needs, or souls. But they are changing. Becoming more like us..."/>
    <n v="1300"/>
    <n v="620"/>
    <n v="0.47692307692307695"/>
    <x v="2"/>
    <n v="62"/>
    <x v="0"/>
    <s v="USD"/>
    <n v="1406876400"/>
    <n v="1405024561"/>
    <b v="0"/>
    <n v="10"/>
    <b v="0"/>
    <s v="theater/plays"/>
    <x v="1"/>
    <x v="6"/>
  </r>
  <r>
    <n v="3977"/>
    <x v="3972"/>
    <s v="Created for the greatest stages of the world, will captivate the hearts of its audience with a Powerful Story Line &amp; Magical creatures!"/>
    <n v="90000"/>
    <n v="1305"/>
    <n v="1.4500000000000001E-2"/>
    <x v="2"/>
    <n v="217.5"/>
    <x v="0"/>
    <s v="USD"/>
    <n v="1469213732"/>
    <n v="1466621732"/>
    <b v="0"/>
    <n v="6"/>
    <b v="0"/>
    <s v="theater/plays"/>
    <x v="1"/>
    <x v="6"/>
  </r>
  <r>
    <n v="3978"/>
    <x v="3973"/>
    <s v="Staged play within the communities of eastern ( Kinston Wilson Wilmington ) North Carolina ! Funds will allow a child to attend! THX"/>
    <n v="2000"/>
    <n v="214"/>
    <n v="0.107"/>
    <x v="2"/>
    <n v="26.75"/>
    <x v="0"/>
    <s v="USD"/>
    <n v="1422717953"/>
    <n v="1417533953"/>
    <b v="0"/>
    <n v="8"/>
    <b v="0"/>
    <s v="theater/plays"/>
    <x v="1"/>
    <x v="6"/>
  </r>
  <r>
    <n v="3979"/>
    <x v="3974"/>
    <s v="After a successful premiere run at Edinburgh 2014, it's been rewritten and revised and is back for another run of Edinburgh fun in 2015"/>
    <n v="6000"/>
    <n v="110"/>
    <n v="1.8333333333333333E-2"/>
    <x v="2"/>
    <n v="18.333333333333332"/>
    <x v="1"/>
    <s v="GBP"/>
    <n v="1427659200"/>
    <n v="1425678057"/>
    <b v="0"/>
    <n v="6"/>
    <b v="0"/>
    <s v="theater/plays"/>
    <x v="1"/>
    <x v="6"/>
  </r>
  <r>
    <n v="3980"/>
    <x v="3975"/>
    <s v="Itâ€™s your favorite classic with a twist. This summer, Chicago youth recreate Romeo and Juliet in The Mesh-n-Groove annual production!"/>
    <n v="2500"/>
    <n v="450"/>
    <n v="0.18"/>
    <x v="2"/>
    <n v="64.285714285714292"/>
    <x v="0"/>
    <s v="USD"/>
    <n v="1404570147"/>
    <n v="1401978147"/>
    <b v="0"/>
    <n v="7"/>
    <b v="0"/>
    <s v="theater/plays"/>
    <x v="1"/>
    <x v="6"/>
  </r>
  <r>
    <n v="3981"/>
    <x v="3357"/>
    <s v="A Theatrical Production Celebrating the Lebanese Culture and the Human Spirit in Time of War."/>
    <n v="30000"/>
    <n v="1225"/>
    <n v="4.0833333333333333E-2"/>
    <x v="2"/>
    <n v="175"/>
    <x v="0"/>
    <s v="USD"/>
    <n v="1468729149"/>
    <n v="1463545149"/>
    <b v="0"/>
    <n v="7"/>
    <b v="0"/>
    <s v="theater/plays"/>
    <x v="1"/>
    <x v="6"/>
  </r>
  <r>
    <n v="3982"/>
    <x v="3976"/>
    <s v="Sex, deception, addiction, life. _x000a_A quality piece of relevant theatre at one of London's most vibrant and respected fringe theatres."/>
    <n v="850"/>
    <n v="170"/>
    <n v="0.2"/>
    <x v="2"/>
    <n v="34"/>
    <x v="1"/>
    <s v="GBP"/>
    <n v="1436297180"/>
    <n v="1431113180"/>
    <b v="0"/>
    <n v="5"/>
    <b v="0"/>
    <s v="theater/plays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n v="0.34802513464991025"/>
    <x v="2"/>
    <n v="84.282608695652172"/>
    <x v="0"/>
    <s v="USD"/>
    <n v="1400569140"/>
    <n v="1397854356"/>
    <b v="0"/>
    <n v="46"/>
    <b v="0"/>
    <s v="theater/plays"/>
    <x v="1"/>
    <x v="6"/>
  </r>
  <r>
    <n v="3984"/>
    <x v="3978"/>
    <s v="Novus Theatre bring you their new show 'Fantastic Mr Fox'. We hope to improve the pay for our cast and crew through Kickstarter."/>
    <n v="1500"/>
    <n v="95"/>
    <n v="6.3333333333333339E-2"/>
    <x v="2"/>
    <n v="9.5"/>
    <x v="1"/>
    <s v="GBP"/>
    <n v="1415404800"/>
    <n v="1412809644"/>
    <b v="0"/>
    <n v="10"/>
    <b v="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n v="33.736842105263158"/>
    <x v="0"/>
    <s v="USD"/>
    <n v="1456002300"/>
    <n v="1454173120"/>
    <b v="0"/>
    <n v="19"/>
    <b v="0"/>
    <s v="theater/plays"/>
    <x v="1"/>
    <x v="6"/>
  </r>
  <r>
    <n v="3986"/>
    <x v="3980"/>
    <s v="After a successful run at London's Cockpit Theatre, we are invited to perform in Gardzienice OPT and at Teatr Polski in Warsaw, Poland."/>
    <n v="5000"/>
    <n v="488"/>
    <n v="9.7600000000000006E-2"/>
    <x v="2"/>
    <n v="37.53846153846154"/>
    <x v="1"/>
    <s v="GBP"/>
    <n v="1462539840"/>
    <n v="1460034594"/>
    <b v="0"/>
    <n v="13"/>
    <b v="0"/>
    <s v="theater/plays"/>
    <x v="1"/>
    <x v="6"/>
  </r>
  <r>
    <n v="3987"/>
    <x v="3981"/>
    <s v="Write Now 5 is a new writing festival in south east London promoting new work from emerging playwrights."/>
    <n v="400"/>
    <n v="151"/>
    <n v="0.3775"/>
    <x v="2"/>
    <n v="11.615384615384615"/>
    <x v="1"/>
    <s v="GBP"/>
    <n v="1400278290"/>
    <n v="1399414290"/>
    <b v="0"/>
    <n v="13"/>
    <b v="0"/>
    <s v="theater/plays"/>
    <x v="1"/>
    <x v="6"/>
  </r>
  <r>
    <n v="3988"/>
    <x v="3982"/>
    <s v="An evening of of stories based both in myth and truth."/>
    <n v="1500"/>
    <n v="32"/>
    <n v="2.1333333333333333E-2"/>
    <x v="2"/>
    <n v="8"/>
    <x v="0"/>
    <s v="USD"/>
    <n v="1440813413"/>
    <n v="1439517413"/>
    <b v="0"/>
    <n v="4"/>
    <b v="0"/>
    <s v="theater/plays"/>
    <x v="1"/>
    <x v="6"/>
  </r>
  <r>
    <n v="3989"/>
    <x v="3983"/>
    <s v="I love to write. I have written and published my first book and everyone that read it enjoyed it. My dream is to one day write movies"/>
    <n v="3000"/>
    <n v="0"/>
    <n v="0"/>
    <x v="2"/>
    <e v="#DIV/0!"/>
    <x v="0"/>
    <s v="USD"/>
    <n v="1447009181"/>
    <n v="1444413581"/>
    <b v="0"/>
    <n v="0"/>
    <b v="0"/>
    <s v="theater/plays"/>
    <x v="1"/>
    <x v="6"/>
  </r>
  <r>
    <n v="3990"/>
    <x v="3984"/>
    <s v="A book and a play. Narrated by the ghost of Will Shakespeare and the ghost of his dog Crab,  Their adventures in the afterlife..."/>
    <n v="1650"/>
    <n v="69"/>
    <n v="4.1818181818181817E-2"/>
    <x v="2"/>
    <n v="23"/>
    <x v="1"/>
    <s v="GBP"/>
    <n v="1456934893"/>
    <n v="1454342893"/>
    <b v="0"/>
    <n v="3"/>
    <b v="0"/>
    <s v="theater/plays"/>
    <x v="1"/>
    <x v="6"/>
  </r>
  <r>
    <n v="3991"/>
    <x v="3985"/>
    <s v="North Texas first actor-driven theatre company needs your help"/>
    <n v="500"/>
    <n v="100"/>
    <n v="0.2"/>
    <x v="2"/>
    <n v="100"/>
    <x v="0"/>
    <s v="USD"/>
    <n v="1433086082"/>
    <n v="1430494082"/>
    <b v="0"/>
    <n v="1"/>
    <b v="0"/>
    <s v="theater/plays"/>
    <x v="1"/>
    <x v="6"/>
  </r>
  <r>
    <n v="3992"/>
    <x v="3986"/>
    <s v="A richly textured and intellectually powerful social commentary about family, community and America."/>
    <n v="10000"/>
    <n v="541"/>
    <n v="5.4100000000000002E-2"/>
    <x v="2"/>
    <n v="60.111111111111114"/>
    <x v="0"/>
    <s v="USD"/>
    <n v="1449876859"/>
    <n v="1444689259"/>
    <b v="0"/>
    <n v="9"/>
    <b v="0"/>
    <s v="theater/plays"/>
    <x v="1"/>
    <x v="6"/>
  </r>
  <r>
    <n v="3993"/>
    <x v="3987"/>
    <s v="I am seeking to turn my collection of urban poetry into a stage play. My desire is to inspire victims to heal."/>
    <n v="50000"/>
    <n v="3"/>
    <n v="6.0000000000000002E-5"/>
    <x v="2"/>
    <n v="3"/>
    <x v="0"/>
    <s v="USD"/>
    <n v="1431549912"/>
    <n v="1428957912"/>
    <b v="0"/>
    <n v="1"/>
    <b v="0"/>
    <s v="theater/plays"/>
    <x v="1"/>
    <x v="6"/>
  </r>
  <r>
    <n v="3994"/>
    <x v="3988"/>
    <s v="Is Henson willing to dare risk a theatrical speaking tour of his North Pole adventures...and more?"/>
    <n v="2000"/>
    <n v="5"/>
    <n v="2.5000000000000001E-3"/>
    <x v="2"/>
    <n v="5"/>
    <x v="0"/>
    <s v="USD"/>
    <n v="1405761690"/>
    <n v="1403169690"/>
    <b v="0"/>
    <n v="1"/>
    <b v="0"/>
    <s v="theater/plays"/>
    <x v="1"/>
    <x v="6"/>
  </r>
  <r>
    <n v="3995"/>
    <x v="3989"/>
    <s v="Headaches: a play composed of personal testimonies, writings and music, centered on mental illness and its effects on people's lives."/>
    <n v="200"/>
    <n v="70"/>
    <n v="0.35"/>
    <x v="2"/>
    <n v="17.5"/>
    <x v="1"/>
    <s v="GBP"/>
    <n v="1423913220"/>
    <n v="1421339077"/>
    <b v="0"/>
    <n v="4"/>
    <b v="0"/>
    <s v="theater/plays"/>
    <x v="1"/>
    <x v="6"/>
  </r>
  <r>
    <n v="3996"/>
    <x v="3990"/>
    <s v="The African tale of Anansi the Spider is that of a trickster who often uses cleverness and harmless jokes to get what he wants."/>
    <n v="3000"/>
    <n v="497"/>
    <n v="0.16566666666666666"/>
    <x v="2"/>
    <n v="29.235294117647058"/>
    <x v="0"/>
    <s v="USD"/>
    <n v="1416499440"/>
    <n v="1415341464"/>
    <b v="0"/>
    <n v="17"/>
    <b v="0"/>
    <s v="theater/plays"/>
    <x v="1"/>
    <x v="6"/>
  </r>
  <r>
    <n v="3997"/>
    <x v="3991"/>
    <s v="We aim to produce a Professional Published Play for two days in October 2015 on Fri 30th &amp; Sat 31st with three performances in total."/>
    <n v="3000"/>
    <n v="0"/>
    <n v="0"/>
    <x v="2"/>
    <e v="#DIV/0!"/>
    <x v="1"/>
    <s v="GBP"/>
    <n v="1428222221"/>
    <n v="1425633821"/>
    <b v="0"/>
    <n v="0"/>
    <b v="0"/>
    <s v="theater/plays"/>
    <x v="1"/>
    <x v="6"/>
  </r>
  <r>
    <n v="3998"/>
    <x v="3992"/>
    <s v="Forsaken Angels, a powerful new play by William Leary, author of DCMTA's Best Of 2014 Play Masquerade."/>
    <n v="1250"/>
    <n v="715"/>
    <n v="0.57199999999999995"/>
    <x v="2"/>
    <n v="59.583333333333336"/>
    <x v="0"/>
    <s v="USD"/>
    <n v="1427580426"/>
    <n v="1424992026"/>
    <b v="0"/>
    <n v="12"/>
    <b v="0"/>
    <s v="theater/plays"/>
    <x v="1"/>
    <x v="6"/>
  </r>
  <r>
    <n v="3999"/>
    <x v="3993"/>
    <s v="If tables had ears what tales would they tell? Sins of Seven Tables, a modern take on the 7 Deadlies, are they still sins?"/>
    <n v="7000"/>
    <n v="1156"/>
    <n v="0.16514285714285715"/>
    <x v="2"/>
    <n v="82.571428571428569"/>
    <x v="0"/>
    <s v="USD"/>
    <n v="1409514709"/>
    <n v="1406058798"/>
    <b v="0"/>
    <n v="14"/>
    <b v="0"/>
    <s v="theater/plays"/>
    <x v="1"/>
    <x v="6"/>
  </r>
  <r>
    <n v="4000"/>
    <x v="3994"/>
    <s v="An Enticing Trip into the World of Assisted Dying"/>
    <n v="8000"/>
    <n v="10"/>
    <n v="1.25E-3"/>
    <x v="2"/>
    <n v="10"/>
    <x v="0"/>
    <s v="USD"/>
    <n v="1462631358"/>
    <n v="1457450958"/>
    <b v="0"/>
    <n v="1"/>
    <b v="0"/>
    <s v="theater/plays"/>
    <x v="1"/>
    <x v="6"/>
  </r>
  <r>
    <n v="4001"/>
    <x v="3995"/>
    <s v="We take great short(er) plays by brilliant playwrights &amp; make visually stunning conversation pieces in response to the city we live in"/>
    <n v="1200"/>
    <n v="453"/>
    <n v="0.3775"/>
    <x v="2"/>
    <n v="32.357142857142854"/>
    <x v="1"/>
    <s v="GBP"/>
    <n v="1488394800"/>
    <n v="1486681708"/>
    <b v="0"/>
    <n v="14"/>
    <b v="0"/>
    <s v="theater/plays"/>
    <x v="1"/>
    <x v="6"/>
  </r>
  <r>
    <n v="4002"/>
    <x v="3996"/>
    <s v="Bring Wyrd Sisters, a comedy of Shakespearean proportions, to small-town Texas. Loosely parodies the â€œScottish Play.â€"/>
    <n v="1250"/>
    <n v="23"/>
    <n v="1.84E-2"/>
    <x v="2"/>
    <n v="5.75"/>
    <x v="0"/>
    <s v="USD"/>
    <n v="1411779761"/>
    <n v="1409187761"/>
    <b v="0"/>
    <n v="4"/>
    <b v="0"/>
    <s v="theater/plays"/>
    <x v="1"/>
    <x v="6"/>
  </r>
  <r>
    <n v="4003"/>
    <x v="3997"/>
    <s v="&quot;MAMA'Z BA-B&quot; is the story of Marcus Williams who struggles to find a place for himself as a young black male."/>
    <n v="2000"/>
    <n v="201"/>
    <n v="0.10050000000000001"/>
    <x v="2"/>
    <n v="100.5"/>
    <x v="0"/>
    <s v="USD"/>
    <n v="1424009147"/>
    <n v="1421417147"/>
    <b v="0"/>
    <n v="2"/>
    <b v="0"/>
    <s v="theater/plays"/>
    <x v="1"/>
    <x v="6"/>
  </r>
  <r>
    <n v="4004"/>
    <x v="3998"/>
    <s v="Help Launch The Queen Into South Florida!"/>
    <n v="500"/>
    <n v="1"/>
    <n v="2E-3"/>
    <x v="2"/>
    <n v="1"/>
    <x v="0"/>
    <s v="USD"/>
    <n v="1412740457"/>
    <n v="1410148457"/>
    <b v="0"/>
    <n v="1"/>
    <b v="0"/>
    <s v="theater/plays"/>
    <x v="1"/>
    <x v="6"/>
  </r>
  <r>
    <n v="4005"/>
    <x v="3999"/>
    <s v="Help us bring more Art to the Community. It's our second production, Fences by August Wilson. Help us make it a success!"/>
    <n v="3000"/>
    <n v="40"/>
    <n v="1.3333333333333334E-2"/>
    <x v="2"/>
    <n v="20"/>
    <x v="0"/>
    <s v="USD"/>
    <n v="1413832985"/>
    <n v="1408648985"/>
    <b v="0"/>
    <n v="2"/>
    <b v="0"/>
    <s v="theater/plays"/>
    <x v="1"/>
    <x v="6"/>
  </r>
  <r>
    <n v="4006"/>
    <x v="4000"/>
    <s v="Olive and Betty have cheating boyfriends. The solution: Gus and Tor, two Norwegian hit men who specialize in solving such problems."/>
    <n v="30000"/>
    <n v="2"/>
    <n v="6.666666666666667E-5"/>
    <x v="2"/>
    <n v="2"/>
    <x v="0"/>
    <s v="USD"/>
    <n v="1455647587"/>
    <n v="1453487587"/>
    <b v="0"/>
    <n v="1"/>
    <b v="0"/>
    <s v="theater/plays"/>
    <x v="1"/>
    <x v="6"/>
  </r>
  <r>
    <n v="4007"/>
    <x v="3988"/>
    <s v="Is the public ready to hear Matt's story? Is he willing to risk public speaking and the waning reputation among his own race?"/>
    <n v="2000"/>
    <n v="5"/>
    <n v="2.5000000000000001E-3"/>
    <x v="2"/>
    <n v="5"/>
    <x v="0"/>
    <s v="USD"/>
    <n v="1409070480"/>
    <n v="1406572381"/>
    <b v="0"/>
    <n v="1"/>
    <b v="0"/>
    <s v="theater/plays"/>
    <x v="1"/>
    <x v="6"/>
  </r>
  <r>
    <n v="4008"/>
    <x v="4001"/>
    <s v="Lovers and Other Strangers by RenÃ©e Taylor and Joseph Bologna, showing at The Cockpit theatre in Marylebone, 10th - 14th August 2015"/>
    <n v="1000"/>
    <n v="60"/>
    <n v="0.06"/>
    <x v="2"/>
    <n v="15"/>
    <x v="1"/>
    <s v="GBP"/>
    <n v="1437606507"/>
    <n v="1435014507"/>
    <b v="0"/>
    <n v="4"/>
    <b v="0"/>
    <s v="theater/plays"/>
    <x v="1"/>
    <x v="6"/>
  </r>
  <r>
    <n v="4009"/>
    <x v="4002"/>
    <s v="Against the decline of Thatcherism, the fall of the Wall, and the rise of Acid House. This comedy is a 'Withnail &amp; I' for 1993."/>
    <n v="1930"/>
    <n v="75"/>
    <n v="3.8860103626943004E-2"/>
    <x v="2"/>
    <n v="25"/>
    <x v="1"/>
    <s v="GBP"/>
    <n v="1410281360"/>
    <n v="1406825360"/>
    <b v="0"/>
    <n v="3"/>
    <b v="0"/>
    <s v="theater/plays"/>
    <x v="1"/>
    <x v="6"/>
  </r>
  <r>
    <n v="4010"/>
    <x v="4003"/>
    <s v="JUNTO Productions is proud to present our first production, the premiere of The Connection, a play by Jeffrey Paul."/>
    <n v="7200"/>
    <n v="1742"/>
    <n v="0.24194444444444443"/>
    <x v="2"/>
    <n v="45.842105263157897"/>
    <x v="0"/>
    <s v="USD"/>
    <n v="1414348166"/>
    <n v="1412879366"/>
    <b v="0"/>
    <n v="38"/>
    <b v="0"/>
    <s v="theater/plays"/>
    <x v="1"/>
    <x v="6"/>
  </r>
  <r>
    <n v="4011"/>
    <x v="4004"/>
    <s v="Radio drama about a failed comedian with the help of his Dictaphone friend Alan, tries to become a success whilst fighting his demons."/>
    <n v="250"/>
    <n v="19"/>
    <n v="7.5999999999999998E-2"/>
    <x v="2"/>
    <n v="4.75"/>
    <x v="1"/>
    <s v="GBP"/>
    <n v="1422450278"/>
    <n v="1419858278"/>
    <b v="0"/>
    <n v="4"/>
    <b v="0"/>
    <s v="theater/plays"/>
    <x v="1"/>
    <x v="6"/>
  </r>
  <r>
    <n v="4012"/>
    <x v="4005"/>
    <s v="LEELA IS A 14 YEAR OLD GIRL. JONAH IS A 56 YEAR OLD MAN. IT'S BEEN GOING ON FOR 3 YEARS. HERE COMES THE NIGHT OF VIOLENT RECKONING."/>
    <n v="575"/>
    <n v="0"/>
    <n v="0"/>
    <x v="2"/>
    <e v="#DIV/0!"/>
    <x v="1"/>
    <s v="GBP"/>
    <n v="1430571849"/>
    <n v="1427979849"/>
    <b v="0"/>
    <n v="0"/>
    <b v="0"/>
    <s v="theater/plays"/>
    <x v="1"/>
    <x v="6"/>
  </r>
  <r>
    <n v="4013"/>
    <x v="4006"/>
    <s v="Harriet Tubman Woman of Faith is a remarkable narrative about the life and faith of Harriet Tubman, told through a dream of a teenager."/>
    <n v="2000"/>
    <n v="26"/>
    <n v="1.2999999999999999E-2"/>
    <x v="2"/>
    <n v="13"/>
    <x v="0"/>
    <s v="USD"/>
    <n v="1424070823"/>
    <n v="1421478823"/>
    <b v="0"/>
    <n v="2"/>
    <b v="0"/>
    <s v="theater/plays"/>
    <x v="1"/>
    <x v="6"/>
  </r>
  <r>
    <n v="4014"/>
    <x v="4007"/>
    <s v="I am trying to put together a ministry theater company for junior / high schoolers that which puts on free shows in the SoCal area."/>
    <n v="9000"/>
    <n v="0"/>
    <n v="0"/>
    <x v="2"/>
    <e v="#DIV/0!"/>
    <x v="0"/>
    <s v="USD"/>
    <n v="1457157269"/>
    <n v="1455861269"/>
    <b v="0"/>
    <n v="0"/>
    <b v="0"/>
    <s v="theater/plays"/>
    <x v="1"/>
    <x v="6"/>
  </r>
  <r>
    <n v="4015"/>
    <x v="4008"/>
    <s v="FREE Shakespeare In the Park in Bergen County, NJ on July 24, 25, 31, and August 1. We need your support to help keep our show FREE"/>
    <n v="7000"/>
    <n v="1"/>
    <n v="1.4285714285714287E-4"/>
    <x v="2"/>
    <n v="1"/>
    <x v="0"/>
    <s v="USD"/>
    <n v="1437331463"/>
    <n v="1434739463"/>
    <b v="0"/>
    <n v="1"/>
    <b v="0"/>
    <s v="theater/plays"/>
    <x v="1"/>
    <x v="6"/>
  </r>
  <r>
    <n v="4016"/>
    <x v="4009"/>
    <s v="A new play and project exploring challenges faced by young adults struggling with mental health issues in contemporary Britain."/>
    <n v="500"/>
    <n v="70"/>
    <n v="0.14000000000000001"/>
    <x v="2"/>
    <n v="10"/>
    <x v="1"/>
    <s v="GBP"/>
    <n v="1410987400"/>
    <n v="1408395400"/>
    <b v="0"/>
    <n v="7"/>
    <b v="0"/>
    <s v="theater/plays"/>
    <x v="1"/>
    <x v="6"/>
  </r>
  <r>
    <n v="4017"/>
    <x v="4010"/>
    <s v="The true story of the romantic entanglements of Mary Shelley's parents. Anarchist; William Godwin &amp;, 1st feminist; Mary Wollstonecraft."/>
    <n v="10000"/>
    <n v="105"/>
    <n v="1.0500000000000001E-2"/>
    <x v="2"/>
    <n v="52.5"/>
    <x v="0"/>
    <s v="USD"/>
    <n v="1409846874"/>
    <n v="1407254874"/>
    <b v="0"/>
    <n v="2"/>
    <b v="0"/>
    <s v="theater/plays"/>
    <x v="1"/>
    <x v="6"/>
  </r>
  <r>
    <n v="4018"/>
    <x v="4011"/>
    <s v="Funding for a production of Time Please at the Brighton Fringe 2017... and beyond."/>
    <n v="1500"/>
    <n v="130"/>
    <n v="8.666666666666667E-2"/>
    <x v="2"/>
    <n v="32.5"/>
    <x v="1"/>
    <s v="GBP"/>
    <n v="1475877108"/>
    <n v="1473285108"/>
    <b v="0"/>
    <n v="4"/>
    <b v="0"/>
    <s v="theater/plays"/>
    <x v="1"/>
    <x v="6"/>
  </r>
  <r>
    <n v="4019"/>
    <x v="4012"/>
    <s v="Finally a crossover of the arts takes place! Theater &amp; LIVE Pro Wrestling. A unique story featuring TV Pro Wrestling without the TV."/>
    <n v="3500"/>
    <n v="29"/>
    <n v="8.2857142857142851E-3"/>
    <x v="2"/>
    <n v="7.25"/>
    <x v="0"/>
    <s v="USD"/>
    <n v="1460737680"/>
    <n v="1455725596"/>
    <b v="0"/>
    <n v="4"/>
    <b v="0"/>
    <s v="theater/plays"/>
    <x v="1"/>
    <x v="6"/>
  </r>
  <r>
    <n v="4020"/>
    <x v="4013"/>
    <s v="Having lived her whole life in the midst of a civil war, 11 year old Leyla dreams of being a pilot so she may fly her family to safety."/>
    <n v="600"/>
    <n v="100"/>
    <n v="0.16666666666666666"/>
    <x v="2"/>
    <n v="33.333333333333336"/>
    <x v="0"/>
    <s v="USD"/>
    <n v="1427168099"/>
    <n v="1424579699"/>
    <b v="0"/>
    <n v="3"/>
    <b v="0"/>
    <s v="theater/plays"/>
    <x v="1"/>
    <x v="6"/>
  </r>
  <r>
    <n v="4021"/>
    <x v="4014"/>
    <s v="Help a group of actors end bigotry in Houston, TX by supporting a  full production of Angels in America."/>
    <n v="15000"/>
    <n v="125"/>
    <n v="8.3333333333333332E-3"/>
    <x v="2"/>
    <n v="62.5"/>
    <x v="0"/>
    <s v="USD"/>
    <n v="1414360358"/>
    <n v="1409176358"/>
    <b v="0"/>
    <n v="2"/>
    <b v="0"/>
    <s v="theater/plays"/>
    <x v="1"/>
    <x v="6"/>
  </r>
  <r>
    <n v="4022"/>
    <x v="4015"/>
    <s v="Help us produce a video of the first Original Pronunciation Merchant of Venice."/>
    <n v="18000"/>
    <n v="12521"/>
    <n v="0.69561111111111107"/>
    <x v="2"/>
    <n v="63.558375634517766"/>
    <x v="0"/>
    <s v="USD"/>
    <n v="1422759240"/>
    <n v="1418824867"/>
    <b v="0"/>
    <n v="197"/>
    <b v="0"/>
    <s v="theater/plays"/>
    <x v="1"/>
    <x v="6"/>
  </r>
  <r>
    <n v="4023"/>
    <x v="4016"/>
    <s v="An original gospel stage play that explores the pain and hurt caused by those who struggle to forgive others!"/>
    <n v="7000"/>
    <n v="0"/>
    <n v="0"/>
    <x v="2"/>
    <e v="#DIV/0!"/>
    <x v="0"/>
    <s v="USD"/>
    <n v="1458860363"/>
    <n v="1454975963"/>
    <b v="0"/>
    <n v="0"/>
    <b v="0"/>
    <s v="theater/plays"/>
    <x v="1"/>
    <x v="6"/>
  </r>
  <r>
    <n v="4024"/>
    <x v="4017"/>
    <s v="Ever wonder what Wonder Woman wants in a super man? Can you be both a lover, and a fighter? And, whatâ€™s with all the spandex?"/>
    <n v="800"/>
    <n v="10"/>
    <n v="1.2500000000000001E-2"/>
    <x v="2"/>
    <n v="10"/>
    <x v="0"/>
    <s v="USD"/>
    <n v="1441037097"/>
    <n v="1438445097"/>
    <b v="0"/>
    <n v="1"/>
    <b v="0"/>
    <s v="theater/plays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n v="0.05"/>
    <x v="2"/>
    <n v="62.5"/>
    <x v="6"/>
    <s v="EUR"/>
    <n v="1437889336"/>
    <n v="1432705336"/>
    <b v="0"/>
    <n v="4"/>
    <b v="0"/>
    <s v="theater/plays"/>
    <x v="1"/>
    <x v="6"/>
  </r>
  <r>
    <n v="4026"/>
    <x v="4019"/>
    <s v="This is a play that voices that stories of the black experience in America using spoken word, song and dance."/>
    <n v="4000"/>
    <n v="0"/>
    <n v="0"/>
    <x v="2"/>
    <e v="#DIV/0!"/>
    <x v="0"/>
    <s v="USD"/>
    <n v="1449247439"/>
    <n v="1444059839"/>
    <b v="0"/>
    <n v="0"/>
    <b v="0"/>
    <s v="theater/plays"/>
    <x v="1"/>
    <x v="6"/>
  </r>
  <r>
    <n v="4027"/>
    <x v="4020"/>
    <s v="Drama Students at Lincoln High School in Walla Walla, WA are working hard to present their excellent version of Little Shop of Horrors."/>
    <n v="3000"/>
    <n v="215"/>
    <n v="7.166666666666667E-2"/>
    <x v="2"/>
    <n v="30.714285714285715"/>
    <x v="0"/>
    <s v="USD"/>
    <n v="1487811600"/>
    <n v="1486077481"/>
    <b v="0"/>
    <n v="7"/>
    <b v="0"/>
    <s v="theater/plays"/>
    <x v="1"/>
    <x v="6"/>
  </r>
  <r>
    <n v="4028"/>
    <x v="4021"/>
    <s v="The 2014 Minnesota Fringe Festival brings the World Premiere of LightBright's one-act play, The Last King of the I.D.A."/>
    <n v="2000"/>
    <n v="561"/>
    <n v="0.28050000000000003"/>
    <x v="2"/>
    <n v="51"/>
    <x v="0"/>
    <s v="USD"/>
    <n v="1402007500"/>
    <n v="1399415500"/>
    <b v="0"/>
    <n v="11"/>
    <b v="0"/>
    <s v="theater/plays"/>
    <x v="1"/>
    <x v="6"/>
  </r>
  <r>
    <n v="4029"/>
    <x v="4022"/>
    <s v="A theater complex that educates as we entertain.  We will provide shows that inspire and theater classes that motivate."/>
    <n v="20000"/>
    <n v="0"/>
    <n v="0"/>
    <x v="2"/>
    <e v="#DIV/0!"/>
    <x v="0"/>
    <s v="USD"/>
    <n v="1450053370"/>
    <n v="1447461370"/>
    <b v="0"/>
    <n v="0"/>
    <b v="0"/>
    <s v="theater/plays"/>
    <x v="1"/>
    <x v="6"/>
  </r>
  <r>
    <n v="4030"/>
    <x v="4023"/>
    <s v="The world's best and only tribute to Dean Martin and Jerry Lewis_x000a_ bringing back the Music, Laughter and the Love."/>
    <n v="2500"/>
    <n v="400"/>
    <n v="0.16"/>
    <x v="2"/>
    <n v="66.666666666666671"/>
    <x v="0"/>
    <s v="USD"/>
    <n v="1454525340"/>
    <n v="1452008599"/>
    <b v="0"/>
    <n v="6"/>
    <b v="0"/>
    <s v="theater/plays"/>
    <x v="1"/>
    <x v="6"/>
  </r>
  <r>
    <n v="4031"/>
    <x v="4024"/>
    <s v="HeARTistry's contemporary production of As You Like It epitomizes the wit and eloquence of William Shakespeare for a modern audience."/>
    <n v="5000"/>
    <n v="0"/>
    <n v="0"/>
    <x v="2"/>
    <e v="#DIV/0!"/>
    <x v="0"/>
    <s v="USD"/>
    <n v="1418914964"/>
    <n v="1414591364"/>
    <b v="0"/>
    <n v="0"/>
    <b v="0"/>
    <s v="theater/plays"/>
    <x v="1"/>
    <x v="6"/>
  </r>
  <r>
    <n v="4032"/>
    <x v="4025"/>
    <s v="'Play it Forward' is a ticket bank for individuals in need. Fund a theater experience for someone that would otherwise go without!"/>
    <n v="6048"/>
    <n v="413"/>
    <n v="6.8287037037037035E-2"/>
    <x v="2"/>
    <n v="59"/>
    <x v="0"/>
    <s v="USD"/>
    <n v="1450211116"/>
    <n v="1445023516"/>
    <b v="0"/>
    <n v="7"/>
    <b v="0"/>
    <s v="theater/plays"/>
    <x v="1"/>
    <x v="6"/>
  </r>
  <r>
    <n v="4033"/>
    <x v="4026"/>
    <s v="Help us produce an iconic new verse play, set in the year 2020, with virtuoso acting and hauntingly beautiful words and music"/>
    <n v="23900"/>
    <n v="6141.99"/>
    <n v="0.25698702928870293"/>
    <x v="2"/>
    <n v="65.340319148936175"/>
    <x v="1"/>
    <s v="GBP"/>
    <n v="1475398800"/>
    <n v="1472711224"/>
    <b v="0"/>
    <n v="94"/>
    <b v="0"/>
    <s v="theater/plays"/>
    <x v="1"/>
    <x v="6"/>
  </r>
  <r>
    <n v="4034"/>
    <x v="4027"/>
    <s v="This local community theatre needs a proper, efficient, SAFE and professional audio and lighting setup. Helps us raise the funds!"/>
    <n v="13500"/>
    <n v="200"/>
    <n v="1.4814814814814815E-2"/>
    <x v="2"/>
    <n v="100"/>
    <x v="0"/>
    <s v="USD"/>
    <n v="1428097450"/>
    <n v="1425509050"/>
    <b v="0"/>
    <n v="2"/>
    <b v="0"/>
    <s v="theater/plays"/>
    <x v="1"/>
    <x v="6"/>
  </r>
  <r>
    <n v="4035"/>
    <x v="4028"/>
    <s v="&quot;Stories are where you go to look for the truth of your own life.&quot; (Frank Delaney)"/>
    <n v="10000"/>
    <n v="3685"/>
    <n v="0.36849999999999999"/>
    <x v="2"/>
    <n v="147.4"/>
    <x v="0"/>
    <s v="USD"/>
    <n v="1413925887"/>
    <n v="1411333887"/>
    <b v="0"/>
    <n v="25"/>
    <b v="0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n v="0.47049999999999997"/>
    <x v="2"/>
    <n v="166.05882352941177"/>
    <x v="0"/>
    <s v="USD"/>
    <n v="1404253800"/>
    <n v="1402784964"/>
    <b v="0"/>
    <n v="17"/>
    <b v="0"/>
    <s v="theater/plays"/>
    <x v="1"/>
    <x v="6"/>
  </r>
  <r>
    <n v="4037"/>
    <x v="4030"/>
    <s v="The Pelican is a haunted play by one of Swedenâ€™s most renowned playwrights, August Strindberg, about a mother's tragic deceit."/>
    <n v="700"/>
    <n v="80"/>
    <n v="0.11428571428571428"/>
    <x v="2"/>
    <n v="40"/>
    <x v="0"/>
    <s v="USD"/>
    <n v="1464099900"/>
    <n v="1462585315"/>
    <b v="0"/>
    <n v="2"/>
    <b v="0"/>
    <s v="theater/plays"/>
    <x v="1"/>
    <x v="6"/>
  </r>
  <r>
    <n v="4038"/>
    <x v="4031"/>
    <s v="We are vagina warriors ready to bring our message of human rights, empowerment and diversity to Main St. Lexington, NC."/>
    <n v="2500"/>
    <n v="301"/>
    <n v="0.12039999999999999"/>
    <x v="2"/>
    <n v="75.25"/>
    <x v="0"/>
    <s v="USD"/>
    <n v="1413573010"/>
    <n v="1408389010"/>
    <b v="0"/>
    <n v="4"/>
    <b v="0"/>
    <s v="theater/plays"/>
    <x v="1"/>
    <x v="6"/>
  </r>
  <r>
    <n v="4039"/>
    <x v="4032"/>
    <s v="Help stage an original One Act Play that brings awareness to Alzheimer's in its debut performance."/>
    <n v="500"/>
    <n v="300"/>
    <n v="0.6"/>
    <x v="2"/>
    <n v="60"/>
    <x v="0"/>
    <s v="USD"/>
    <n v="1448949540"/>
    <n v="1446048367"/>
    <b v="0"/>
    <n v="5"/>
    <b v="0"/>
    <s v="theater/plays"/>
    <x v="1"/>
    <x v="6"/>
  </r>
  <r>
    <n v="4040"/>
    <x v="4033"/>
    <s v="This nationally published book, set in the 70â€™s, tells the untold story of singers and a friendly reunion visit turning bad."/>
    <n v="8000"/>
    <n v="2500"/>
    <n v="0.3125"/>
    <x v="2"/>
    <n v="1250"/>
    <x v="0"/>
    <s v="USD"/>
    <n v="1437188400"/>
    <n v="1432100004"/>
    <b v="0"/>
    <n v="2"/>
    <b v="0"/>
    <s v="theater/plays"/>
    <x v="1"/>
    <x v="6"/>
  </r>
  <r>
    <n v="4041"/>
    <x v="4034"/>
    <s v="A bold, colouful, vibrant play centred around the last remaining monarchy of Africa."/>
    <n v="5000"/>
    <n v="21"/>
    <n v="4.1999999999999997E-3"/>
    <x v="2"/>
    <n v="10.5"/>
    <x v="1"/>
    <s v="GBP"/>
    <n v="1473160954"/>
    <n v="1467976954"/>
    <b v="0"/>
    <n v="2"/>
    <b v="0"/>
    <s v="theater/plays"/>
    <x v="1"/>
    <x v="6"/>
  </r>
  <r>
    <n v="4042"/>
    <x v="4035"/>
    <s v="Acting group and production for inner city youth, about inner city youth. The problems and stuation that they see everyday."/>
    <n v="10000"/>
    <n v="21"/>
    <n v="2.0999999999999999E-3"/>
    <x v="2"/>
    <n v="7"/>
    <x v="0"/>
    <s v="USD"/>
    <n v="1421781360"/>
    <n v="1419213664"/>
    <b v="0"/>
    <n v="3"/>
    <b v="0"/>
    <s v="theater/plays"/>
    <x v="1"/>
    <x v="6"/>
  </r>
  <r>
    <n v="4043"/>
    <x v="4036"/>
    <s v="This could be my last play, need to bring my son out to see it before it's over.  Need to fly him here from BC"/>
    <n v="300"/>
    <n v="0"/>
    <n v="0"/>
    <x v="2"/>
    <e v="#DIV/0!"/>
    <x v="5"/>
    <s v="CAD"/>
    <n v="1416524325"/>
    <n v="1415228325"/>
    <b v="0"/>
    <n v="0"/>
    <b v="0"/>
    <s v="theater/plays"/>
    <x v="1"/>
    <x v="6"/>
  </r>
  <r>
    <n v="4044"/>
    <x v="4037"/>
    <s v="A bilingual play in The New Works Festival at UT that crosses cultures and explores what it means to be confident with who you are."/>
    <n v="600"/>
    <n v="225"/>
    <n v="0.375"/>
    <x v="2"/>
    <n v="56.25"/>
    <x v="0"/>
    <s v="USD"/>
    <n v="1428642000"/>
    <n v="1426050982"/>
    <b v="0"/>
    <n v="4"/>
    <b v="0"/>
    <s v="theater/plays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n v="2.0000000000000001E-4"/>
    <x v="2"/>
    <n v="1"/>
    <x v="2"/>
    <s v="AUD"/>
    <n v="1408596589"/>
    <n v="1406004589"/>
    <b v="0"/>
    <n v="1"/>
    <b v="0"/>
    <s v="theater/plays"/>
    <x v="1"/>
    <x v="6"/>
  </r>
  <r>
    <n v="4046"/>
    <x v="4039"/>
    <s v="An eclectic One Man stage show, that takes the audience on a journey through vast personalities, as he discovers his true self...#Drama"/>
    <n v="5600"/>
    <n v="460"/>
    <n v="8.2142857142857142E-2"/>
    <x v="2"/>
    <n v="38.333333333333336"/>
    <x v="0"/>
    <s v="USD"/>
    <n v="1413992210"/>
    <n v="1411400210"/>
    <b v="0"/>
    <n v="12"/>
    <b v="0"/>
    <s v="theater/plays"/>
    <x v="1"/>
    <x v="6"/>
  </r>
  <r>
    <n v="4047"/>
    <x v="4040"/>
    <s v="A conservative grandmother takes her hip-hop generation grandchildren through the history of Gospel music in one night..."/>
    <n v="5000"/>
    <n v="110"/>
    <n v="2.1999999999999999E-2"/>
    <x v="2"/>
    <n v="27.5"/>
    <x v="0"/>
    <s v="USD"/>
    <n v="1420938000"/>
    <n v="1418862743"/>
    <b v="0"/>
    <n v="4"/>
    <b v="0"/>
    <s v="theater/plays"/>
    <x v="1"/>
    <x v="6"/>
  </r>
  <r>
    <n v="4048"/>
    <x v="4041"/>
    <s v="The unspoken story of growing up disabled with cerebral palsy and no speech. This inclusive company fights ignorance using dark humour."/>
    <n v="17000"/>
    <n v="3001"/>
    <n v="0.17652941176470588"/>
    <x v="2"/>
    <n v="32.978021978021978"/>
    <x v="1"/>
    <s v="GBP"/>
    <n v="1460373187"/>
    <n v="1457352787"/>
    <b v="0"/>
    <n v="91"/>
    <b v="0"/>
    <s v="theater/plays"/>
    <x v="1"/>
    <x v="6"/>
  </r>
  <r>
    <n v="4049"/>
    <x v="4042"/>
    <s v="A caravan heist goes horribly wrong. When the rogues meet up to discuss the matter, they suspect one of them is the King's guard."/>
    <n v="20000"/>
    <n v="16"/>
    <n v="8.0000000000000004E-4"/>
    <x v="2"/>
    <n v="16"/>
    <x v="0"/>
    <s v="USD"/>
    <n v="1436914815"/>
    <n v="1434322815"/>
    <b v="0"/>
    <n v="1"/>
    <b v="0"/>
    <s v="theater/plays"/>
    <x v="1"/>
    <x v="6"/>
  </r>
  <r>
    <n v="4050"/>
    <x v="4043"/>
    <s v="Amen is an important jarring story about the repercussions of reporting the war from the front lines and the war that follows them home"/>
    <n v="1500"/>
    <n v="1"/>
    <n v="6.6666666666666664E-4"/>
    <x v="2"/>
    <n v="1"/>
    <x v="0"/>
    <s v="USD"/>
    <n v="1414077391"/>
    <n v="1411485391"/>
    <b v="0"/>
    <n v="1"/>
    <b v="0"/>
    <s v="theater/plays"/>
    <x v="1"/>
    <x v="6"/>
  </r>
  <r>
    <n v="4051"/>
    <x v="4044"/>
    <s v="It is a heart-breaking life story of Wu family who tries to preserve the gem of Chinese Kun Opera through generations."/>
    <n v="500"/>
    <n v="0"/>
    <n v="0"/>
    <x v="2"/>
    <e v="#DIV/0!"/>
    <x v="0"/>
    <s v="USD"/>
    <n v="1399618380"/>
    <n v="1399058797"/>
    <b v="0"/>
    <n v="0"/>
    <b v="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n v="0.37533333333333335"/>
    <x v="2"/>
    <n v="86.615384615384613"/>
    <x v="0"/>
    <s v="USD"/>
    <n v="1413234316"/>
    <n v="1408050316"/>
    <b v="0"/>
    <n v="13"/>
    <b v="0"/>
    <s v="theater/plays"/>
    <x v="1"/>
    <x v="6"/>
  </r>
  <r>
    <n v="4053"/>
    <x v="4046"/>
    <s v="'Time at the Bar!' is a play written by Kieran Mellish, a student at Loughborough University and member of LSU Stage Society."/>
    <n v="500"/>
    <n v="110"/>
    <n v="0.22"/>
    <x v="2"/>
    <n v="55"/>
    <x v="1"/>
    <s v="GBP"/>
    <n v="1416081600"/>
    <n v="1413477228"/>
    <b v="0"/>
    <n v="2"/>
    <b v="0"/>
    <s v="theater/plays"/>
    <x v="1"/>
    <x v="6"/>
  </r>
  <r>
    <n v="4054"/>
    <x v="4047"/>
    <s v="I love you,he said,then he kissed her as her tears fell down.It was my fault but make up will fix it&quot;she replied,then he hit her again!"/>
    <n v="8880"/>
    <n v="0"/>
    <n v="0"/>
    <x v="2"/>
    <e v="#DIV/0!"/>
    <x v="0"/>
    <s v="USD"/>
    <n v="1475294400"/>
    <n v="1472674285"/>
    <b v="0"/>
    <n v="0"/>
    <b v="0"/>
    <s v="theater/plays"/>
    <x v="1"/>
    <x v="6"/>
  </r>
  <r>
    <n v="4055"/>
    <x v="4048"/>
    <s v="Moving Stories' 'The Tempest' promises to be vibrant &amp; enchanting, with original music, vivid design &amp; unforgettable performances."/>
    <n v="5000"/>
    <n v="881"/>
    <n v="0.1762"/>
    <x v="2"/>
    <n v="41.952380952380949"/>
    <x v="1"/>
    <s v="GBP"/>
    <n v="1403192031"/>
    <n v="1400600031"/>
    <b v="0"/>
    <n v="21"/>
    <b v="0"/>
    <s v="theater/plays"/>
    <x v="1"/>
    <x v="6"/>
  </r>
  <r>
    <n v="4056"/>
    <x v="4049"/>
    <s v="American Pride is a play centered on the Poetry of one Iraq War veteran, and follows her journey through war and back home."/>
    <n v="1500"/>
    <n v="795"/>
    <n v="0.53"/>
    <x v="2"/>
    <n v="88.333333333333329"/>
    <x v="0"/>
    <s v="USD"/>
    <n v="1467575940"/>
    <n v="1465856639"/>
    <b v="0"/>
    <n v="9"/>
    <b v="0"/>
    <s v="theater/plays"/>
    <x v="1"/>
    <x v="6"/>
  </r>
  <r>
    <n v="4057"/>
    <x v="4050"/>
    <s v="Exhilarating Double Bill uniting London premiere of THE TWELFTH BATTLE OF ISONZO &amp; thrilling revival of JUDITH: A PARTING FROM THE BODY"/>
    <n v="3500"/>
    <n v="775"/>
    <n v="0.22142857142857142"/>
    <x v="2"/>
    <n v="129.16666666666666"/>
    <x v="1"/>
    <s v="GBP"/>
    <n v="1448492400"/>
    <n v="1446506080"/>
    <b v="0"/>
    <n v="6"/>
    <b v="0"/>
    <s v="theater/plays"/>
    <x v="1"/>
    <x v="6"/>
  </r>
  <r>
    <n v="4058"/>
    <x v="4051"/>
    <s v="Help reveal the beauty of Islamic culture by launching this new adventure play celebrating Persian music, dance, and lore."/>
    <n v="3750"/>
    <n v="95"/>
    <n v="2.5333333333333333E-2"/>
    <x v="2"/>
    <n v="23.75"/>
    <x v="0"/>
    <s v="USD"/>
    <n v="1459483140"/>
    <n v="1458178044"/>
    <b v="0"/>
    <n v="4"/>
    <b v="0"/>
    <s v="theater/plays"/>
    <x v="1"/>
    <x v="6"/>
  </r>
  <r>
    <n v="4059"/>
    <x v="4052"/>
    <s v="A very Canadian children's play inspired by the tradition of British pantomimes like Aladdin, and the Nutcracker."/>
    <n v="10000"/>
    <n v="250"/>
    <n v="2.5000000000000001E-2"/>
    <x v="2"/>
    <n v="35.714285714285715"/>
    <x v="5"/>
    <s v="CAD"/>
    <n v="1410836400"/>
    <n v="1408116152"/>
    <b v="0"/>
    <n v="7"/>
    <b v="0"/>
    <s v="theater/plays"/>
    <x v="1"/>
    <x v="6"/>
  </r>
  <r>
    <n v="4060"/>
    <x v="4053"/>
    <s v="A funny, poignant play that revives the forgotten life and adventures of great Scottish Canadian, world renowned poet, Robert Service."/>
    <n v="10000"/>
    <n v="285"/>
    <n v="2.8500000000000001E-2"/>
    <x v="2"/>
    <n v="57"/>
    <x v="5"/>
    <s v="CAD"/>
    <n v="1403539200"/>
    <n v="1400604056"/>
    <b v="0"/>
    <n v="5"/>
    <b v="0"/>
    <s v="theater/plays"/>
    <x v="1"/>
    <x v="6"/>
  </r>
  <r>
    <n v="4061"/>
    <x v="4054"/>
    <s v="SKYLAR'S SYNDROME is a tremendous psychodrama by master playwright Gavin Kayner!"/>
    <n v="525"/>
    <n v="0"/>
    <n v="0"/>
    <x v="2"/>
    <e v="#DIV/0!"/>
    <x v="0"/>
    <s v="USD"/>
    <n v="1461205423"/>
    <n v="1456025023"/>
    <b v="0"/>
    <n v="0"/>
    <b v="0"/>
    <s v="theater/plays"/>
    <x v="1"/>
    <x v="6"/>
  </r>
  <r>
    <n v="4062"/>
    <x v="4055"/>
    <s v="Shakespeare's beloved tragedy, MacBeth, staged in the Black Hills of Wyoming during Sturgis '76. Warning! This is no church picnic!"/>
    <n v="20000"/>
    <n v="490"/>
    <n v="2.4500000000000001E-2"/>
    <x v="2"/>
    <n v="163.33333333333334"/>
    <x v="0"/>
    <s v="USD"/>
    <n v="1467481468"/>
    <n v="1464889468"/>
    <b v="0"/>
    <n v="3"/>
    <b v="0"/>
    <s v="theater/plays"/>
    <x v="1"/>
    <x v="6"/>
  </r>
  <r>
    <n v="4063"/>
    <x v="4056"/>
    <s v="WMHAE by Julie McNamara, raises awareness of the effects domestic violence has on the mental health of young people who witness it."/>
    <n v="9500"/>
    <n v="135"/>
    <n v="1.4210526315789474E-2"/>
    <x v="2"/>
    <n v="15"/>
    <x v="1"/>
    <s v="GBP"/>
    <n v="1403886084"/>
    <n v="1401294084"/>
    <b v="0"/>
    <n v="9"/>
    <b v="0"/>
    <s v="theater/plays"/>
    <x v="1"/>
    <x v="6"/>
  </r>
  <r>
    <n v="4064"/>
    <x v="4057"/>
    <s v="We are mounting a production of Neil Simon's brilliant comedy, The Odd Couple, and need your help to make it as wonderful as we can."/>
    <n v="2000"/>
    <n v="385"/>
    <n v="0.1925"/>
    <x v="2"/>
    <n v="64.166666666666671"/>
    <x v="2"/>
    <s v="AUD"/>
    <n v="1430316426"/>
    <n v="1427724426"/>
    <b v="0"/>
    <n v="6"/>
    <b v="0"/>
    <s v="theater/plays"/>
    <x v="1"/>
    <x v="6"/>
  </r>
  <r>
    <n v="4065"/>
    <x v="4058"/>
    <s v="A classical/ fantasy version of midsummers done by professionally trained actors in Tulsa!"/>
    <n v="4000"/>
    <n v="27"/>
    <n v="6.7499999999999999E-3"/>
    <x v="2"/>
    <n v="6.75"/>
    <x v="0"/>
    <s v="USD"/>
    <n v="1407883811"/>
    <n v="1405291811"/>
    <b v="0"/>
    <n v="4"/>
    <b v="0"/>
    <s v="theater/plays"/>
    <x v="1"/>
    <x v="6"/>
  </r>
  <r>
    <n v="4066"/>
    <x v="4059"/>
    <s v="We have created an outstanding mobile Performing Arts Program that has great impact on the social development in multiple communities."/>
    <n v="15000"/>
    <n v="25"/>
    <n v="1.6666666666666668E-3"/>
    <x v="2"/>
    <n v="25"/>
    <x v="0"/>
    <s v="USD"/>
    <n v="1463619388"/>
    <n v="1461027388"/>
    <b v="0"/>
    <n v="1"/>
    <b v="0"/>
    <s v="theater/plays"/>
    <x v="1"/>
    <x v="6"/>
  </r>
  <r>
    <n v="4067"/>
    <x v="4060"/>
    <s v="Will Power Troupe is the only US group invited to perform in London's Shakespeare Festival. We need your help to bring the USA to UK!"/>
    <n v="5000"/>
    <n v="3045"/>
    <n v="0.60899999999999999"/>
    <x v="2"/>
    <n v="179.11764705882354"/>
    <x v="0"/>
    <s v="USD"/>
    <n v="1443408550"/>
    <n v="1439952550"/>
    <b v="0"/>
    <n v="17"/>
    <b v="0"/>
    <s v="theater/plays"/>
    <x v="1"/>
    <x v="6"/>
  </r>
  <r>
    <n v="4068"/>
    <x v="4061"/>
    <s v="Be a PRODUCER of the Original stage play BELLE DAME SANS MERCI by Michael Fenlason! :-) :-( !"/>
    <n v="3495"/>
    <n v="34.950000000000003"/>
    <n v="0.01"/>
    <x v="2"/>
    <n v="34.950000000000003"/>
    <x v="0"/>
    <s v="USD"/>
    <n v="1484348700"/>
    <n v="1481756855"/>
    <b v="0"/>
    <n v="1"/>
    <b v="0"/>
    <s v="theater/plays"/>
    <x v="1"/>
    <x v="6"/>
  </r>
  <r>
    <n v="4069"/>
    <x v="4062"/>
    <s v="'The Pendulum Swings' is a three-act dark comedy that sees Frank and Michael await their execution on Death Row."/>
    <n v="1250"/>
    <n v="430"/>
    <n v="0.34399999999999997"/>
    <x v="2"/>
    <n v="33.07692307692308"/>
    <x v="1"/>
    <s v="GBP"/>
    <n v="1425124800"/>
    <n v="1421596356"/>
    <b v="0"/>
    <n v="13"/>
    <b v="0"/>
    <s v="theater/plays"/>
    <x v="1"/>
    <x v="6"/>
  </r>
  <r>
    <n v="4070"/>
    <x v="4063"/>
    <s v="V-Day Southern Utah University 2015 and Second Studio Players presents: The Vagina Monologues"/>
    <n v="1000"/>
    <n v="165"/>
    <n v="0.16500000000000001"/>
    <x v="2"/>
    <n v="27.5"/>
    <x v="0"/>
    <s v="USD"/>
    <n v="1425178800"/>
    <n v="1422374420"/>
    <b v="0"/>
    <n v="6"/>
    <b v="0"/>
    <s v="theater/plays"/>
    <x v="1"/>
    <x v="6"/>
  </r>
  <r>
    <n v="4071"/>
    <x v="4064"/>
    <s v="ExÃ¡men final de alumnos del Centro de CapacitaciÃ³n de la ANDA. Son extractos de obras: El JardÃ­n de los CerezoS, Madre Coraje y Casa"/>
    <n v="20000"/>
    <n v="0"/>
    <n v="0"/>
    <x v="2"/>
    <e v="#DIV/0!"/>
    <x v="14"/>
    <s v="MXN"/>
    <n v="1482779931"/>
    <n v="1480187931"/>
    <b v="0"/>
    <n v="0"/>
    <b v="0"/>
    <s v="theater/plays"/>
    <x v="1"/>
    <x v="6"/>
  </r>
  <r>
    <n v="4072"/>
    <x v="4065"/>
    <s v="Salute the Centenary with this satirical and moving play. The centenary has national relevance, and we want to mark it in our community"/>
    <n v="1000"/>
    <n v="4"/>
    <n v="4.0000000000000001E-3"/>
    <x v="2"/>
    <n v="2"/>
    <x v="1"/>
    <s v="GBP"/>
    <n v="1408646111"/>
    <n v="1403462111"/>
    <b v="0"/>
    <n v="2"/>
    <b v="0"/>
    <s v="theater/plays"/>
    <x v="1"/>
    <x v="6"/>
  </r>
  <r>
    <n v="4073"/>
    <x v="4066"/>
    <s v="OTHELLO, directed by Daniel Echevarria. A tragedy that highlights political corruption and the madness that can come out of love."/>
    <n v="3500"/>
    <n v="37"/>
    <n v="1.0571428571428572E-2"/>
    <x v="2"/>
    <n v="18.5"/>
    <x v="0"/>
    <s v="USD"/>
    <n v="1431144000"/>
    <n v="1426407426"/>
    <b v="0"/>
    <n v="2"/>
    <b v="0"/>
    <s v="theater/plays"/>
    <x v="1"/>
    <x v="6"/>
  </r>
  <r>
    <n v="4074"/>
    <x v="4067"/>
    <s v="A performance to inspire people, regardless of their faith, to visualise the repentance of Hurr and the forgiveness of Imam Hussain"/>
    <n v="2750"/>
    <n v="735"/>
    <n v="0.26727272727272727"/>
    <x v="2"/>
    <n v="35"/>
    <x v="1"/>
    <s v="GBP"/>
    <n v="1446732975"/>
    <n v="1444137375"/>
    <b v="0"/>
    <n v="21"/>
    <b v="0"/>
    <s v="theater/plays"/>
    <x v="1"/>
    <x v="6"/>
  </r>
  <r>
    <n v="4075"/>
    <x v="4068"/>
    <s v="Set in the near future, this version of Shakespeare's classic play looks at how events that shook an empire could still happen today."/>
    <n v="2000"/>
    <n v="576"/>
    <n v="0.28799999999999998"/>
    <x v="2"/>
    <n v="44.307692307692307"/>
    <x v="1"/>
    <s v="GBP"/>
    <n v="1404149280"/>
    <n v="1400547969"/>
    <b v="0"/>
    <n v="13"/>
    <b v="0"/>
    <s v="theater/plays"/>
    <x v="1"/>
    <x v="6"/>
  </r>
  <r>
    <n v="4076"/>
    <x v="4069"/>
    <s v="A play to raise awareness about the effects of mental illness on a military family in the Cold War area."/>
    <n v="700"/>
    <n v="0"/>
    <n v="0"/>
    <x v="2"/>
    <e v="#DIV/0!"/>
    <x v="0"/>
    <s v="USD"/>
    <n v="1413921060"/>
    <n v="1411499149"/>
    <b v="0"/>
    <n v="0"/>
    <b v="0"/>
    <s v="theater/plays"/>
    <x v="1"/>
    <x v="6"/>
  </r>
  <r>
    <n v="4077"/>
    <x v="4070"/>
    <s v="We aim to bring creative, innovative, exciting, educational and fun community theater (with a professional attitude) to a new location."/>
    <n v="15000"/>
    <n v="1335"/>
    <n v="8.8999999999999996E-2"/>
    <x v="2"/>
    <n v="222.5"/>
    <x v="0"/>
    <s v="USD"/>
    <n v="1482339794"/>
    <n v="1479747794"/>
    <b v="0"/>
    <n v="6"/>
    <b v="0"/>
    <s v="theater/plays"/>
    <x v="1"/>
    <x v="6"/>
  </r>
  <r>
    <n v="4078"/>
    <x v="4071"/>
    <s v="Theatre Memoire are a High Wycombe based theatre company. Performing plays about multi-culturalism and interconectedness."/>
    <n v="250"/>
    <n v="0"/>
    <n v="0"/>
    <x v="2"/>
    <e v="#DIV/0!"/>
    <x v="1"/>
    <s v="GBP"/>
    <n v="1485543242"/>
    <n v="1482951242"/>
    <b v="0"/>
    <n v="0"/>
    <b v="0"/>
    <s v="theater/plays"/>
    <x v="1"/>
    <x v="6"/>
  </r>
  <r>
    <n v="4079"/>
    <x v="4072"/>
    <s v="A tale of obsession, science, and lost love! Help the Caddo Magnet Players give this student-written play its debut on a real stage!"/>
    <n v="3000"/>
    <n v="5"/>
    <n v="1.6666666666666668E-3"/>
    <x v="2"/>
    <n v="5"/>
    <x v="0"/>
    <s v="USD"/>
    <n v="1466375521"/>
    <n v="1463783521"/>
    <b v="0"/>
    <n v="1"/>
    <b v="0"/>
    <s v="theater/plays"/>
    <x v="1"/>
    <x v="6"/>
  </r>
  <r>
    <n v="4080"/>
    <x v="4073"/>
    <s v="&quot;Uncommonnotion&quot;. is a collections of short humors stories, I want to develop into plays, interest has been shown in this idea."/>
    <n v="3000"/>
    <n v="0"/>
    <n v="0"/>
    <x v="2"/>
    <e v="#DIV/0!"/>
    <x v="0"/>
    <s v="USD"/>
    <n v="1465930440"/>
    <n v="1463849116"/>
    <b v="0"/>
    <n v="0"/>
    <b v="0"/>
    <s v="theater/plays"/>
    <x v="1"/>
    <x v="6"/>
  </r>
  <r>
    <n v="4081"/>
    <x v="4074"/>
    <s v="AUTheatreWing is a student theatre association fostering the development of the dramatic arts at our university."/>
    <n v="2224"/>
    <n v="350"/>
    <n v="0.15737410071942445"/>
    <x v="2"/>
    <n v="29.166666666666668"/>
    <x v="0"/>
    <s v="USD"/>
    <n v="1425819425"/>
    <n v="1423231025"/>
    <b v="0"/>
    <n v="12"/>
    <b v="0"/>
    <s v="theater/plays"/>
    <x v="1"/>
    <x v="6"/>
  </r>
  <r>
    <n v="4082"/>
    <x v="4075"/>
    <s v="A short one act play about an undercover cop posing as a girl scout trying to stop a doughnut shop from selling drug filled doughnuts."/>
    <n v="150"/>
    <n v="3"/>
    <n v="0.02"/>
    <x v="2"/>
    <n v="1.5"/>
    <x v="0"/>
    <s v="USD"/>
    <n v="1447542000"/>
    <n v="1446179553"/>
    <b v="0"/>
    <n v="2"/>
    <b v="0"/>
    <s v="theater/plays"/>
    <x v="1"/>
    <x v="6"/>
  </r>
  <r>
    <n v="4083"/>
    <x v="4076"/>
    <s v="Condemned to death for Collaboration with the Nazis, popular French Singer &amp; Entertainer Maurice Chevalier tells his side of the story"/>
    <n v="3500"/>
    <n v="759"/>
    <n v="0.21685714285714286"/>
    <x v="2"/>
    <n v="126.5"/>
    <x v="0"/>
    <s v="USD"/>
    <n v="1452795416"/>
    <n v="1450203416"/>
    <b v="0"/>
    <n v="6"/>
    <b v="0"/>
    <s v="theater/plays"/>
    <x v="1"/>
    <x v="6"/>
  </r>
  <r>
    <n v="4084"/>
    <x v="4077"/>
    <s v="WANTS deals with diversity in all its various facets._x000a_The drama is set in a futuristic society where no diversity si accepted."/>
    <n v="3000"/>
    <n v="10"/>
    <n v="3.3333333333333335E-3"/>
    <x v="2"/>
    <n v="10"/>
    <x v="13"/>
    <s v="EUR"/>
    <n v="1476008906"/>
    <n v="1473416906"/>
    <b v="0"/>
    <n v="1"/>
    <b v="0"/>
    <s v="theater/plays"/>
    <x v="1"/>
    <x v="6"/>
  </r>
  <r>
    <n v="4085"/>
    <x v="4078"/>
    <s v="Just like the good old fashioned radio dramas, Heritage will be performed and narrated for you by 16 different talented voice actors."/>
    <n v="3500"/>
    <n v="10"/>
    <n v="2.8571428571428571E-3"/>
    <x v="2"/>
    <n v="10"/>
    <x v="0"/>
    <s v="USD"/>
    <n v="1427169540"/>
    <n v="1424701775"/>
    <b v="0"/>
    <n v="1"/>
    <b v="0"/>
    <s v="theater/plays"/>
    <x v="1"/>
    <x v="6"/>
  </r>
  <r>
    <n v="4086"/>
    <x v="4079"/>
    <s v="Our theater troupe needs your help to put on a unique production of Hamlet! Pledge to help young actors learn and refine their skills!"/>
    <n v="1000"/>
    <n v="47"/>
    <n v="4.7E-2"/>
    <x v="2"/>
    <n v="9.4"/>
    <x v="0"/>
    <s v="USD"/>
    <n v="1448078400"/>
    <n v="1445985299"/>
    <b v="0"/>
    <n v="5"/>
    <b v="0"/>
    <s v="theater/plays"/>
    <x v="1"/>
    <x v="6"/>
  </r>
  <r>
    <n v="4087"/>
    <x v="4080"/>
    <s v="Comedy Stage Play"/>
    <n v="9600"/>
    <n v="0"/>
    <n v="0"/>
    <x v="2"/>
    <e v="#DIV/0!"/>
    <x v="0"/>
    <s v="USD"/>
    <n v="1468777786"/>
    <n v="1466185786"/>
    <b v="0"/>
    <n v="0"/>
    <b v="0"/>
    <s v="theater/plays"/>
    <x v="1"/>
    <x v="6"/>
  </r>
  <r>
    <n v="4088"/>
    <x v="4081"/>
    <s v="Young persons theatre company working in deprived area seeking funding for children's theatrical production."/>
    <n v="2000"/>
    <n v="216"/>
    <n v="0.108"/>
    <x v="2"/>
    <n v="72"/>
    <x v="1"/>
    <s v="GBP"/>
    <n v="1421403960"/>
    <n v="1418827324"/>
    <b v="0"/>
    <n v="3"/>
    <b v="0"/>
    <s v="theater/plays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n v="4.8000000000000001E-2"/>
    <x v="2"/>
    <n v="30"/>
    <x v="0"/>
    <s v="USD"/>
    <n v="1433093700"/>
    <n v="1430242488"/>
    <b v="0"/>
    <n v="8"/>
    <b v="0"/>
    <s v="theater/plays"/>
    <x v="1"/>
    <x v="6"/>
  </r>
  <r>
    <n v="4090"/>
    <x v="4083"/>
    <s v="A gripping re-enactment of a true breast cancer survival story, highlighted with inspiration and laughter!"/>
    <n v="1000"/>
    <n v="32"/>
    <n v="3.2000000000000001E-2"/>
    <x v="2"/>
    <n v="10.666666666666666"/>
    <x v="0"/>
    <s v="USD"/>
    <n v="1438959600"/>
    <n v="1437754137"/>
    <b v="0"/>
    <n v="3"/>
    <b v="0"/>
    <s v="theater/plays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n v="0.1275"/>
    <x v="2"/>
    <n v="25.5"/>
    <x v="0"/>
    <s v="USD"/>
    <n v="1421410151"/>
    <n v="1418818151"/>
    <b v="0"/>
    <n v="8"/>
    <b v="0"/>
    <s v="theater/plays"/>
    <x v="1"/>
    <x v="6"/>
  </r>
  <r>
    <n v="4092"/>
    <x v="4085"/>
    <s v="&quot;A Cry for Help is Riveting, Inspiring, and Mesmerizing. You will laugh, cry, and be thinking about your own Cry for Help&quot;"/>
    <n v="110000"/>
    <n v="20"/>
    <n v="1.8181818181818181E-4"/>
    <x v="2"/>
    <n v="20"/>
    <x v="0"/>
    <s v="USD"/>
    <n v="1428205247"/>
    <n v="1423024847"/>
    <b v="0"/>
    <n v="1"/>
    <b v="0"/>
    <s v="theater/plays"/>
    <x v="1"/>
    <x v="6"/>
  </r>
  <r>
    <n v="4093"/>
    <x v="4086"/>
    <s v="'The Grouch' is the perfect way to brighten up your Christmas. Full of love, laughs and some sheer calculated silliness, don't miss it!"/>
    <n v="2500"/>
    <n v="60"/>
    <n v="2.4E-2"/>
    <x v="2"/>
    <n v="15"/>
    <x v="1"/>
    <s v="GBP"/>
    <n v="1440272093"/>
    <n v="1435088093"/>
    <b v="0"/>
    <n v="4"/>
    <b v="0"/>
    <s v="theater/plays"/>
    <x v="1"/>
    <x v="6"/>
  </r>
  <r>
    <n v="4094"/>
    <x v="4087"/>
    <s v="Live at the Speakeasy with Ryan Anderson is a local talk show! Showcasing local artist, special guest, and talented bands."/>
    <n v="2000"/>
    <n v="730"/>
    <n v="0.36499999999999999"/>
    <x v="2"/>
    <n v="91.25"/>
    <x v="0"/>
    <s v="USD"/>
    <n v="1413953940"/>
    <n v="1410141900"/>
    <b v="0"/>
    <n v="8"/>
    <b v="0"/>
    <s v="theater/plays"/>
    <x v="1"/>
    <x v="6"/>
  </r>
  <r>
    <n v="4095"/>
    <x v="4088"/>
    <s v="Proyecto teatral dirigido por MartÃ­n Acosta que habla y reflexiona sobre el amor y su naturaleza."/>
    <n v="30000"/>
    <n v="800"/>
    <n v="2.6666666666666668E-2"/>
    <x v="2"/>
    <n v="800"/>
    <x v="14"/>
    <s v="MXN"/>
    <n v="1482108350"/>
    <n v="1479516350"/>
    <b v="0"/>
    <n v="1"/>
    <b v="0"/>
    <s v="theater/plays"/>
    <x v="1"/>
    <x v="6"/>
  </r>
  <r>
    <n v="4096"/>
    <x v="4089"/>
    <s v="Theatre for Life believes in unlocking young people's creativity, developing self belief and creating positive opportunities."/>
    <n v="3500"/>
    <n v="400"/>
    <n v="0.11428571428571428"/>
    <x v="2"/>
    <n v="80"/>
    <x v="1"/>
    <s v="GBP"/>
    <n v="1488271860"/>
    <n v="1484484219"/>
    <b v="0"/>
    <n v="5"/>
    <b v="0"/>
    <s v="theater/plays"/>
    <x v="1"/>
    <x v="6"/>
  </r>
  <r>
    <n v="4097"/>
    <x v="4090"/>
    <s v="And There Was War is a play, a biblical narrative deeply entrenched in the concepts of the great controversy between Good and Evil!"/>
    <n v="10000"/>
    <n v="0"/>
    <n v="0"/>
    <x v="2"/>
    <e v="#DIV/0!"/>
    <x v="1"/>
    <s v="GBP"/>
    <n v="1454284500"/>
    <n v="1449431237"/>
    <b v="0"/>
    <n v="0"/>
    <b v="0"/>
    <s v="theater/plays"/>
    <x v="1"/>
    <x v="6"/>
  </r>
  <r>
    <n v="4098"/>
    <x v="4091"/>
    <s v="Community Youth play, written by and performed by the youth about finding joy in the simple things in life"/>
    <n v="75000"/>
    <n v="0"/>
    <n v="0"/>
    <x v="2"/>
    <e v="#DIV/0!"/>
    <x v="0"/>
    <s v="USD"/>
    <n v="1465060797"/>
    <n v="1462468797"/>
    <b v="0"/>
    <n v="0"/>
    <b v="0"/>
    <s v="theater/plays"/>
    <x v="1"/>
    <x v="6"/>
  </r>
  <r>
    <n v="4099"/>
    <x v="4092"/>
    <s v="L.U.N.A. (Love, Understanding, Nurturing, and Awareness) is a non-profit organization dedicated to helping raise awareness for causes."/>
    <n v="4500"/>
    <n v="50"/>
    <n v="1.1111111111111112E-2"/>
    <x v="2"/>
    <n v="50"/>
    <x v="0"/>
    <s v="USD"/>
    <n v="1472847873"/>
    <n v="1468959873"/>
    <b v="0"/>
    <n v="1"/>
    <b v="0"/>
    <s v="theater/plays"/>
    <x v="1"/>
    <x v="6"/>
  </r>
  <r>
    <n v="4100"/>
    <x v="4093"/>
    <s v="How does war change a family?  A peek into one family's kitchen as their soldier fights in Iraq."/>
    <n v="270"/>
    <n v="0"/>
    <n v="0"/>
    <x v="2"/>
    <e v="#DIV/0!"/>
    <x v="0"/>
    <s v="USD"/>
    <n v="1414205990"/>
    <n v="1413341990"/>
    <b v="0"/>
    <n v="0"/>
    <b v="0"/>
    <s v="theater/plays"/>
    <x v="1"/>
    <x v="6"/>
  </r>
  <r>
    <n v="4101"/>
    <x v="4094"/>
    <s v="This is a Comedic Story about a young boy who saw the image of the perfect woman and from that point searched for someone similar"/>
    <n v="600"/>
    <n v="0"/>
    <n v="0"/>
    <x v="2"/>
    <e v="#DIV/0!"/>
    <x v="0"/>
    <s v="USD"/>
    <n v="1485380482"/>
    <n v="1482788482"/>
    <b v="0"/>
    <n v="0"/>
    <b v="0"/>
    <s v="theater/plays"/>
    <x v="1"/>
    <x v="6"/>
  </r>
  <r>
    <n v="4102"/>
    <x v="4095"/>
    <s v="Local Community theater to get up and running in the Idaho Falls area. Something new, something different!"/>
    <n v="500"/>
    <n v="137"/>
    <n v="0.27400000000000002"/>
    <x v="2"/>
    <n v="22.833333333333332"/>
    <x v="0"/>
    <s v="USD"/>
    <n v="1463343673"/>
    <n v="1460751673"/>
    <b v="0"/>
    <n v="6"/>
    <b v="0"/>
    <s v="theater/plays"/>
    <x v="1"/>
    <x v="6"/>
  </r>
  <r>
    <n v="4103"/>
    <x v="4096"/>
    <s v="Weather Men is a play, written by Nathan Black.  A comedy/drama that explores the question of 'why people stay together?'"/>
    <n v="1000"/>
    <n v="100"/>
    <n v="0.1"/>
    <x v="2"/>
    <n v="16.666666666666668"/>
    <x v="0"/>
    <s v="USD"/>
    <n v="1440613920"/>
    <n v="1435953566"/>
    <b v="0"/>
    <n v="6"/>
    <b v="0"/>
    <s v="theater/plays"/>
    <x v="1"/>
    <x v="6"/>
  </r>
  <r>
    <n v="4104"/>
    <x v="4097"/>
    <s v="PETER PAN, written by Ebony Rattle, is a new retelling of the classic play by J.M. Barrie about a boy who refused to grow up."/>
    <n v="3000"/>
    <n v="641"/>
    <n v="0.21366666666666667"/>
    <x v="2"/>
    <n v="45.785714285714285"/>
    <x v="2"/>
    <s v="AUD"/>
    <n v="1477550434"/>
    <n v="1474958434"/>
    <b v="0"/>
    <n v="14"/>
    <b v="0"/>
    <s v="theater/plays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n v="6.9696969696969702E-2"/>
    <x v="2"/>
    <n v="383.33333333333331"/>
    <x v="14"/>
    <s v="MXN"/>
    <n v="1482711309"/>
    <n v="1479860109"/>
    <b v="0"/>
    <n v="6"/>
    <b v="0"/>
    <s v="theater/plays"/>
    <x v="1"/>
    <x v="6"/>
  </r>
  <r>
    <n v="4106"/>
    <x v="4099"/>
    <s v="No magic show has ever integrated theatre arts like this.  World of Paradox is designed for all audiences and is interactive in nature."/>
    <n v="5000"/>
    <n v="3530"/>
    <n v="0.70599999999999996"/>
    <x v="2"/>
    <n v="106.96969696969697"/>
    <x v="0"/>
    <s v="USD"/>
    <n v="1427936400"/>
    <n v="1424221866"/>
    <b v="0"/>
    <n v="33"/>
    <b v="0"/>
    <s v="theater/plays"/>
    <x v="1"/>
    <x v="6"/>
  </r>
  <r>
    <n v="4107"/>
    <x v="4100"/>
    <s v="A new dramatic comedy dealing with a father's unwillingness to let go of his past causes major problems for the future of his daughter."/>
    <n v="2000"/>
    <n v="41"/>
    <n v="2.0500000000000001E-2"/>
    <x v="2"/>
    <n v="10.25"/>
    <x v="0"/>
    <s v="USD"/>
    <n v="1411596001"/>
    <n v="1409608801"/>
    <b v="0"/>
    <n v="4"/>
    <b v="0"/>
    <s v="theater/plays"/>
    <x v="1"/>
    <x v="6"/>
  </r>
  <r>
    <n v="4108"/>
    <x v="4101"/>
    <s v="We are producing and directing a stage play that will focus on relationships and the stereotypes/truths that prohibit growth."/>
    <n v="3000"/>
    <n v="59"/>
    <n v="1.9666666666666666E-2"/>
    <x v="2"/>
    <n v="59"/>
    <x v="0"/>
    <s v="USD"/>
    <n v="1488517200"/>
    <n v="1485909937"/>
    <b v="0"/>
    <n v="1"/>
    <b v="0"/>
    <s v="theater/plays"/>
    <x v="1"/>
    <x v="6"/>
  </r>
  <r>
    <n v="4109"/>
    <x v="4102"/>
    <s v="Jack the Lad - a new play that explores how far the boundaries of friendship will stretch when morality and loyalties clash."/>
    <n v="500"/>
    <n v="0"/>
    <n v="0"/>
    <x v="2"/>
    <e v="#DIV/0!"/>
    <x v="1"/>
    <s v="GBP"/>
    <n v="1448805404"/>
    <n v="1446209804"/>
    <b v="0"/>
    <n v="0"/>
    <b v="0"/>
    <s v="theater/plays"/>
    <x v="1"/>
    <x v="6"/>
  </r>
  <r>
    <n v="4110"/>
    <x v="4103"/>
    <s v="Set in the height of sex, drugs and rock 'n' roll this production is an exciting new take on Moliere's classic! Performing with SpaceUK"/>
    <n v="300"/>
    <n v="86"/>
    <n v="0.28666666666666668"/>
    <x v="2"/>
    <n v="14.333333333333334"/>
    <x v="1"/>
    <s v="GBP"/>
    <n v="1469113351"/>
    <n v="1463929351"/>
    <b v="0"/>
    <n v="6"/>
    <b v="0"/>
    <s v="theater/plays"/>
    <x v="1"/>
    <x v="6"/>
  </r>
  <r>
    <n v="4111"/>
    <x v="4104"/>
    <s v="REBORN IN LOVE is the sequel to REBORN FROM ABOVE: A Tale of Eternal Love.  This is part two, of a One-Act play series."/>
    <n v="3000"/>
    <n v="94"/>
    <n v="3.1333333333333331E-2"/>
    <x v="2"/>
    <n v="15.666666666666666"/>
    <x v="0"/>
    <s v="USD"/>
    <n v="1424747740"/>
    <n v="1422155740"/>
    <b v="0"/>
    <n v="6"/>
    <b v="0"/>
    <s v="theater/plays"/>
    <x v="1"/>
    <x v="6"/>
  </r>
  <r>
    <n v="4112"/>
    <x v="4105"/>
    <s v="Set in Southern America â€œThe Divideâ€ is a stage play that touches on the issues that are forefront in America and the world."/>
    <n v="2500"/>
    <n v="1"/>
    <n v="4.0000000000000002E-4"/>
    <x v="2"/>
    <n v="1"/>
    <x v="17"/>
    <s v="EUR"/>
    <n v="1456617600"/>
    <n v="1454280186"/>
    <b v="0"/>
    <n v="1"/>
    <b v="0"/>
    <s v="theater/plays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n v="2E-3"/>
    <x v="2"/>
    <n v="1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n v="63.917582417582416"/>
    <s v="US"/>
    <s v="USD"/>
    <n v="1437620400"/>
    <n v="1434931811"/>
    <b v="0"/>
    <x v="0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x v="1"/>
    <n v="14653"/>
    <x v="1"/>
    <x v="0"/>
    <n v="185.48101265822785"/>
    <s v="US"/>
    <s v="USD"/>
    <n v="1488464683"/>
    <n v="1485872683"/>
    <b v="0"/>
    <x v="1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2"/>
    <x v="0"/>
    <n v="15"/>
    <s v="GB"/>
    <s v="GBP"/>
    <n v="1455555083"/>
    <n v="1454691083"/>
    <b v="0"/>
    <x v="2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3"/>
    <x v="0"/>
    <n v="69.266666666666666"/>
    <s v="US"/>
    <s v="USD"/>
    <n v="1407414107"/>
    <n v="1404822107"/>
    <b v="0"/>
    <x v="3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4"/>
    <x v="0"/>
    <n v="190.55028169014085"/>
    <s v="US"/>
    <s v="USD"/>
    <n v="1450555279"/>
    <n v="1447963279"/>
    <b v="0"/>
    <x v="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5"/>
    <x v="0"/>
    <n v="93.40425531914893"/>
    <s v="US"/>
    <s v="USD"/>
    <n v="1469770500"/>
    <n v="1468362207"/>
    <b v="0"/>
    <x v="5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6"/>
    <x v="0"/>
    <n v="146.87931034482759"/>
    <s v="US"/>
    <s v="USD"/>
    <n v="1402710250"/>
    <n v="1401846250"/>
    <b v="0"/>
    <x v="6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7"/>
    <x v="0"/>
    <n v="159.82456140350877"/>
    <s v="US"/>
    <s v="USD"/>
    <n v="1467680867"/>
    <n v="1464224867"/>
    <b v="0"/>
    <x v="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x v="8"/>
    <n v="3501.52"/>
    <x v="8"/>
    <x v="0"/>
    <n v="291.79333333333335"/>
    <s v="US"/>
    <s v="USD"/>
    <n v="1460754000"/>
    <n v="1460155212"/>
    <b v="0"/>
    <x v="8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9"/>
    <x v="0"/>
    <n v="31.499500000000001"/>
    <s v="US"/>
    <s v="USD"/>
    <n v="1460860144"/>
    <n v="1458268144"/>
    <b v="0"/>
    <x v="9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10"/>
    <x v="0"/>
    <n v="158.68421052631578"/>
    <s v="US"/>
    <s v="USD"/>
    <n v="1403660279"/>
    <n v="1400636279"/>
    <b v="0"/>
    <x v="10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11"/>
    <x v="0"/>
    <n v="80.333333333333329"/>
    <s v="US"/>
    <s v="USD"/>
    <n v="1471834800"/>
    <n v="1469126462"/>
    <b v="0"/>
    <x v="11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12"/>
    <x v="0"/>
    <n v="59.961305925030231"/>
    <s v="US"/>
    <s v="USD"/>
    <n v="1405479600"/>
    <n v="1401642425"/>
    <b v="0"/>
    <x v="12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13"/>
    <x v="0"/>
    <n v="109.78431372549019"/>
    <s v="US"/>
    <s v="USD"/>
    <n v="1466713620"/>
    <n v="1463588109"/>
    <b v="0"/>
    <x v="13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14"/>
    <x v="0"/>
    <n v="147.70731707317074"/>
    <s v="AU"/>
    <s v="AUD"/>
    <n v="1405259940"/>
    <n v="1403051888"/>
    <b v="0"/>
    <x v="14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15"/>
    <x v="0"/>
    <n v="21.755102040816325"/>
    <s v="ES"/>
    <s v="EUR"/>
    <n v="1443384840"/>
    <n v="1441790658"/>
    <b v="0"/>
    <x v="15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16"/>
    <x v="0"/>
    <n v="171.84285714285716"/>
    <s v="US"/>
    <s v="USD"/>
    <n v="1402896600"/>
    <n v="1398971211"/>
    <b v="0"/>
    <x v="16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17"/>
    <x v="0"/>
    <n v="41.944444444444443"/>
    <s v="GB"/>
    <s v="GBP"/>
    <n v="1415126022"/>
    <n v="1412530422"/>
    <b v="0"/>
    <x v="17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18"/>
    <x v="0"/>
    <n v="93.264122807017543"/>
    <s v="US"/>
    <s v="USD"/>
    <n v="1410958856"/>
    <n v="1408366856"/>
    <b v="0"/>
    <x v="18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19"/>
    <x v="0"/>
    <n v="56.136363636363633"/>
    <s v="US"/>
    <s v="USD"/>
    <n v="1437420934"/>
    <n v="1434828934"/>
    <b v="0"/>
    <x v="19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20"/>
    <x v="0"/>
    <n v="80.16"/>
    <s v="US"/>
    <s v="USD"/>
    <n v="1442167912"/>
    <n v="1436983912"/>
    <b v="0"/>
    <x v="20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21"/>
    <x v="0"/>
    <n v="199.9009900990099"/>
    <s v="US"/>
    <s v="USD"/>
    <n v="1411743789"/>
    <n v="1409151789"/>
    <b v="0"/>
    <x v="2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22"/>
    <x v="0"/>
    <n v="51.25"/>
    <s v="US"/>
    <s v="USD"/>
    <n v="1420099140"/>
    <n v="1418766740"/>
    <b v="0"/>
    <x v="22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23"/>
    <x v="0"/>
    <n v="103.04347826086956"/>
    <s v="US"/>
    <s v="USD"/>
    <n v="1430407200"/>
    <n v="1428086501"/>
    <b v="0"/>
    <x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24"/>
    <x v="0"/>
    <n v="66.346149825783982"/>
    <s v="US"/>
    <s v="USD"/>
    <n v="1442345940"/>
    <n v="1439494863"/>
    <b v="0"/>
    <x v="2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25"/>
    <x v="0"/>
    <n v="57.142857142857146"/>
    <s v="US"/>
    <s v="USD"/>
    <n v="1452299761"/>
    <n v="1447115761"/>
    <b v="0"/>
    <x v="25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26"/>
    <x v="0"/>
    <n v="102.10526315789474"/>
    <s v="US"/>
    <s v="USD"/>
    <n v="1408278144"/>
    <n v="1404822144"/>
    <b v="0"/>
    <x v="10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27"/>
    <x v="0"/>
    <n v="148.96666666666667"/>
    <s v="NZ"/>
    <s v="NZD"/>
    <n v="1416113833"/>
    <n v="1413518233"/>
    <b v="0"/>
    <x v="3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28"/>
    <x v="0"/>
    <n v="169.6056338028169"/>
    <s v="US"/>
    <s v="USD"/>
    <n v="1450307284"/>
    <n v="1447715284"/>
    <b v="0"/>
    <x v="26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29"/>
    <x v="0"/>
    <n v="31.623931623931625"/>
    <s v="GB"/>
    <s v="GBP"/>
    <n v="1406045368"/>
    <n v="1403453368"/>
    <b v="0"/>
    <x v="2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30"/>
    <x v="0"/>
    <n v="76.45264150943396"/>
    <s v="US"/>
    <s v="USD"/>
    <n v="1408604515"/>
    <n v="1406012515"/>
    <b v="0"/>
    <x v="28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31"/>
    <x v="0"/>
    <n v="13"/>
    <s v="US"/>
    <s v="USD"/>
    <n v="1453748434"/>
    <n v="1452193234"/>
    <b v="0"/>
    <x v="29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32"/>
    <x v="0"/>
    <n v="320.44943820224717"/>
    <s v="US"/>
    <s v="USD"/>
    <n v="1463111940"/>
    <n v="1459523017"/>
    <b v="0"/>
    <x v="30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33"/>
    <x v="0"/>
    <n v="83.75"/>
    <s v="US"/>
    <s v="USD"/>
    <n v="1447001501"/>
    <n v="1444405901"/>
    <b v="0"/>
    <x v="31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34"/>
    <x v="0"/>
    <n v="49.882352941176471"/>
    <s v="US"/>
    <s v="USD"/>
    <n v="1407224601"/>
    <n v="1405928601"/>
    <b v="0"/>
    <x v="32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35"/>
    <x v="0"/>
    <n v="59.464285714285715"/>
    <s v="US"/>
    <s v="USD"/>
    <n v="1430179200"/>
    <n v="1428130814"/>
    <b v="0"/>
    <x v="33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36"/>
    <x v="0"/>
    <n v="193.84090909090909"/>
    <s v="US"/>
    <s v="USD"/>
    <n v="1428128525"/>
    <n v="1425540125"/>
    <b v="0"/>
    <x v="3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37"/>
    <x v="0"/>
    <n v="159.51383399209487"/>
    <s v="US"/>
    <s v="USD"/>
    <n v="1425055079"/>
    <n v="1422463079"/>
    <b v="0"/>
    <x v="35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38"/>
    <x v="0"/>
    <n v="41.68181818181818"/>
    <s v="US"/>
    <s v="USD"/>
    <n v="1368235344"/>
    <n v="1365643344"/>
    <b v="0"/>
    <x v="3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39"/>
    <x v="0"/>
    <n v="150.89861751152074"/>
    <s v="GB"/>
    <s v="GBP"/>
    <n v="1401058740"/>
    <n v="1398388068"/>
    <b v="0"/>
    <x v="3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40"/>
    <x v="0"/>
    <n v="126.6875"/>
    <s v="US"/>
    <s v="USD"/>
    <n v="1403150400"/>
    <n v="1401426488"/>
    <b v="0"/>
    <x v="38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31"/>
    <x v="0"/>
    <n v="105.26315789473684"/>
    <s v="US"/>
    <s v="USD"/>
    <n v="1412516354"/>
    <n v="1409924354"/>
    <b v="0"/>
    <x v="10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41"/>
    <x v="0"/>
    <n v="117.51479289940828"/>
    <s v="US"/>
    <s v="USD"/>
    <n v="1419780026"/>
    <n v="1417188026"/>
    <b v="0"/>
    <x v="3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42"/>
    <x v="0"/>
    <n v="117.36121673003802"/>
    <s v="US"/>
    <s v="USD"/>
    <n v="1405209600"/>
    <n v="1402599486"/>
    <b v="0"/>
    <x v="40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31"/>
    <x v="0"/>
    <n v="133.33333333333334"/>
    <s v="US"/>
    <s v="USD"/>
    <n v="1412648537"/>
    <n v="1408760537"/>
    <b v="0"/>
    <x v="41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43"/>
    <x v="0"/>
    <n v="98.360655737704917"/>
    <s v="US"/>
    <s v="USD"/>
    <n v="1461769107"/>
    <n v="1459177107"/>
    <b v="0"/>
    <x v="42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44"/>
    <x v="0"/>
    <n v="194.44444444444446"/>
    <s v="AU"/>
    <s v="AUD"/>
    <n v="1450220974"/>
    <n v="1447628974"/>
    <b v="0"/>
    <x v="43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45"/>
    <x v="0"/>
    <n v="76.865000000000009"/>
    <s v="US"/>
    <s v="USD"/>
    <n v="1419021607"/>
    <n v="1413834007"/>
    <b v="0"/>
    <x v="16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46"/>
    <x v="0"/>
    <n v="56.815789473684212"/>
    <s v="GB"/>
    <s v="GBP"/>
    <n v="1425211200"/>
    <n v="1422534260"/>
    <b v="0"/>
    <x v="44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x v="14"/>
    <n v="12000"/>
    <x v="31"/>
    <x v="0"/>
    <n v="137.93103448275863"/>
    <s v="US"/>
    <s v="USD"/>
    <n v="1445660045"/>
    <n v="1443068045"/>
    <b v="0"/>
    <x v="45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31"/>
    <x v="0"/>
    <n v="27.272727272727273"/>
    <s v="GB"/>
    <s v="GBP"/>
    <n v="1422637200"/>
    <n v="1419271458"/>
    <b v="0"/>
    <x v="19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47"/>
    <x v="0"/>
    <n v="118.33613445378151"/>
    <s v="US"/>
    <s v="USD"/>
    <n v="1439245037"/>
    <n v="1436653037"/>
    <b v="0"/>
    <x v="46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48"/>
    <x v="0"/>
    <n v="223.48076923076923"/>
    <s v="US"/>
    <s v="USD"/>
    <n v="1405615846"/>
    <n v="1403023846"/>
    <b v="0"/>
    <x v="47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49"/>
    <x v="0"/>
    <n v="28.111111111111111"/>
    <s v="US"/>
    <s v="USD"/>
    <n v="1396648800"/>
    <n v="1395407445"/>
    <b v="0"/>
    <x v="2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50"/>
    <x v="0"/>
    <n v="194.23076923076923"/>
    <s v="US"/>
    <s v="USD"/>
    <n v="1451063221"/>
    <n v="1448471221"/>
    <b v="0"/>
    <x v="47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51"/>
    <x v="0"/>
    <n v="128.95348837209303"/>
    <s v="US"/>
    <s v="USD"/>
    <n v="1464390916"/>
    <n v="1462576516"/>
    <b v="0"/>
    <x v="48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52"/>
    <x v="0"/>
    <n v="49.316091954022987"/>
    <s v="GB"/>
    <s v="GBP"/>
    <n v="1433779200"/>
    <n v="1432559424"/>
    <b v="0"/>
    <x v="49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53"/>
    <x v="0"/>
    <n v="221.52173913043478"/>
    <s v="US"/>
    <s v="USD"/>
    <n v="1429991962"/>
    <n v="1427399962"/>
    <b v="0"/>
    <x v="50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54"/>
    <x v="0"/>
    <n v="137.21333333333334"/>
    <s v="US"/>
    <s v="USD"/>
    <n v="1416423172"/>
    <n v="1413827572"/>
    <b v="0"/>
    <x v="11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55"/>
    <x v="0"/>
    <n v="606.82242424242418"/>
    <s v="US"/>
    <s v="USD"/>
    <n v="1442264400"/>
    <n v="1439530776"/>
    <b v="0"/>
    <x v="51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56"/>
    <x v="0"/>
    <n v="43.040092592592593"/>
    <s v="GB"/>
    <s v="GBP"/>
    <n v="1395532800"/>
    <n v="1393882717"/>
    <b v="0"/>
    <x v="52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57"/>
    <x v="0"/>
    <n v="322.39130434782606"/>
    <s v="US"/>
    <s v="USD"/>
    <n v="1370547157"/>
    <n v="1368646357"/>
    <b v="0"/>
    <x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58"/>
    <x v="0"/>
    <n v="96.708333333333329"/>
    <s v="US"/>
    <s v="USD"/>
    <n v="1362337878"/>
    <n v="1360177878"/>
    <b v="0"/>
    <x v="53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59"/>
    <x v="0"/>
    <n v="35.474531249999998"/>
    <s v="US"/>
    <s v="USD"/>
    <n v="1388206740"/>
    <n v="1386194013"/>
    <b v="0"/>
    <x v="31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60"/>
    <x v="0"/>
    <n v="86.666666666666671"/>
    <s v="US"/>
    <s v="USD"/>
    <n v="1373243181"/>
    <n v="1370651181"/>
    <b v="0"/>
    <x v="5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61"/>
    <x v="0"/>
    <n v="132.05263157894737"/>
    <s v="CA"/>
    <s v="CAD"/>
    <n v="1407736740"/>
    <n v="1405453354"/>
    <b v="0"/>
    <x v="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62"/>
    <x v="0"/>
    <n v="91.230769230769226"/>
    <s v="US"/>
    <s v="USD"/>
    <n v="1468873420"/>
    <n v="1466281420"/>
    <b v="0"/>
    <x v="55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63"/>
    <x v="0"/>
    <n v="116.25"/>
    <s v="US"/>
    <s v="USD"/>
    <n v="1342360804"/>
    <n v="1339768804"/>
    <b v="0"/>
    <x v="9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64"/>
    <x v="0"/>
    <n v="21.194444444444443"/>
    <s v="GB"/>
    <s v="GBP"/>
    <n v="1393162791"/>
    <n v="1390570791"/>
    <b v="0"/>
    <x v="17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65"/>
    <x v="0"/>
    <n v="62.327134831460668"/>
    <s v="US"/>
    <s v="USD"/>
    <n v="1317538740"/>
    <n v="1314765025"/>
    <b v="0"/>
    <x v="56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66"/>
    <x v="0"/>
    <n v="37.411764705882355"/>
    <s v="US"/>
    <s v="USD"/>
    <n v="1315171845"/>
    <n v="1309987845"/>
    <b v="0"/>
    <x v="5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67"/>
    <x v="0"/>
    <n v="69.71875"/>
    <s v="US"/>
    <s v="USD"/>
    <n v="1338186657"/>
    <n v="1333002657"/>
    <b v="0"/>
    <x v="58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68"/>
    <x v="0"/>
    <n v="58.170731707317074"/>
    <s v="US"/>
    <s v="USD"/>
    <n v="1352937600"/>
    <n v="1351210481"/>
    <b v="0"/>
    <x v="14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31"/>
    <x v="0"/>
    <n v="50"/>
    <s v="US"/>
    <s v="USD"/>
    <n v="1304395140"/>
    <n v="1297620584"/>
    <b v="0"/>
    <x v="59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69"/>
    <x v="0"/>
    <n v="19.471034482758618"/>
    <s v="FR"/>
    <s v="EUR"/>
    <n v="1453376495"/>
    <n v="1450784495"/>
    <b v="0"/>
    <x v="60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70"/>
    <x v="0"/>
    <n v="85.957446808510639"/>
    <s v="US"/>
    <s v="USD"/>
    <n v="1366693272"/>
    <n v="1364101272"/>
    <b v="0"/>
    <x v="5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71"/>
    <x v="0"/>
    <n v="30.666666666666668"/>
    <s v="US"/>
    <s v="USD"/>
    <n v="1325007358"/>
    <n v="1319819758"/>
    <b v="0"/>
    <x v="41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72"/>
    <x v="0"/>
    <n v="60.384615384615387"/>
    <s v="US"/>
    <s v="USD"/>
    <n v="1337569140"/>
    <n v="1332991717"/>
    <b v="0"/>
    <x v="55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73"/>
    <x v="0"/>
    <n v="38.6"/>
    <s v="FR"/>
    <s v="EUR"/>
    <n v="1472751121"/>
    <n v="1471887121"/>
    <b v="0"/>
    <x v="2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74"/>
    <x v="0"/>
    <n v="40.268292682926827"/>
    <s v="GB"/>
    <s v="GBP"/>
    <n v="1398451093"/>
    <n v="1395859093"/>
    <b v="0"/>
    <x v="14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75"/>
    <x v="0"/>
    <n v="273.82978723404256"/>
    <s v="US"/>
    <s v="USD"/>
    <n v="1386640856"/>
    <n v="1383616856"/>
    <b v="0"/>
    <x v="5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76"/>
    <x v="0"/>
    <n v="53.035714285714285"/>
    <s v="US"/>
    <s v="USD"/>
    <n v="1342234920"/>
    <n v="1341892127"/>
    <b v="0"/>
    <x v="33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77"/>
    <x v="0"/>
    <n v="40.005000000000003"/>
    <s v="US"/>
    <s v="USD"/>
    <n v="1318189261"/>
    <n v="1315597261"/>
    <b v="0"/>
    <x v="61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78"/>
    <x v="0"/>
    <n v="15.76923076923077"/>
    <s v="GB"/>
    <s v="GBP"/>
    <n v="1424604600"/>
    <n v="1423320389"/>
    <b v="0"/>
    <x v="62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31"/>
    <x v="0"/>
    <n v="71.428571428571431"/>
    <s v="US"/>
    <s v="USD"/>
    <n v="1305483086"/>
    <n v="1302891086"/>
    <b v="0"/>
    <x v="63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79"/>
    <x v="0"/>
    <n v="71.714285714285708"/>
    <s v="US"/>
    <s v="USD"/>
    <n v="1316746837"/>
    <n v="1314154837"/>
    <b v="0"/>
    <x v="64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80"/>
    <x v="0"/>
    <n v="375.76470588235293"/>
    <s v="FR"/>
    <s v="EUR"/>
    <n v="1451226045"/>
    <n v="1444828845"/>
    <b v="0"/>
    <x v="5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81"/>
    <x v="0"/>
    <n v="104.6"/>
    <s v="US"/>
    <s v="USD"/>
    <n v="1275529260"/>
    <n v="1274705803"/>
    <b v="0"/>
    <x v="20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82"/>
    <x v="0"/>
    <n v="60"/>
    <s v="US"/>
    <s v="USD"/>
    <n v="1403452131"/>
    <n v="1401205731"/>
    <b v="0"/>
    <x v="65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83"/>
    <x v="0"/>
    <n v="123.28571428571429"/>
    <s v="US"/>
    <s v="USD"/>
    <n v="1370196192"/>
    <n v="1368036192"/>
    <b v="0"/>
    <x v="6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84"/>
    <x v="0"/>
    <n v="31.375"/>
    <s v="US"/>
    <s v="USD"/>
    <n v="1310454499"/>
    <n v="1307862499"/>
    <b v="0"/>
    <x v="38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43"/>
    <x v="0"/>
    <n v="78.260869565217391"/>
    <s v="US"/>
    <s v="USD"/>
    <n v="1305625164"/>
    <n v="1300354764"/>
    <b v="0"/>
    <x v="67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85"/>
    <x v="0"/>
    <n v="122.32558139534883"/>
    <s v="CA"/>
    <s v="CAD"/>
    <n v="1485936000"/>
    <n v="1481949983"/>
    <b v="0"/>
    <x v="68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86"/>
    <x v="0"/>
    <n v="73.733333333333334"/>
    <s v="US"/>
    <s v="USD"/>
    <n v="1341349200"/>
    <n v="1338928537"/>
    <b v="0"/>
    <x v="41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87"/>
    <x v="0"/>
    <n v="21.666666666666668"/>
    <s v="GB"/>
    <s v="GBP"/>
    <n v="1396890822"/>
    <n v="1395162822"/>
    <b v="0"/>
    <x v="8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88"/>
    <x v="0"/>
    <n v="21.904761904761905"/>
    <s v="US"/>
    <s v="USD"/>
    <n v="1330214841"/>
    <n v="1327622841"/>
    <b v="0"/>
    <x v="64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89"/>
    <x v="0"/>
    <n v="50.588235294117645"/>
    <s v="US"/>
    <s v="USD"/>
    <n v="1280631600"/>
    <n v="1274889241"/>
    <b v="0"/>
    <x v="69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90"/>
    <x v="0"/>
    <n v="53.125"/>
    <s v="US"/>
    <s v="USD"/>
    <n v="1310440482"/>
    <n v="1307848482"/>
    <b v="0"/>
    <x v="22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90"/>
    <x v="0"/>
    <n v="56.666666666666664"/>
    <s v="US"/>
    <s v="USD"/>
    <n v="1354923000"/>
    <n v="1351796674"/>
    <b v="0"/>
    <x v="65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91"/>
    <x v="0"/>
    <n v="40.776666666666664"/>
    <s v="US"/>
    <s v="USD"/>
    <n v="1390426799"/>
    <n v="1387834799"/>
    <b v="0"/>
    <x v="70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31"/>
    <x v="0"/>
    <n v="192.30769230769232"/>
    <s v="US"/>
    <s v="USD"/>
    <n v="1352055886"/>
    <n v="1350324286"/>
    <b v="0"/>
    <x v="55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31"/>
    <x v="0"/>
    <n v="100"/>
    <s v="US"/>
    <s v="USD"/>
    <n v="1359052710"/>
    <n v="1356979110"/>
    <b v="0"/>
    <x v="2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92"/>
    <x v="0"/>
    <n v="117.92307692307692"/>
    <s v="US"/>
    <s v="USD"/>
    <n v="1293073733"/>
    <n v="1290481733"/>
    <b v="0"/>
    <x v="71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93"/>
    <x v="0"/>
    <n v="27.897959183673468"/>
    <s v="GB"/>
    <s v="GBP"/>
    <n v="1394220030"/>
    <n v="1392232830"/>
    <b v="0"/>
    <x v="72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43"/>
    <x v="0"/>
    <n v="60"/>
    <s v="US"/>
    <s v="USD"/>
    <n v="1301792400"/>
    <n v="1299775266"/>
    <b v="0"/>
    <x v="73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94"/>
    <x v="0"/>
    <n v="39.383333333333333"/>
    <s v="US"/>
    <s v="USD"/>
    <n v="1463184000"/>
    <n v="1461605020"/>
    <b v="0"/>
    <x v="65"/>
    <b v="1"/>
    <s v="film &amp; video/shorts"/>
    <x v="0"/>
    <s v="shorts"/>
    <x v="105"/>
    <d v="2016-05-14T00:00:00"/>
  </r>
  <r>
    <n v="106"/>
    <s v="LOST WEEKEND"/>
    <s v="A Boy. A Girl. A Car. A Serial Killer."/>
    <x v="10"/>
    <n v="5025"/>
    <x v="10"/>
    <x v="0"/>
    <n v="186.11111111111111"/>
    <s v="US"/>
    <s v="USD"/>
    <n v="1333391901"/>
    <n v="1332182301"/>
    <b v="0"/>
    <x v="74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95"/>
    <x v="0"/>
    <n v="111.37681159420291"/>
    <s v="US"/>
    <s v="USD"/>
    <n v="1303688087"/>
    <n v="1301787287"/>
    <b v="0"/>
    <x v="50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96"/>
    <x v="0"/>
    <n v="78.723404255319153"/>
    <s v="US"/>
    <s v="USD"/>
    <n v="1370011370"/>
    <n v="1364827370"/>
    <b v="0"/>
    <x v="5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97"/>
    <x v="0"/>
    <n v="46.702127659574465"/>
    <s v="US"/>
    <s v="USD"/>
    <n v="1298680630"/>
    <n v="1296088630"/>
    <b v="0"/>
    <x v="5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98"/>
    <x v="0"/>
    <n v="65.384615384615387"/>
    <s v="US"/>
    <s v="USD"/>
    <n v="1384408740"/>
    <n v="1381445253"/>
    <b v="0"/>
    <x v="55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99"/>
    <x v="0"/>
    <n v="102.0754716981132"/>
    <s v="AU"/>
    <s v="AUD"/>
    <n v="1433059187"/>
    <n v="1430467187"/>
    <b v="0"/>
    <x v="28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87"/>
    <x v="0"/>
    <n v="64.197530864197532"/>
    <s v="US"/>
    <s v="USD"/>
    <n v="1397354400"/>
    <n v="1395277318"/>
    <b v="0"/>
    <x v="75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100"/>
    <x v="0"/>
    <n v="90.384615384615387"/>
    <s v="US"/>
    <s v="USD"/>
    <n v="1312642800"/>
    <n v="1311963128"/>
    <b v="0"/>
    <x v="76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101"/>
    <x v="0"/>
    <n v="88.571428571428569"/>
    <s v="US"/>
    <s v="USD"/>
    <n v="1326436488"/>
    <n v="1321252488"/>
    <b v="0"/>
    <x v="2"/>
    <b v="1"/>
    <s v="film &amp; video/shorts"/>
    <x v="0"/>
    <s v="shorts"/>
    <x v="114"/>
    <d v="2012-01-13T06:34:48"/>
  </r>
  <r>
    <n v="115"/>
    <s v="The World's Greatest Lover"/>
    <s v="Never judge a book (or a lover) by their cover."/>
    <x v="52"/>
    <n v="632"/>
    <x v="102"/>
    <x v="0"/>
    <n v="28.727272727272727"/>
    <s v="US"/>
    <s v="USD"/>
    <n v="1328377444"/>
    <n v="1326217444"/>
    <b v="0"/>
    <x v="19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103"/>
    <x v="0"/>
    <n v="69.78947368421052"/>
    <s v="US"/>
    <s v="USD"/>
    <n v="1302260155"/>
    <n v="1298289355"/>
    <b v="0"/>
    <x v="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104"/>
    <x v="0"/>
    <n v="167.48962962962963"/>
    <s v="US"/>
    <s v="USD"/>
    <n v="1276110000"/>
    <n v="1268337744"/>
    <b v="0"/>
    <x v="74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105"/>
    <x v="0"/>
    <n v="144.91230769230768"/>
    <s v="US"/>
    <s v="USD"/>
    <n v="1311902236"/>
    <n v="1309310236"/>
    <b v="0"/>
    <x v="70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106"/>
    <x v="0"/>
    <n v="91.840540540540545"/>
    <s v="US"/>
    <s v="USD"/>
    <n v="1313276400"/>
    <n v="1310693986"/>
    <b v="0"/>
    <x v="7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07"/>
    <x v="1"/>
    <n v="10"/>
    <s v="HK"/>
    <s v="HKD"/>
    <n v="1475457107"/>
    <n v="1472865107"/>
    <b v="0"/>
    <x v="29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08"/>
    <x v="1"/>
    <n v="1"/>
    <s v="US"/>
    <s v="USD"/>
    <n v="1429352160"/>
    <n v="1427993710"/>
    <b v="0"/>
    <x v="29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09"/>
    <x v="1"/>
    <e v="#DIV/0!"/>
    <s v="US"/>
    <s v="USD"/>
    <n v="1476094907"/>
    <n v="1470910907"/>
    <b v="0"/>
    <x v="78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10"/>
    <x v="1"/>
    <n v="25.166666666666668"/>
    <s v="US"/>
    <s v="USD"/>
    <n v="1414533600"/>
    <n v="1411411564"/>
    <b v="0"/>
    <x v="79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09"/>
    <x v="1"/>
    <e v="#DIV/0!"/>
    <s v="US"/>
    <s v="USD"/>
    <n v="1431728242"/>
    <n v="1429568242"/>
    <b v="0"/>
    <x v="78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11"/>
    <x v="1"/>
    <n v="11.666666666666666"/>
    <s v="CA"/>
    <s v="CAD"/>
    <n v="1486165880"/>
    <n v="1480981880"/>
    <b v="0"/>
    <x v="79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12"/>
    <x v="1"/>
    <n v="106.69230769230769"/>
    <s v="US"/>
    <s v="USD"/>
    <n v="1433988000"/>
    <n v="1431353337"/>
    <b v="0"/>
    <x v="62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13"/>
    <x v="1"/>
    <n v="47.5"/>
    <s v="US"/>
    <s v="USD"/>
    <n v="1428069541"/>
    <n v="1425481141"/>
    <b v="0"/>
    <x v="80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14"/>
    <x v="1"/>
    <n v="311.16666666666669"/>
    <s v="US"/>
    <s v="USD"/>
    <n v="1476941293"/>
    <n v="1473917293"/>
    <b v="0"/>
    <x v="79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09"/>
    <x v="1"/>
    <e v="#DIV/0!"/>
    <s v="US"/>
    <s v="USD"/>
    <n v="1414708183"/>
    <n v="1409524183"/>
    <b v="0"/>
    <x v="78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09"/>
    <x v="1"/>
    <e v="#DIV/0!"/>
    <s v="GB"/>
    <s v="GBP"/>
    <n v="1402949760"/>
    <n v="1400536692"/>
    <b v="0"/>
    <x v="78"/>
    <b v="0"/>
    <s v="film &amp; video/science fiction"/>
    <x v="0"/>
    <s v="science fiction"/>
    <x v="130"/>
    <d v="2014-06-16T20:16:00"/>
  </r>
  <r>
    <n v="131"/>
    <s v="I (Canceled)"/>
    <s v="I"/>
    <x v="38"/>
    <n v="0"/>
    <x v="109"/>
    <x v="1"/>
    <e v="#DIV/0!"/>
    <s v="US"/>
    <s v="USD"/>
    <n v="1467763200"/>
    <n v="1466453161"/>
    <b v="0"/>
    <x v="78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15"/>
    <x v="1"/>
    <n v="94.506172839506178"/>
    <s v="US"/>
    <s v="USD"/>
    <n v="1415392207"/>
    <n v="1411500607"/>
    <b v="0"/>
    <x v="75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09"/>
    <x v="1"/>
    <e v="#DIV/0!"/>
    <s v="US"/>
    <s v="USD"/>
    <n v="1464715860"/>
    <n v="1462130584"/>
    <b v="0"/>
    <x v="78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09"/>
    <x v="1"/>
    <e v="#DIV/0!"/>
    <s v="US"/>
    <s v="USD"/>
    <n v="1441386000"/>
    <n v="1438811418"/>
    <b v="0"/>
    <x v="78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16"/>
    <x v="1"/>
    <n v="80.599999999999994"/>
    <s v="US"/>
    <s v="USD"/>
    <n v="1404241200"/>
    <n v="1401354597"/>
    <b v="0"/>
    <x v="81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09"/>
    <x v="1"/>
    <e v="#DIV/0!"/>
    <s v="US"/>
    <s v="USD"/>
    <n v="1431771360"/>
    <n v="1427968234"/>
    <b v="0"/>
    <x v="78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09"/>
    <x v="1"/>
    <e v="#DIV/0!"/>
    <s v="DK"/>
    <s v="DKK"/>
    <n v="1444657593"/>
    <n v="1440337593"/>
    <b v="0"/>
    <x v="78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17"/>
    <x v="1"/>
    <n v="81.241379310344826"/>
    <s v="US"/>
    <s v="USD"/>
    <n v="1438405140"/>
    <n v="1435731041"/>
    <b v="0"/>
    <x v="6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31"/>
    <x v="1"/>
    <n v="500"/>
    <s v="US"/>
    <s v="USD"/>
    <n v="1436738772"/>
    <n v="1435874772"/>
    <b v="0"/>
    <x v="29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09"/>
    <x v="1"/>
    <e v="#DIV/0!"/>
    <s v="US"/>
    <s v="USD"/>
    <n v="1426823132"/>
    <n v="1424234732"/>
    <b v="0"/>
    <x v="78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18"/>
    <x v="1"/>
    <n v="46.178571428571431"/>
    <s v="US"/>
    <s v="USD"/>
    <n v="1433043623"/>
    <n v="1429155623"/>
    <b v="0"/>
    <x v="33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19"/>
    <x v="1"/>
    <n v="10"/>
    <s v="US"/>
    <s v="USD"/>
    <n v="1416176778"/>
    <n v="1414358778"/>
    <b v="0"/>
    <x v="29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09"/>
    <x v="1"/>
    <e v="#DIV/0!"/>
    <s v="AU"/>
    <s v="AUD"/>
    <n v="1472882100"/>
    <n v="1467941542"/>
    <b v="0"/>
    <x v="78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20"/>
    <x v="1"/>
    <n v="55.945945945945944"/>
    <s v="CA"/>
    <s v="CAD"/>
    <n v="1428945472"/>
    <n v="1423765072"/>
    <b v="0"/>
    <x v="7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21"/>
    <x v="1"/>
    <n v="37.555555555555557"/>
    <s v="US"/>
    <s v="USD"/>
    <n v="1439298052"/>
    <n v="1436965252"/>
    <b v="0"/>
    <x v="82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22"/>
    <x v="1"/>
    <n v="38.333333333333336"/>
    <s v="US"/>
    <s v="USD"/>
    <n v="1484698998"/>
    <n v="1479514998"/>
    <b v="0"/>
    <x v="8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09"/>
    <x v="1"/>
    <e v="#DIV/0!"/>
    <s v="GB"/>
    <s v="GBP"/>
    <n v="1420741080"/>
    <n v="1417026340"/>
    <b v="0"/>
    <x v="78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23"/>
    <x v="1"/>
    <n v="20"/>
    <s v="US"/>
    <s v="USD"/>
    <n v="1456555536"/>
    <n v="1453963536"/>
    <b v="0"/>
    <x v="84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24"/>
    <x v="1"/>
    <n v="15.333333333333334"/>
    <s v="US"/>
    <s v="USD"/>
    <n v="1419494400"/>
    <n v="1416888470"/>
    <b v="0"/>
    <x v="79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25"/>
    <x v="1"/>
    <n v="449.43283582089555"/>
    <s v="US"/>
    <s v="USD"/>
    <n v="1432612382"/>
    <n v="1427428382"/>
    <b v="0"/>
    <x v="85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26"/>
    <x v="1"/>
    <n v="28"/>
    <s v="AU"/>
    <s v="AUD"/>
    <n v="1434633191"/>
    <n v="1429449191"/>
    <b v="0"/>
    <x v="81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27"/>
    <x v="1"/>
    <n v="15"/>
    <s v="US"/>
    <s v="USD"/>
    <n v="1411437100"/>
    <n v="1408845100"/>
    <b v="0"/>
    <x v="84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28"/>
    <x v="1"/>
    <n v="35.9"/>
    <s v="US"/>
    <s v="USD"/>
    <n v="1417532644"/>
    <n v="1413900244"/>
    <b v="0"/>
    <x v="73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29"/>
    <x v="1"/>
    <n v="13.333333333333334"/>
    <s v="US"/>
    <s v="USD"/>
    <n v="1433336895"/>
    <n v="1429621695"/>
    <b v="0"/>
    <x v="8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30"/>
    <x v="1"/>
    <n v="20.25"/>
    <s v="US"/>
    <s v="USD"/>
    <n v="1437657935"/>
    <n v="1434201935"/>
    <b v="0"/>
    <x v="80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31"/>
    <x v="1"/>
    <n v="119"/>
    <s v="CA"/>
    <s v="CAD"/>
    <n v="1407034796"/>
    <n v="1401850796"/>
    <b v="0"/>
    <x v="41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32"/>
    <x v="1"/>
    <n v="4"/>
    <s v="US"/>
    <s v="USD"/>
    <n v="1456523572"/>
    <n v="1453931572"/>
    <b v="0"/>
    <x v="84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09"/>
    <x v="1"/>
    <e v="#DIV/0!"/>
    <s v="US"/>
    <s v="USD"/>
    <n v="1413942628"/>
    <n v="1411350628"/>
    <b v="0"/>
    <x v="78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33"/>
    <x v="1"/>
    <n v="10"/>
    <s v="US"/>
    <s v="USD"/>
    <n v="1467541545"/>
    <n v="1464085545"/>
    <b v="0"/>
    <x v="29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109"/>
    <x v="2"/>
    <e v="#DIV/0!"/>
    <s v="US"/>
    <s v="USD"/>
    <n v="1439675691"/>
    <n v="1434491691"/>
    <b v="0"/>
    <x v="78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134"/>
    <x v="2"/>
    <n v="5"/>
    <s v="US"/>
    <s v="USD"/>
    <n v="1404318595"/>
    <n v="1401726595"/>
    <b v="0"/>
    <x v="29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135"/>
    <x v="2"/>
    <n v="43.5"/>
    <s v="US"/>
    <s v="USD"/>
    <n v="1408232520"/>
    <n v="1405393356"/>
    <b v="0"/>
    <x v="73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109"/>
    <x v="2"/>
    <e v="#DIV/0!"/>
    <s v="US"/>
    <s v="USD"/>
    <n v="1443657600"/>
    <n v="1440716654"/>
    <b v="0"/>
    <x v="78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136"/>
    <x v="2"/>
    <n v="91.428571428571431"/>
    <s v="US"/>
    <s v="USD"/>
    <n v="1411150701"/>
    <n v="1405966701"/>
    <b v="0"/>
    <x v="63"/>
    <b v="0"/>
    <s v="film &amp; video/drama"/>
    <x v="0"/>
    <s v="drama"/>
    <x v="164"/>
    <d v="2014-09-19T18:18:21"/>
  </r>
  <r>
    <n v="165"/>
    <s v="NET"/>
    <s v="A teacher. A boy. The beach and a heatwave that drove them all insane."/>
    <x v="73"/>
    <n v="0"/>
    <x v="109"/>
    <x v="2"/>
    <e v="#DIV/0!"/>
    <s v="GB"/>
    <s v="GBP"/>
    <n v="1452613724"/>
    <n v="1450021724"/>
    <b v="0"/>
    <x v="78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137"/>
    <x v="2"/>
    <n v="3000"/>
    <s v="US"/>
    <s v="USD"/>
    <n v="1484531362"/>
    <n v="1481939362"/>
    <b v="0"/>
    <x v="29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134"/>
    <x v="2"/>
    <n v="5.5"/>
    <s v="US"/>
    <s v="USD"/>
    <n v="1438726535"/>
    <n v="1433542535"/>
    <b v="0"/>
    <x v="84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138"/>
    <x v="2"/>
    <n v="108.33333333333333"/>
    <s v="US"/>
    <s v="USD"/>
    <n v="1426791770"/>
    <n v="1424203370"/>
    <b v="0"/>
    <x v="8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139"/>
    <x v="2"/>
    <n v="56"/>
    <s v="GB"/>
    <s v="GBP"/>
    <n v="1413634059"/>
    <n v="1411042059"/>
    <b v="0"/>
    <x v="73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140"/>
    <x v="2"/>
    <n v="32.5"/>
    <s v="US"/>
    <s v="USD"/>
    <n v="1440912480"/>
    <n v="1438385283"/>
    <b v="0"/>
    <x v="73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133"/>
    <x v="2"/>
    <n v="1"/>
    <s v="US"/>
    <s v="USD"/>
    <n v="1470975614"/>
    <n v="1465791614"/>
    <b v="0"/>
    <x v="29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109"/>
    <x v="2"/>
    <e v="#DIV/0!"/>
    <s v="US"/>
    <s v="USD"/>
    <n v="1426753723"/>
    <n v="1423733323"/>
    <b v="0"/>
    <x v="78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109"/>
    <x v="2"/>
    <e v="#DIV/0!"/>
    <s v="GB"/>
    <s v="GBP"/>
    <n v="1425131108"/>
    <n v="1422539108"/>
    <b v="0"/>
    <x v="78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109"/>
    <x v="2"/>
    <e v="#DIV/0!"/>
    <s v="NL"/>
    <s v="EUR"/>
    <n v="1431108776"/>
    <n v="1425924776"/>
    <b v="0"/>
    <x v="78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141"/>
    <x v="2"/>
    <n v="49.884615384615387"/>
    <s v="GB"/>
    <s v="GBP"/>
    <n v="1409337611"/>
    <n v="1407177611"/>
    <b v="0"/>
    <x v="55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109"/>
    <x v="2"/>
    <e v="#DIV/0!"/>
    <s v="US"/>
    <s v="USD"/>
    <n v="1438803999"/>
    <n v="1436211999"/>
    <b v="0"/>
    <x v="78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142"/>
    <x v="2"/>
    <n v="25.714285714285715"/>
    <s v="US"/>
    <s v="USD"/>
    <n v="1427155726"/>
    <n v="1425690526"/>
    <b v="0"/>
    <x v="63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109"/>
    <x v="2"/>
    <e v="#DIV/0!"/>
    <s v="ES"/>
    <s v="EUR"/>
    <n v="1448582145"/>
    <n v="1445986545"/>
    <b v="0"/>
    <x v="78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143"/>
    <x v="2"/>
    <n v="100"/>
    <s v="US"/>
    <s v="USD"/>
    <n v="1457056555"/>
    <n v="1454464555"/>
    <b v="0"/>
    <x v="84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144"/>
    <x v="2"/>
    <n v="30.846153846153847"/>
    <s v="GB"/>
    <s v="GBP"/>
    <n v="1428951600"/>
    <n v="1425512843"/>
    <b v="0"/>
    <x v="62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145"/>
    <x v="2"/>
    <n v="180.5"/>
    <s v="GB"/>
    <s v="GBP"/>
    <n v="1434995295"/>
    <n v="1432403295"/>
    <b v="0"/>
    <x v="80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109"/>
    <x v="2"/>
    <e v="#DIV/0!"/>
    <s v="US"/>
    <s v="USD"/>
    <n v="1483748232"/>
    <n v="1481156232"/>
    <b v="0"/>
    <x v="78"/>
    <b v="0"/>
    <s v="film &amp; video/drama"/>
    <x v="0"/>
    <s v="drama"/>
    <x v="182"/>
    <d v="2017-01-07T00:17:12"/>
  </r>
  <r>
    <n v="183"/>
    <s v="Three Little Words"/>
    <s v="Don't kill me until I meet my Dad"/>
    <x v="78"/>
    <n v="4482"/>
    <x v="146"/>
    <x v="2"/>
    <n v="373.5"/>
    <s v="GB"/>
    <s v="GBP"/>
    <n v="1417033610"/>
    <n v="1414438010"/>
    <b v="0"/>
    <x v="8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147"/>
    <x v="2"/>
    <n v="25.5"/>
    <s v="CA"/>
    <s v="CAD"/>
    <n v="1409543940"/>
    <n v="1404586762"/>
    <b v="0"/>
    <x v="84"/>
    <b v="0"/>
    <s v="film &amp; video/drama"/>
    <x v="0"/>
    <s v="drama"/>
    <x v="184"/>
    <d v="2014-09-01T03:59:00"/>
  </r>
  <r>
    <n v="185"/>
    <s v="BLANK Short Movie"/>
    <s v="Love has no boundaries!"/>
    <x v="79"/>
    <n v="2200"/>
    <x v="148"/>
    <x v="2"/>
    <n v="220"/>
    <s v="NO"/>
    <s v="NOK"/>
    <n v="1471557139"/>
    <n v="1468965139"/>
    <b v="0"/>
    <x v="73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109"/>
    <x v="2"/>
    <e v="#DIV/0!"/>
    <s v="US"/>
    <s v="USD"/>
    <n v="1488571200"/>
    <n v="1485977434"/>
    <b v="0"/>
    <x v="78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149"/>
    <x v="2"/>
    <n v="160"/>
    <s v="US"/>
    <s v="USD"/>
    <n v="1437461940"/>
    <n v="1435383457"/>
    <b v="0"/>
    <x v="81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109"/>
    <x v="2"/>
    <e v="#DIV/0!"/>
    <s v="US"/>
    <s v="USD"/>
    <n v="1409891015"/>
    <n v="1407299015"/>
    <b v="0"/>
    <x v="78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150"/>
    <x v="2"/>
    <n v="69"/>
    <s v="US"/>
    <s v="USD"/>
    <n v="1472920477"/>
    <n v="1467736477"/>
    <b v="0"/>
    <x v="81"/>
    <b v="0"/>
    <s v="film &amp; video/drama"/>
    <x v="0"/>
    <s v="drama"/>
    <x v="189"/>
    <d v="2016-09-03T16:34:37"/>
  </r>
  <r>
    <n v="190"/>
    <s v="REGIONRAT, the movie"/>
    <s v="Because hope can be a 4 letter word"/>
    <x v="14"/>
    <n v="50"/>
    <x v="151"/>
    <x v="2"/>
    <n v="50"/>
    <s v="US"/>
    <s v="USD"/>
    <n v="1466091446"/>
    <n v="1465227446"/>
    <b v="0"/>
    <x v="29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152"/>
    <x v="2"/>
    <n v="83.333333333333329"/>
    <s v="AU"/>
    <s v="AUD"/>
    <n v="1443782138"/>
    <n v="1440326138"/>
    <b v="0"/>
    <x v="8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153"/>
    <x v="2"/>
    <n v="5.666666666666667"/>
    <s v="US"/>
    <s v="USD"/>
    <n v="1413572432"/>
    <n v="1410980432"/>
    <b v="0"/>
    <x v="8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109"/>
    <x v="2"/>
    <e v="#DIV/0!"/>
    <s v="GB"/>
    <s v="GBP"/>
    <n v="1417217166"/>
    <n v="1412029566"/>
    <b v="0"/>
    <x v="78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154"/>
    <x v="2"/>
    <n v="1"/>
    <s v="GB"/>
    <s v="GBP"/>
    <n v="1457308531"/>
    <n v="1452124531"/>
    <b v="0"/>
    <x v="8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109"/>
    <x v="2"/>
    <e v="#DIV/0!"/>
    <s v="US"/>
    <s v="USD"/>
    <n v="1436544332"/>
    <n v="1431360332"/>
    <b v="0"/>
    <x v="78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155"/>
    <x v="2"/>
    <n v="77.10526315789474"/>
    <s v="GB"/>
    <s v="GBP"/>
    <n v="1444510800"/>
    <n v="1442062898"/>
    <b v="0"/>
    <x v="10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156"/>
    <x v="2"/>
    <n v="32.75"/>
    <s v="GB"/>
    <s v="GBP"/>
    <n v="1487365200"/>
    <n v="1483734100"/>
    <b v="0"/>
    <x v="22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157"/>
    <x v="2"/>
    <n v="46.5"/>
    <s v="US"/>
    <s v="USD"/>
    <n v="1412500322"/>
    <n v="1409908322"/>
    <b v="0"/>
    <x v="79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109"/>
    <x v="2"/>
    <e v="#DIV/0!"/>
    <s v="US"/>
    <s v="USD"/>
    <n v="1472698702"/>
    <n v="1470106702"/>
    <b v="0"/>
    <x v="78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158"/>
    <x v="2"/>
    <n v="87.308333333333337"/>
    <s v="US"/>
    <s v="USD"/>
    <n v="1410746403"/>
    <n v="1408154403"/>
    <b v="0"/>
    <x v="59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159"/>
    <x v="2"/>
    <n v="54.285714285714285"/>
    <s v="US"/>
    <s v="USD"/>
    <n v="1423424329"/>
    <n v="1421696329"/>
    <b v="0"/>
    <x v="63"/>
    <b v="0"/>
    <s v="film &amp; video/drama"/>
    <x v="0"/>
    <s v="drama"/>
    <x v="201"/>
    <d v="2015-02-08T19:38:49"/>
  </r>
  <r>
    <n v="202"/>
    <s v="Modern Gangsters"/>
    <s v="new web series created by jonney terry"/>
    <x v="12"/>
    <n v="0"/>
    <x v="109"/>
    <x v="2"/>
    <e v="#DIV/0!"/>
    <s v="US"/>
    <s v="USD"/>
    <n v="1444337940"/>
    <n v="1441750564"/>
    <b v="0"/>
    <x v="78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160"/>
    <x v="2"/>
    <n v="93.25"/>
    <s v="GB"/>
    <s v="GBP"/>
    <n v="1422562864"/>
    <n v="1417378864"/>
    <b v="0"/>
    <x v="22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161"/>
    <x v="2"/>
    <n v="117.68368136117556"/>
    <s v="AU"/>
    <s v="AUD"/>
    <n v="1470319203"/>
    <n v="1467727203"/>
    <b v="0"/>
    <x v="86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162"/>
    <x v="2"/>
    <n v="76.470588235294116"/>
    <s v="US"/>
    <s v="USD"/>
    <n v="1444144222"/>
    <n v="1441120222"/>
    <b v="0"/>
    <x v="5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109"/>
    <x v="2"/>
    <e v="#DIV/0!"/>
    <s v="US"/>
    <s v="USD"/>
    <n v="1470441983"/>
    <n v="1468627583"/>
    <b v="0"/>
    <x v="78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163"/>
    <x v="2"/>
    <n v="163.84615384615384"/>
    <s v="CA"/>
    <s v="CAD"/>
    <n v="1420346638"/>
    <n v="1417754638"/>
    <b v="0"/>
    <x v="62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109"/>
    <x v="2"/>
    <e v="#DIV/0!"/>
    <s v="AU"/>
    <s v="AUD"/>
    <n v="1418719967"/>
    <n v="1416127967"/>
    <b v="0"/>
    <x v="78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109"/>
    <x v="2"/>
    <e v="#DIV/0!"/>
    <s v="US"/>
    <s v="USD"/>
    <n v="1436566135"/>
    <n v="1433974135"/>
    <b v="0"/>
    <x v="78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164"/>
    <x v="2"/>
    <n v="91.818181818181813"/>
    <s v="US"/>
    <s v="USD"/>
    <n v="1443675600"/>
    <n v="1441157592"/>
    <b v="0"/>
    <x v="51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165"/>
    <x v="2"/>
    <n v="185.83333333333334"/>
    <s v="US"/>
    <s v="USD"/>
    <n v="1442634617"/>
    <n v="1440042617"/>
    <b v="0"/>
    <x v="8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166"/>
    <x v="2"/>
    <n v="1"/>
    <s v="US"/>
    <s v="USD"/>
    <n v="1460837320"/>
    <n v="1455656920"/>
    <b v="0"/>
    <x v="29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167"/>
    <x v="2"/>
    <n v="20"/>
    <s v="US"/>
    <s v="USD"/>
    <n v="1439734001"/>
    <n v="1437142547"/>
    <b v="0"/>
    <x v="29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168"/>
    <x v="2"/>
    <n v="1"/>
    <s v="US"/>
    <s v="USD"/>
    <n v="1425655349"/>
    <n v="1420471349"/>
    <b v="0"/>
    <x v="29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169"/>
    <x v="2"/>
    <n v="10"/>
    <s v="GB"/>
    <s v="GBP"/>
    <n v="1455753540"/>
    <n v="1452058282"/>
    <b v="0"/>
    <x v="29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170"/>
    <x v="2"/>
    <n v="331.53833333333336"/>
    <s v="US"/>
    <s v="USD"/>
    <n v="1429740037"/>
    <n v="1425423637"/>
    <b v="0"/>
    <x v="87"/>
    <b v="0"/>
    <s v="film &amp; video/drama"/>
    <x v="0"/>
    <s v="drama"/>
    <x v="216"/>
    <d v="2015-04-22T22:00:37"/>
  </r>
  <r>
    <n v="217"/>
    <s v="Bitch"/>
    <s v="A roadmovie by paw"/>
    <x v="57"/>
    <n v="11943"/>
    <x v="171"/>
    <x v="2"/>
    <n v="314.28947368421052"/>
    <s v="SE"/>
    <s v="SEK"/>
    <n v="1419780149"/>
    <n v="1417101749"/>
    <b v="0"/>
    <x v="44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172"/>
    <x v="2"/>
    <n v="100"/>
    <s v="US"/>
    <s v="USD"/>
    <n v="1431702289"/>
    <n v="1426518289"/>
    <b v="0"/>
    <x v="29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173"/>
    <x v="2"/>
    <n v="115.98684210526316"/>
    <s v="US"/>
    <s v="USD"/>
    <n v="1459493940"/>
    <n v="1456732225"/>
    <b v="0"/>
    <x v="88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174"/>
    <x v="2"/>
    <n v="120"/>
    <s v="US"/>
    <s v="USD"/>
    <n v="1440101160"/>
    <n v="1436542030"/>
    <b v="0"/>
    <x v="83"/>
    <b v="0"/>
    <s v="film &amp; video/drama"/>
    <x v="0"/>
    <s v="drama"/>
    <x v="220"/>
    <d v="2015-08-20T20:06:00"/>
  </r>
  <r>
    <n v="221"/>
    <s v="Archetypes"/>
    <s v="Film about Schizophrenia with Surreal Twists!"/>
    <x v="63"/>
    <n v="0"/>
    <x v="109"/>
    <x v="2"/>
    <e v="#DIV/0!"/>
    <s v="US"/>
    <s v="USD"/>
    <n v="1427569564"/>
    <n v="1422389164"/>
    <b v="0"/>
    <x v="78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175"/>
    <x v="2"/>
    <n v="65"/>
    <s v="US"/>
    <s v="USD"/>
    <n v="1427423940"/>
    <n v="1422383318"/>
    <b v="0"/>
    <x v="84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109"/>
    <x v="2"/>
    <e v="#DIV/0!"/>
    <s v="US"/>
    <s v="USD"/>
    <n v="1463879100"/>
    <n v="1461287350"/>
    <b v="0"/>
    <x v="78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109"/>
    <x v="2"/>
    <e v="#DIV/0!"/>
    <s v="AU"/>
    <s v="AUD"/>
    <n v="1436506726"/>
    <n v="1431322726"/>
    <b v="0"/>
    <x v="78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109"/>
    <x v="2"/>
    <e v="#DIV/0!"/>
    <s v="US"/>
    <s v="USD"/>
    <n v="1460153054"/>
    <n v="1457564654"/>
    <b v="0"/>
    <x v="78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176"/>
    <x v="2"/>
    <n v="125"/>
    <s v="GB"/>
    <s v="GBP"/>
    <n v="1433064540"/>
    <n v="1428854344"/>
    <b v="0"/>
    <x v="84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109"/>
    <x v="2"/>
    <e v="#DIV/0!"/>
    <s v="US"/>
    <s v="USD"/>
    <n v="1436477241"/>
    <n v="1433885241"/>
    <b v="0"/>
    <x v="78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109"/>
    <x v="2"/>
    <e v="#DIV/0!"/>
    <s v="GB"/>
    <s v="GBP"/>
    <n v="1433176105"/>
    <n v="1427992105"/>
    <b v="0"/>
    <x v="78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109"/>
    <x v="2"/>
    <e v="#DIV/0!"/>
    <s v="DE"/>
    <s v="EUR"/>
    <n v="1455402297"/>
    <n v="1452810297"/>
    <b v="0"/>
    <x v="78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177"/>
    <x v="2"/>
    <n v="30"/>
    <s v="US"/>
    <s v="USD"/>
    <n v="1433443151"/>
    <n v="1430851151"/>
    <b v="0"/>
    <x v="84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109"/>
    <x v="2"/>
    <e v="#DIV/0!"/>
    <s v="US"/>
    <s v="USD"/>
    <n v="1451775651"/>
    <n v="1449183651"/>
    <b v="0"/>
    <x v="78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178"/>
    <x v="2"/>
    <n v="15.714285714285714"/>
    <s v="GB"/>
    <s v="GBP"/>
    <n v="1425066546"/>
    <n v="1422474546"/>
    <b v="0"/>
    <x v="63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109"/>
    <x v="2"/>
    <e v="#DIV/0!"/>
    <s v="US"/>
    <s v="USD"/>
    <n v="1475185972"/>
    <n v="1472593972"/>
    <b v="0"/>
    <x v="78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179"/>
    <x v="2"/>
    <n v="80.2"/>
    <s v="US"/>
    <s v="USD"/>
    <n v="1434847859"/>
    <n v="1431391859"/>
    <b v="0"/>
    <x v="81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109"/>
    <x v="2"/>
    <e v="#DIV/0!"/>
    <s v="US"/>
    <s v="USD"/>
    <n v="1436478497"/>
    <n v="1433886497"/>
    <b v="0"/>
    <x v="78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109"/>
    <x v="2"/>
    <e v="#DIV/0!"/>
    <s v="US"/>
    <s v="USD"/>
    <n v="1451952000"/>
    <n v="1447380099"/>
    <b v="0"/>
    <x v="78"/>
    <b v="0"/>
    <s v="film &amp; video/drama"/>
    <x v="0"/>
    <s v="drama"/>
    <x v="236"/>
    <d v="2016-01-05T00:00:00"/>
  </r>
  <r>
    <n v="237"/>
    <s v="Making The Choice"/>
    <s v="Making The Choice is a christian short film series."/>
    <x v="36"/>
    <n v="50"/>
    <x v="119"/>
    <x v="2"/>
    <n v="50"/>
    <s v="US"/>
    <s v="USD"/>
    <n v="1457445069"/>
    <n v="1452261069"/>
    <b v="0"/>
    <x v="29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109"/>
    <x v="2"/>
    <e v="#DIV/0!"/>
    <s v="US"/>
    <s v="USD"/>
    <n v="1483088400"/>
    <n v="1481324760"/>
    <b v="0"/>
    <x v="78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180"/>
    <x v="2"/>
    <n v="50"/>
    <s v="AU"/>
    <s v="AUD"/>
    <n v="1446984000"/>
    <n v="1445308730"/>
    <b v="0"/>
    <x v="81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181"/>
    <x v="0"/>
    <n v="117.84759124087591"/>
    <s v="US"/>
    <s v="USD"/>
    <n v="1367773211"/>
    <n v="1363885211"/>
    <b v="1"/>
    <x v="89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182"/>
    <x v="0"/>
    <n v="109.04255319148936"/>
    <s v="US"/>
    <s v="USD"/>
    <n v="1419180304"/>
    <n v="1415292304"/>
    <b v="1"/>
    <x v="90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183"/>
    <x v="0"/>
    <n v="73.019801980198025"/>
    <s v="US"/>
    <s v="USD"/>
    <n v="1324381790"/>
    <n v="1321357790"/>
    <b v="1"/>
    <x v="91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184"/>
    <x v="0"/>
    <n v="78.195121951219505"/>
    <s v="US"/>
    <s v="USD"/>
    <n v="1393031304"/>
    <n v="1390439304"/>
    <b v="1"/>
    <x v="92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185"/>
    <x v="0"/>
    <n v="47.398809523809526"/>
    <s v="US"/>
    <s v="USD"/>
    <n v="1268723160"/>
    <n v="1265269559"/>
    <b v="1"/>
    <x v="87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186"/>
    <x v="0"/>
    <n v="54.020833333333336"/>
    <s v="US"/>
    <s v="USD"/>
    <n v="1345079785"/>
    <n v="1342487785"/>
    <b v="1"/>
    <x v="93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187"/>
    <x v="0"/>
    <n v="68.488789237668158"/>
    <s v="US"/>
    <s v="USD"/>
    <n v="1292665405"/>
    <n v="1288341805"/>
    <b v="1"/>
    <x v="94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188"/>
    <x v="0"/>
    <n v="108.14516129032258"/>
    <s v="US"/>
    <s v="USD"/>
    <n v="1287200340"/>
    <n v="1284042614"/>
    <b v="1"/>
    <x v="95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189"/>
    <x v="0"/>
    <n v="589.95205479452056"/>
    <s v="US"/>
    <s v="USD"/>
    <n v="1325961309"/>
    <n v="1322073309"/>
    <b v="1"/>
    <x v="9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190"/>
    <x v="0"/>
    <n v="48.051063829787232"/>
    <s v="US"/>
    <s v="USD"/>
    <n v="1282498800"/>
    <n v="1275603020"/>
    <b v="1"/>
    <x v="97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191"/>
    <x v="0"/>
    <n v="72.482837528604122"/>
    <s v="US"/>
    <s v="USD"/>
    <n v="1370525691"/>
    <n v="1367933691"/>
    <b v="1"/>
    <x v="98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192"/>
    <x v="0"/>
    <n v="57.077922077922075"/>
    <s v="US"/>
    <s v="USD"/>
    <n v="1337194800"/>
    <n v="1334429646"/>
    <b v="1"/>
    <x v="99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193"/>
    <x v="0"/>
    <n v="85.444444444444443"/>
    <s v="US"/>
    <s v="USD"/>
    <n v="1275364740"/>
    <n v="1269878058"/>
    <b v="1"/>
    <x v="52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194"/>
    <x v="0"/>
    <n v="215.85714285714286"/>
    <s v="US"/>
    <s v="USD"/>
    <n v="1329320235"/>
    <n v="1326728235"/>
    <b v="1"/>
    <x v="63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195"/>
    <x v="0"/>
    <n v="89.38643312101911"/>
    <s v="US"/>
    <s v="USD"/>
    <n v="1445047200"/>
    <n v="1442443910"/>
    <b v="1"/>
    <x v="100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196"/>
    <x v="0"/>
    <n v="45.418404255319146"/>
    <s v="US"/>
    <s v="USD"/>
    <n v="1300275482"/>
    <n v="1297687082"/>
    <b v="1"/>
    <x v="101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197"/>
    <x v="0"/>
    <n v="65.756363636363631"/>
    <s v="US"/>
    <s v="USD"/>
    <n v="1363458467"/>
    <n v="1360866467"/>
    <b v="1"/>
    <x v="102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198"/>
    <x v="0"/>
    <n v="66.70405357142856"/>
    <s v="US"/>
    <s v="USD"/>
    <n v="1463670162"/>
    <n v="1461078162"/>
    <b v="1"/>
    <x v="103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199"/>
    <x v="0"/>
    <n v="83.345930232558146"/>
    <s v="US"/>
    <s v="USD"/>
    <n v="1308359666"/>
    <n v="1305767666"/>
    <b v="1"/>
    <x v="104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200"/>
    <x v="0"/>
    <n v="105.04609341825902"/>
    <s v="US"/>
    <s v="USD"/>
    <n v="1428514969"/>
    <n v="1425922969"/>
    <b v="1"/>
    <x v="105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201"/>
    <x v="0"/>
    <n v="120.90909090909091"/>
    <s v="US"/>
    <s v="USD"/>
    <n v="1279360740"/>
    <n v="1275415679"/>
    <b v="1"/>
    <x v="106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202"/>
    <x v="0"/>
    <n v="97.63636363636364"/>
    <s v="US"/>
    <s v="USD"/>
    <n v="1339080900"/>
    <n v="1334783704"/>
    <b v="1"/>
    <x v="107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203"/>
    <x v="0"/>
    <n v="41.379310344827587"/>
    <s v="US"/>
    <s v="USD"/>
    <n v="1298699828"/>
    <n v="1294811828"/>
    <b v="1"/>
    <x v="108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204"/>
    <x v="0"/>
    <n v="30.654485981308412"/>
    <s v="US"/>
    <s v="USD"/>
    <n v="1348786494"/>
    <n v="1346194494"/>
    <b v="1"/>
    <x v="109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205"/>
    <x v="0"/>
    <n v="64.945054945054949"/>
    <s v="US"/>
    <s v="USD"/>
    <n v="1336747995"/>
    <n v="1334155995"/>
    <b v="1"/>
    <x v="110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206"/>
    <x v="0"/>
    <n v="95.775862068965523"/>
    <s v="US"/>
    <s v="USD"/>
    <n v="1273522560"/>
    <n v="1269928430"/>
    <b v="1"/>
    <x v="6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207"/>
    <x v="0"/>
    <n v="40.416666666666664"/>
    <s v="US"/>
    <s v="USD"/>
    <n v="1271994660"/>
    <n v="1264565507"/>
    <b v="1"/>
    <x v="17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208"/>
    <x v="0"/>
    <n v="78.578424242424248"/>
    <s v="GB"/>
    <s v="GBP"/>
    <n v="1403693499"/>
    <n v="1401101499"/>
    <b v="1"/>
    <x v="111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209"/>
    <x v="0"/>
    <n v="50.18018018018018"/>
    <s v="US"/>
    <s v="USD"/>
    <n v="1320640778"/>
    <n v="1316749178"/>
    <b v="1"/>
    <x v="112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210"/>
    <x v="0"/>
    <n v="92.251735588972423"/>
    <s v="AU"/>
    <s v="AUD"/>
    <n v="1487738622"/>
    <n v="1485146622"/>
    <b v="1"/>
    <x v="113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211"/>
    <x v="0"/>
    <n v="57.540983606557376"/>
    <s v="US"/>
    <s v="USD"/>
    <n v="1306296000"/>
    <n v="1301950070"/>
    <b v="1"/>
    <x v="42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212"/>
    <x v="0"/>
    <n v="109.42160278745645"/>
    <s v="US"/>
    <s v="USD"/>
    <n v="1388649600"/>
    <n v="1386123861"/>
    <b v="1"/>
    <x v="114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213"/>
    <x v="0"/>
    <n v="81.892461538461546"/>
    <s v="US"/>
    <s v="USD"/>
    <n v="1272480540"/>
    <n v="1267220191"/>
    <b v="1"/>
    <x v="71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214"/>
    <x v="0"/>
    <n v="45.667711864406776"/>
    <s v="US"/>
    <s v="USD"/>
    <n v="1309694266"/>
    <n v="1307102266"/>
    <b v="1"/>
    <x v="115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215"/>
    <x v="0"/>
    <n v="55.221238938053098"/>
    <s v="US"/>
    <s v="USD"/>
    <n v="1333609140"/>
    <n v="1330638829"/>
    <b v="1"/>
    <x v="116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216"/>
    <x v="0"/>
    <n v="65.298192771084331"/>
    <s v="US"/>
    <s v="USD"/>
    <n v="1352511966"/>
    <n v="1349916366"/>
    <b v="1"/>
    <x v="117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217"/>
    <x v="0"/>
    <n v="95.225806451612897"/>
    <s v="US"/>
    <s v="USD"/>
    <n v="1335574674"/>
    <n v="1330394274"/>
    <b v="1"/>
    <x v="95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218"/>
    <x v="0"/>
    <n v="75.444794952681391"/>
    <s v="US"/>
    <s v="USD"/>
    <n v="1432416219"/>
    <n v="1429824219"/>
    <b v="1"/>
    <x v="118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219"/>
    <x v="0"/>
    <n v="97.816867469879512"/>
    <s v="US"/>
    <s v="USD"/>
    <n v="1350003539"/>
    <n v="1347411539"/>
    <b v="1"/>
    <x v="119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220"/>
    <x v="0"/>
    <n v="87.685606557377056"/>
    <s v="US"/>
    <s v="USD"/>
    <n v="1488160860"/>
    <n v="1485237096"/>
    <b v="1"/>
    <x v="120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221"/>
    <x v="0"/>
    <n v="54.748948106591868"/>
    <s v="US"/>
    <s v="USD"/>
    <n v="1401459035"/>
    <n v="1397571035"/>
    <b v="1"/>
    <x v="121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222"/>
    <x v="0"/>
    <n v="83.953417721518989"/>
    <s v="US"/>
    <s v="USD"/>
    <n v="1249932360"/>
    <n v="1242532513"/>
    <b v="1"/>
    <x v="1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223"/>
    <x v="0"/>
    <n v="254.38547486033519"/>
    <s v="US"/>
    <s v="USD"/>
    <n v="1266876000"/>
    <n v="1263679492"/>
    <b v="1"/>
    <x v="122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x v="102"/>
    <n v="20569.05"/>
    <x v="224"/>
    <x v="0"/>
    <n v="101.8269801980198"/>
    <s v="US"/>
    <s v="USD"/>
    <n v="1306904340"/>
    <n v="1305219744"/>
    <b v="1"/>
    <x v="91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225"/>
    <x v="0"/>
    <n v="55.066394736842106"/>
    <s v="US"/>
    <s v="USD"/>
    <n v="1327167780"/>
    <n v="1325007780"/>
    <b v="1"/>
    <x v="123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226"/>
    <x v="0"/>
    <n v="56.901438721136763"/>
    <s v="US"/>
    <s v="USD"/>
    <n v="1379614128"/>
    <n v="1377022128"/>
    <b v="1"/>
    <x v="124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227"/>
    <x v="0"/>
    <n v="121.28148148148148"/>
    <s v="US"/>
    <s v="USD"/>
    <n v="1364236524"/>
    <n v="1360352124"/>
    <b v="1"/>
    <x v="12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228"/>
    <x v="0"/>
    <n v="91.189655172413794"/>
    <s v="US"/>
    <s v="USD"/>
    <n v="1351828800"/>
    <n v="1349160018"/>
    <b v="1"/>
    <x v="126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229"/>
    <x v="0"/>
    <n v="115.44812080536913"/>
    <s v="US"/>
    <s v="USD"/>
    <n v="1340683393"/>
    <n v="1337659393"/>
    <b v="1"/>
    <x v="12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230"/>
    <x v="0"/>
    <n v="67.771551724137936"/>
    <s v="GB"/>
    <s v="GBP"/>
    <n v="1383389834"/>
    <n v="1380797834"/>
    <b v="1"/>
    <x v="128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231"/>
    <x v="0"/>
    <n v="28.576190476190476"/>
    <s v="US"/>
    <s v="USD"/>
    <n v="1296633540"/>
    <n v="1292316697"/>
    <b v="1"/>
    <x v="129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232"/>
    <x v="0"/>
    <n v="46.8828125"/>
    <s v="US"/>
    <s v="USD"/>
    <n v="1367366460"/>
    <n v="1365791246"/>
    <b v="1"/>
    <x v="130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233"/>
    <x v="0"/>
    <n v="154.42231237322514"/>
    <s v="US"/>
    <s v="USD"/>
    <n v="1319860740"/>
    <n v="1317064599"/>
    <b v="1"/>
    <x v="131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234"/>
    <x v="0"/>
    <n v="201.22137404580153"/>
    <s v="US"/>
    <s v="USD"/>
    <n v="1398009714"/>
    <n v="1395417714"/>
    <b v="1"/>
    <x v="132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31"/>
    <x v="0"/>
    <n v="100"/>
    <s v="US"/>
    <s v="USD"/>
    <n v="1279555200"/>
    <n v="1276480894"/>
    <b v="1"/>
    <x v="133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235"/>
    <x v="0"/>
    <n v="100.08204511278196"/>
    <s v="US"/>
    <s v="USD"/>
    <n v="1383264000"/>
    <n v="1378080409"/>
    <b v="1"/>
    <x v="134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236"/>
    <x v="0"/>
    <n v="230.08953488372092"/>
    <s v="US"/>
    <s v="USD"/>
    <n v="1347017083"/>
    <n v="1344857083"/>
    <b v="1"/>
    <x v="135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237"/>
    <x v="0"/>
    <n v="141.74647887323943"/>
    <s v="US"/>
    <s v="USD"/>
    <n v="1430452740"/>
    <n v="1427390901"/>
    <b v="1"/>
    <x v="136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238"/>
    <x v="0"/>
    <n v="56.344351395730705"/>
    <s v="US"/>
    <s v="USD"/>
    <n v="1399669200"/>
    <n v="1394536048"/>
    <b v="1"/>
    <x v="137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239"/>
    <x v="0"/>
    <n v="73.341188524590166"/>
    <s v="US"/>
    <s v="USD"/>
    <n v="1289975060"/>
    <n v="1287379460"/>
    <b v="1"/>
    <x v="138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240"/>
    <x v="0"/>
    <n v="85.337785234899329"/>
    <s v="US"/>
    <s v="USD"/>
    <n v="1303686138"/>
    <n v="1301007738"/>
    <b v="1"/>
    <x v="139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241"/>
    <x v="0"/>
    <n v="61.496215139442228"/>
    <s v="US"/>
    <s v="USD"/>
    <n v="1363711335"/>
    <n v="1360258935"/>
    <b v="1"/>
    <x v="140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242"/>
    <x v="0"/>
    <n v="93.018518518518519"/>
    <s v="US"/>
    <s v="USD"/>
    <n v="1330115638"/>
    <n v="1327523638"/>
    <b v="1"/>
    <x v="52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243"/>
    <x v="0"/>
    <n v="50.292682926829265"/>
    <s v="US"/>
    <s v="USD"/>
    <n v="1338601346"/>
    <n v="1336009346"/>
    <b v="1"/>
    <x v="141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244"/>
    <x v="0"/>
    <n v="106.43243243243244"/>
    <s v="US"/>
    <s v="USD"/>
    <n v="1346464800"/>
    <n v="1343096197"/>
    <b v="1"/>
    <x v="142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245"/>
    <x v="0"/>
    <n v="51.719576719576722"/>
    <s v="US"/>
    <s v="USD"/>
    <n v="1331392049"/>
    <n v="1328800049"/>
    <b v="1"/>
    <x v="143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246"/>
    <x v="0"/>
    <n v="36.612499999999997"/>
    <s v="US"/>
    <s v="USD"/>
    <n v="1363806333"/>
    <n v="1362081933"/>
    <b v="1"/>
    <x v="144"/>
    <b v="1"/>
    <s v="film &amp; video/documentary"/>
    <x v="0"/>
    <s v="documentary"/>
    <x v="306"/>
    <d v="2013-03-20T19:05:33"/>
  </r>
  <r>
    <n v="307"/>
    <s v="Grammar Revolution"/>
    <s v="Why is grammar important?"/>
    <x v="29"/>
    <n v="24490"/>
    <x v="247"/>
    <x v="0"/>
    <n v="42.517361111111114"/>
    <s v="US"/>
    <s v="USD"/>
    <n v="1360276801"/>
    <n v="1357684801"/>
    <b v="1"/>
    <x v="145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248"/>
    <x v="0"/>
    <n v="62.712871287128714"/>
    <s v="US"/>
    <s v="USD"/>
    <n v="1299775210"/>
    <n v="1295887210"/>
    <b v="1"/>
    <x v="91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249"/>
    <x v="0"/>
    <n v="89.957983193277315"/>
    <s v="US"/>
    <s v="USD"/>
    <n v="1346695334"/>
    <n v="1344880934"/>
    <b v="1"/>
    <x v="146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250"/>
    <x v="0"/>
    <n v="28.924722222222222"/>
    <s v="US"/>
    <s v="USD"/>
    <n v="1319076000"/>
    <n v="1317788623"/>
    <b v="1"/>
    <x v="17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251"/>
    <x v="0"/>
    <n v="138.8022"/>
    <s v="US"/>
    <s v="USD"/>
    <n v="1325404740"/>
    <n v="1321852592"/>
    <b v="1"/>
    <x v="3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252"/>
    <x v="0"/>
    <n v="61.301369863013697"/>
    <s v="US"/>
    <s v="USD"/>
    <n v="1365973432"/>
    <n v="1363381432"/>
    <b v="1"/>
    <x v="9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253"/>
    <x v="0"/>
    <n v="80.202702702702709"/>
    <s v="US"/>
    <s v="USD"/>
    <n v="1281542340"/>
    <n v="1277702894"/>
    <b v="1"/>
    <x v="147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254"/>
    <x v="0"/>
    <n v="32.095833333333331"/>
    <s v="US"/>
    <s v="USD"/>
    <n v="1362167988"/>
    <n v="1359575988"/>
    <b v="1"/>
    <x v="148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255"/>
    <x v="0"/>
    <n v="200.88888888888889"/>
    <s v="US"/>
    <s v="USD"/>
    <n v="1345660334"/>
    <n v="1343068334"/>
    <b v="1"/>
    <x v="149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256"/>
    <x v="0"/>
    <n v="108.01265822784811"/>
    <s v="CA"/>
    <s v="CAD"/>
    <n v="1418273940"/>
    <n v="1415398197"/>
    <b v="1"/>
    <x v="150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257"/>
    <x v="0"/>
    <n v="95.699367088607602"/>
    <s v="US"/>
    <s v="USD"/>
    <n v="1386778483"/>
    <n v="1384186483"/>
    <b v="1"/>
    <x v="151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258"/>
    <x v="0"/>
    <n v="49.880281690140848"/>
    <s v="US"/>
    <s v="USD"/>
    <n v="1364342151"/>
    <n v="1361753751"/>
    <b v="1"/>
    <x v="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259"/>
    <x v="0"/>
    <n v="110.47058823529412"/>
    <s v="US"/>
    <s v="USD"/>
    <n v="1265097540"/>
    <n v="1257538029"/>
    <b v="1"/>
    <x v="13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260"/>
    <x v="0"/>
    <n v="134.91139240506328"/>
    <s v="GB"/>
    <s v="GBP"/>
    <n v="1450825200"/>
    <n v="1448284433"/>
    <b v="1"/>
    <x v="150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261"/>
    <x v="0"/>
    <n v="106.62314540059347"/>
    <s v="DE"/>
    <s v="EUR"/>
    <n v="1478605386"/>
    <n v="1475577786"/>
    <b v="1"/>
    <x v="152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262"/>
    <x v="0"/>
    <n v="145.04301075268816"/>
    <s v="US"/>
    <s v="USD"/>
    <n v="1463146848"/>
    <n v="1460554848"/>
    <b v="1"/>
    <x v="153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263"/>
    <x v="0"/>
    <n v="114.58620689655173"/>
    <s v="US"/>
    <s v="USD"/>
    <n v="1482307140"/>
    <n v="1479886966"/>
    <b v="1"/>
    <x v="6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264"/>
    <x v="0"/>
    <n v="105.3170731707317"/>
    <s v="US"/>
    <s v="USD"/>
    <n v="1438441308"/>
    <n v="1435590108"/>
    <b v="1"/>
    <x v="141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265"/>
    <x v="0"/>
    <n v="70.921195652173907"/>
    <s v="US"/>
    <s v="USD"/>
    <n v="1482208233"/>
    <n v="1479184233"/>
    <b v="1"/>
    <x v="154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266"/>
    <x v="0"/>
    <n v="147.17167680278018"/>
    <s v="US"/>
    <s v="USD"/>
    <n v="1489532220"/>
    <n v="1486625606"/>
    <b v="1"/>
    <x v="155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267"/>
    <x v="0"/>
    <n v="160.47058823529412"/>
    <s v="US"/>
    <s v="USD"/>
    <n v="1427011200"/>
    <n v="1424669929"/>
    <b v="1"/>
    <x v="69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268"/>
    <x v="0"/>
    <n v="156.04578313253012"/>
    <s v="US"/>
    <s v="USD"/>
    <n v="1446350400"/>
    <n v="1443739388"/>
    <b v="1"/>
    <x v="156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269"/>
    <x v="0"/>
    <n v="63.17365269461078"/>
    <s v="US"/>
    <s v="USD"/>
    <n v="1446868800"/>
    <n v="1444821127"/>
    <b v="1"/>
    <x v="15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270"/>
    <x v="0"/>
    <n v="104.82352941176471"/>
    <s v="US"/>
    <s v="USD"/>
    <n v="1368763140"/>
    <n v="1366028563"/>
    <b v="1"/>
    <x v="158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271"/>
    <x v="0"/>
    <n v="97.356164383561648"/>
    <s v="US"/>
    <s v="USD"/>
    <n v="1466171834"/>
    <n v="1463493434"/>
    <b v="1"/>
    <x v="159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272"/>
    <x v="0"/>
    <n v="203.63063063063063"/>
    <s v="US"/>
    <s v="USD"/>
    <n v="1446019200"/>
    <n v="1442420377"/>
    <b v="1"/>
    <x v="160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273"/>
    <x v="0"/>
    <n v="188.31203007518798"/>
    <s v="US"/>
    <s v="USD"/>
    <n v="1460038591"/>
    <n v="1457450191"/>
    <b v="1"/>
    <x v="161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274"/>
    <x v="0"/>
    <n v="146.65217391304347"/>
    <s v="US"/>
    <s v="USD"/>
    <n v="1431716400"/>
    <n v="1428423757"/>
    <b v="1"/>
    <x v="50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275"/>
    <x v="0"/>
    <n v="109.1875"/>
    <s v="US"/>
    <s v="USD"/>
    <n v="1431122400"/>
    <n v="1428428515"/>
    <b v="1"/>
    <x v="144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276"/>
    <x v="0"/>
    <n v="59.249046653144013"/>
    <s v="US"/>
    <s v="USD"/>
    <n v="1447427918"/>
    <n v="1444832318"/>
    <b v="1"/>
    <x v="131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277"/>
    <x v="0"/>
    <n v="97.904838709677421"/>
    <s v="US"/>
    <s v="USD"/>
    <n v="1426298708"/>
    <n v="1423710308"/>
    <b v="1"/>
    <x v="162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278"/>
    <x v="0"/>
    <n v="70.000169491525426"/>
    <s v="US"/>
    <s v="USD"/>
    <n v="1472864400"/>
    <n v="1468001290"/>
    <b v="1"/>
    <x v="163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279"/>
    <x v="0"/>
    <n v="72.865168539325836"/>
    <s v="US"/>
    <s v="USD"/>
    <n v="1430331268"/>
    <n v="1427739268"/>
    <b v="1"/>
    <x v="30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280"/>
    <x v="0"/>
    <n v="146.34782608695653"/>
    <s v="US"/>
    <s v="USD"/>
    <n v="1489006800"/>
    <n v="1486397007"/>
    <b v="1"/>
    <x v="164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281"/>
    <x v="0"/>
    <n v="67.909090909090907"/>
    <s v="US"/>
    <s v="USD"/>
    <n v="1412135940"/>
    <n v="1410555998"/>
    <b v="1"/>
    <x v="16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282"/>
    <x v="0"/>
    <n v="169.85083076923075"/>
    <s v="US"/>
    <s v="USD"/>
    <n v="1461955465"/>
    <n v="1459363465"/>
    <b v="1"/>
    <x v="166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283"/>
    <x v="0"/>
    <n v="58.413339694656486"/>
    <s v="US"/>
    <s v="USD"/>
    <n v="1415934000"/>
    <n v="1413308545"/>
    <b v="1"/>
    <x v="167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284"/>
    <x v="0"/>
    <n v="119.99298245614035"/>
    <s v="US"/>
    <s v="USD"/>
    <n v="1433125200"/>
    <n v="1429312694"/>
    <b v="1"/>
    <x v="168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285"/>
    <x v="0"/>
    <n v="99.860335195530723"/>
    <s v="US"/>
    <s v="USD"/>
    <n v="1432161590"/>
    <n v="1429569590"/>
    <b v="1"/>
    <x v="122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286"/>
    <x v="0"/>
    <n v="90.579148936170213"/>
    <s v="US"/>
    <s v="USD"/>
    <n v="1444824021"/>
    <n v="1442232021"/>
    <b v="1"/>
    <x v="101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287"/>
    <x v="0"/>
    <n v="117.77361477572559"/>
    <s v="US"/>
    <s v="USD"/>
    <n v="1447505609"/>
    <n v="1444910009"/>
    <b v="1"/>
    <x v="16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288"/>
    <x v="0"/>
    <n v="86.554621848739501"/>
    <s v="US"/>
    <s v="USD"/>
    <n v="1440165916"/>
    <n v="1437573916"/>
    <b v="1"/>
    <x v="46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289"/>
    <x v="0"/>
    <n v="71.899281437125751"/>
    <s v="US"/>
    <s v="USD"/>
    <n v="1487937508"/>
    <n v="1485345508"/>
    <b v="1"/>
    <x v="15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290"/>
    <x v="0"/>
    <n v="129.81900452488688"/>
    <s v="US"/>
    <s v="USD"/>
    <n v="1473566340"/>
    <n v="1470274509"/>
    <b v="1"/>
    <x v="170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291"/>
    <x v="0"/>
    <n v="44.912863070539416"/>
    <s v="ES"/>
    <s v="EUR"/>
    <n v="1460066954"/>
    <n v="1456614554"/>
    <b v="1"/>
    <x v="171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292"/>
    <x v="0"/>
    <n v="40.755244755244753"/>
    <s v="US"/>
    <s v="USD"/>
    <n v="1412740868"/>
    <n v="1410148868"/>
    <b v="1"/>
    <x v="172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293"/>
    <x v="0"/>
    <n v="103.52394779771615"/>
    <s v="US"/>
    <s v="USD"/>
    <n v="1447963219"/>
    <n v="1445367619"/>
    <b v="1"/>
    <x v="17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294"/>
    <x v="0"/>
    <n v="125.44827586206897"/>
    <s v="US"/>
    <s v="USD"/>
    <n v="1460141521"/>
    <n v="1457553121"/>
    <b v="1"/>
    <x v="60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295"/>
    <x v="0"/>
    <n v="246.60606060606059"/>
    <s v="US"/>
    <s v="USD"/>
    <n v="1417420994"/>
    <n v="1414738994"/>
    <b v="1"/>
    <x v="111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296"/>
    <x v="0"/>
    <n v="79.401340206185566"/>
    <s v="US"/>
    <s v="USD"/>
    <n v="1458152193"/>
    <n v="1455563793"/>
    <b v="1"/>
    <x v="174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297"/>
    <x v="0"/>
    <n v="86.138613861386133"/>
    <s v="US"/>
    <s v="USD"/>
    <n v="1429852797"/>
    <n v="1426396797"/>
    <b v="1"/>
    <x v="175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298"/>
    <x v="0"/>
    <n v="193.04868913857678"/>
    <s v="US"/>
    <s v="USD"/>
    <n v="1466002800"/>
    <n v="1463517521"/>
    <b v="1"/>
    <x v="176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299"/>
    <x v="0"/>
    <n v="84.023178807947019"/>
    <s v="US"/>
    <s v="USD"/>
    <n v="1415941920"/>
    <n v="1414028490"/>
    <b v="1"/>
    <x v="177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300"/>
    <x v="0"/>
    <n v="139.82758620689654"/>
    <s v="US"/>
    <s v="USD"/>
    <n v="1437621060"/>
    <n v="1433799180"/>
    <b v="0"/>
    <x v="45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301"/>
    <x v="0"/>
    <n v="109.82189265536722"/>
    <s v="US"/>
    <s v="USD"/>
    <n v="1416704506"/>
    <n v="1414108906"/>
    <b v="0"/>
    <x v="178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302"/>
    <x v="0"/>
    <n v="139.53488372093022"/>
    <s v="US"/>
    <s v="USD"/>
    <n v="1407456000"/>
    <n v="1405573391"/>
    <b v="0"/>
    <x v="48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303"/>
    <x v="0"/>
    <n v="347.84615384615387"/>
    <s v="US"/>
    <s v="USD"/>
    <n v="1272828120"/>
    <n v="1268934736"/>
    <b v="0"/>
    <x v="55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304"/>
    <x v="0"/>
    <n v="68.24159292035398"/>
    <s v="US"/>
    <s v="USD"/>
    <n v="1403323140"/>
    <n v="1400704672"/>
    <b v="0"/>
    <x v="116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305"/>
    <x v="0"/>
    <n v="239.93846153846152"/>
    <s v="GB"/>
    <s v="GBP"/>
    <n v="1393597999"/>
    <n v="1391005999"/>
    <b v="0"/>
    <x v="71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306"/>
    <x v="0"/>
    <n v="287.31343283582089"/>
    <s v="US"/>
    <s v="USD"/>
    <n v="1337540518"/>
    <n v="1334948518"/>
    <b v="0"/>
    <x v="179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307"/>
    <x v="0"/>
    <n v="86.84882352941176"/>
    <s v="US"/>
    <s v="USD"/>
    <n v="1367384340"/>
    <n v="1363960278"/>
    <b v="0"/>
    <x v="46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308"/>
    <x v="0"/>
    <n v="81.84905660377359"/>
    <s v="US"/>
    <s v="USD"/>
    <n v="1426426322"/>
    <n v="1423405922"/>
    <b v="0"/>
    <x v="180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309"/>
    <x v="0"/>
    <n v="42.874970059880241"/>
    <s v="US"/>
    <s v="USD"/>
    <n v="1326633269"/>
    <n v="1324041269"/>
    <b v="0"/>
    <x v="15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310"/>
    <x v="0"/>
    <n v="709.41860465116281"/>
    <s v="US"/>
    <s v="USD"/>
    <n v="1483729500"/>
    <n v="1481137500"/>
    <b v="0"/>
    <x v="68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311"/>
    <x v="0"/>
    <n v="161.25517890772127"/>
    <s v="US"/>
    <s v="USD"/>
    <n v="1359743139"/>
    <n v="1355855139"/>
    <b v="0"/>
    <x v="181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312"/>
    <x v="0"/>
    <n v="41.777777777777779"/>
    <s v="GB"/>
    <s v="GBP"/>
    <n v="1459872000"/>
    <n v="1456408244"/>
    <b v="0"/>
    <x v="82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313"/>
    <x v="0"/>
    <n v="89.887640449438209"/>
    <s v="US"/>
    <s v="USD"/>
    <n v="1342648398"/>
    <n v="1340056398"/>
    <b v="0"/>
    <x v="30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314"/>
    <x v="0"/>
    <n v="45.051724137931032"/>
    <s v="US"/>
    <s v="USD"/>
    <n v="1316208031"/>
    <n v="1312320031"/>
    <b v="0"/>
    <x v="49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43"/>
    <x v="0"/>
    <n v="42.857142857142854"/>
    <s v="US"/>
    <s v="USD"/>
    <n v="1393694280"/>
    <n v="1390088311"/>
    <b v="0"/>
    <x v="25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315"/>
    <x v="0"/>
    <n v="54.083333333333336"/>
    <s v="GB"/>
    <s v="GBP"/>
    <n v="1472122316"/>
    <n v="1469443916"/>
    <b v="0"/>
    <x v="53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316"/>
    <x v="0"/>
    <n v="103.21804511278195"/>
    <s v="US"/>
    <s v="USD"/>
    <n v="1447484460"/>
    <n v="1444888868"/>
    <b v="0"/>
    <x v="182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317"/>
    <x v="0"/>
    <n v="40.397590361445786"/>
    <s v="CA"/>
    <s v="CAD"/>
    <n v="1453765920"/>
    <n v="1451655808"/>
    <b v="0"/>
    <x v="1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318"/>
    <x v="0"/>
    <n v="116.85906040268456"/>
    <s v="US"/>
    <s v="USD"/>
    <n v="1336062672"/>
    <n v="1332174672"/>
    <b v="0"/>
    <x v="184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319"/>
    <x v="0"/>
    <n v="115.51020408163265"/>
    <s v="US"/>
    <s v="USD"/>
    <n v="1453569392"/>
    <n v="1451409392"/>
    <b v="0"/>
    <x v="72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320"/>
    <x v="0"/>
    <n v="104.31274900398407"/>
    <s v="US"/>
    <s v="USD"/>
    <n v="1343624400"/>
    <n v="1340642717"/>
    <b v="0"/>
    <x v="140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321"/>
    <x v="0"/>
    <n v="69.772727272727266"/>
    <s v="US"/>
    <s v="USD"/>
    <n v="1346950900"/>
    <n v="1345741300"/>
    <b v="0"/>
    <x v="19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322"/>
    <x v="0"/>
    <n v="43.020833333333336"/>
    <s v="US"/>
    <s v="USD"/>
    <n v="1400467759"/>
    <n v="1398480559"/>
    <b v="0"/>
    <x v="53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323"/>
    <x v="0"/>
    <n v="58.540469973890339"/>
    <s v="US"/>
    <s v="USD"/>
    <n v="1420569947"/>
    <n v="1417977947"/>
    <b v="0"/>
    <x v="185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324"/>
    <x v="0"/>
    <n v="111.79535864978902"/>
    <s v="US"/>
    <s v="USD"/>
    <n v="1416582101"/>
    <n v="1413986501"/>
    <b v="0"/>
    <x v="186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325"/>
    <x v="0"/>
    <n v="46.230769230769234"/>
    <s v="US"/>
    <s v="USD"/>
    <n v="1439246991"/>
    <n v="1437950991"/>
    <b v="0"/>
    <x v="62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326"/>
    <x v="0"/>
    <n v="144.69039145907473"/>
    <s v="US"/>
    <s v="USD"/>
    <n v="1439618400"/>
    <n v="1436976858"/>
    <b v="0"/>
    <x v="187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327"/>
    <x v="0"/>
    <n v="88.845070422535215"/>
    <s v="US"/>
    <s v="USD"/>
    <n v="1469670580"/>
    <n v="1467078580"/>
    <b v="0"/>
    <x v="26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328"/>
    <x v="0"/>
    <n v="81.75107284768211"/>
    <s v="US"/>
    <s v="USD"/>
    <n v="1394233140"/>
    <n v="1391477450"/>
    <b v="0"/>
    <x v="188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31"/>
    <x v="0"/>
    <n v="71.428571428571431"/>
    <s v="US"/>
    <s v="USD"/>
    <n v="1431046372"/>
    <n v="1429318372"/>
    <b v="0"/>
    <x v="25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329"/>
    <x v="0"/>
    <n v="104.25906735751295"/>
    <s v="US"/>
    <s v="USD"/>
    <n v="1324169940"/>
    <n v="1321578051"/>
    <b v="0"/>
    <x v="189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330"/>
    <x v="0"/>
    <n v="90.616504854368927"/>
    <s v="US"/>
    <s v="USD"/>
    <n v="1315450800"/>
    <n v="1312823571"/>
    <b v="0"/>
    <x v="190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331"/>
    <x v="0"/>
    <n v="157.33048433048432"/>
    <s v="US"/>
    <s v="USD"/>
    <n v="1381424452"/>
    <n v="1378746052"/>
    <b v="0"/>
    <x v="19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332"/>
    <x v="0"/>
    <n v="105.18"/>
    <s v="ES"/>
    <s v="EUR"/>
    <n v="1460918282"/>
    <n v="1455737882"/>
    <b v="0"/>
    <x v="133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333"/>
    <x v="0"/>
    <n v="58.719836956521746"/>
    <s v="US"/>
    <s v="USD"/>
    <n v="1335562320"/>
    <n v="1332452960"/>
    <b v="0"/>
    <x v="192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313"/>
    <x v="0"/>
    <n v="81.632653061224488"/>
    <s v="US"/>
    <s v="USD"/>
    <n v="1341668006"/>
    <n v="1340372006"/>
    <b v="0"/>
    <x v="193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334"/>
    <x v="0"/>
    <n v="56.460043668122275"/>
    <s v="US"/>
    <s v="USD"/>
    <n v="1283312640"/>
    <n v="1279651084"/>
    <b v="0"/>
    <x v="194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335"/>
    <x v="0"/>
    <n v="140.1044776119403"/>
    <s v="US"/>
    <s v="USD"/>
    <n v="1430334126"/>
    <n v="1426446126"/>
    <b v="0"/>
    <x v="85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336"/>
    <x v="0"/>
    <n v="224.85263157894738"/>
    <s v="GB"/>
    <s v="GBP"/>
    <n v="1481716800"/>
    <n v="1479070867"/>
    <b v="0"/>
    <x v="1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337"/>
    <x v="0"/>
    <n v="181.13306451612902"/>
    <s v="US"/>
    <s v="USD"/>
    <n v="1400297400"/>
    <n v="1397661347"/>
    <b v="0"/>
    <x v="95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338"/>
    <x v="0"/>
    <n v="711.04109589041093"/>
    <s v="US"/>
    <s v="USD"/>
    <n v="1312747970"/>
    <n v="1310155970"/>
    <b v="0"/>
    <x v="196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339"/>
    <x v="0"/>
    <n v="65.883720930232556"/>
    <s v="US"/>
    <s v="USD"/>
    <n v="1446731817"/>
    <n v="1444913817"/>
    <b v="0"/>
    <x v="68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340"/>
    <x v="0"/>
    <n v="75.185714285714283"/>
    <s v="US"/>
    <s v="USD"/>
    <n v="1312960080"/>
    <n v="1308900441"/>
    <b v="0"/>
    <x v="16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341"/>
    <x v="0"/>
    <n v="133.14391143911439"/>
    <s v="US"/>
    <s v="USD"/>
    <n v="1391641440"/>
    <n v="1389107062"/>
    <b v="0"/>
    <x v="197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342"/>
    <x v="0"/>
    <n v="55.2"/>
    <s v="US"/>
    <s v="USD"/>
    <n v="1394071339"/>
    <n v="1391479339"/>
    <b v="0"/>
    <x v="16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343"/>
    <x v="0"/>
    <n v="86.163714285714292"/>
    <s v="US"/>
    <s v="USD"/>
    <n v="1304920740"/>
    <n v="1301975637"/>
    <b v="0"/>
    <x v="2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344"/>
    <x v="0"/>
    <n v="92.318181818181813"/>
    <s v="US"/>
    <s v="USD"/>
    <n v="1321739650"/>
    <n v="1316552050"/>
    <b v="0"/>
    <x v="19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345"/>
    <x v="0"/>
    <n v="160.16473684210527"/>
    <s v="US"/>
    <s v="USD"/>
    <n v="1383676790"/>
    <n v="1380217190"/>
    <b v="0"/>
    <x v="44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346"/>
    <x v="0"/>
    <n v="45.6"/>
    <s v="GB"/>
    <s v="GBP"/>
    <n v="1469220144"/>
    <n v="1466628144"/>
    <b v="0"/>
    <x v="41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347"/>
    <x v="0"/>
    <n v="183.28571428571428"/>
    <s v="CA"/>
    <s v="CAD"/>
    <n v="1434670397"/>
    <n v="1429486397"/>
    <b v="0"/>
    <x v="63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348"/>
    <x v="0"/>
    <n v="125.78838174273859"/>
    <s v="US"/>
    <s v="USD"/>
    <n v="1387688400"/>
    <n v="1384920804"/>
    <b v="0"/>
    <x v="198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349"/>
    <x v="0"/>
    <n v="57.654545454545456"/>
    <s v="US"/>
    <s v="USD"/>
    <n v="1343238578"/>
    <n v="1341856178"/>
    <b v="0"/>
    <x v="16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350"/>
    <x v="0"/>
    <n v="78.660818713450297"/>
    <s v="US"/>
    <s v="USD"/>
    <n v="1342731811"/>
    <n v="1340139811"/>
    <b v="0"/>
    <x v="199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351"/>
    <x v="0"/>
    <n v="91.480769230769226"/>
    <s v="US"/>
    <s v="USD"/>
    <n v="1381541465"/>
    <n v="1378949465"/>
    <b v="0"/>
    <x v="200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352"/>
    <x v="0"/>
    <n v="68.09809523809524"/>
    <s v="CA"/>
    <s v="CAD"/>
    <n v="1413547200"/>
    <n v="1411417602"/>
    <b v="0"/>
    <x v="64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353"/>
    <x v="0"/>
    <n v="48.086800000000004"/>
    <s v="US"/>
    <s v="USD"/>
    <n v="1391851831"/>
    <n v="1389259831"/>
    <b v="0"/>
    <x v="20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354"/>
    <x v="0"/>
    <n v="202.42307692307693"/>
    <s v="US"/>
    <s v="USD"/>
    <n v="1365395580"/>
    <n v="1364426260"/>
    <b v="0"/>
    <x v="47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355"/>
    <x v="0"/>
    <n v="216.75"/>
    <s v="US"/>
    <s v="USD"/>
    <n v="1437633997"/>
    <n v="1435041997"/>
    <b v="0"/>
    <x v="201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356"/>
    <x v="0"/>
    <n v="110.06849315068493"/>
    <s v="US"/>
    <s v="USD"/>
    <n v="1372536787"/>
    <n v="1367352787"/>
    <b v="0"/>
    <x v="196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357"/>
    <x v="2"/>
    <n v="4.833333333333333"/>
    <s v="US"/>
    <s v="USD"/>
    <n v="1394772031"/>
    <n v="1392183631"/>
    <b v="0"/>
    <x v="8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358"/>
    <x v="2"/>
    <n v="50.166666666666664"/>
    <s v="US"/>
    <s v="USD"/>
    <n v="1440157656"/>
    <n v="1434973656"/>
    <b v="0"/>
    <x v="79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359"/>
    <x v="2"/>
    <n v="35.833333333333336"/>
    <s v="US"/>
    <s v="USD"/>
    <n v="1410416097"/>
    <n v="1407824097"/>
    <b v="0"/>
    <x v="8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360"/>
    <x v="2"/>
    <n v="11.76923076923077"/>
    <s v="US"/>
    <s v="USD"/>
    <n v="1370470430"/>
    <n v="1367878430"/>
    <b v="0"/>
    <x v="62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361"/>
    <x v="2"/>
    <n v="40.78"/>
    <s v="US"/>
    <s v="USD"/>
    <n v="1332748899"/>
    <n v="1327568499"/>
    <b v="0"/>
    <x v="81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362"/>
    <x v="2"/>
    <n v="3"/>
    <s v="US"/>
    <s v="USD"/>
    <n v="1448660404"/>
    <n v="1443472804"/>
    <b v="0"/>
    <x v="84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363"/>
    <x v="2"/>
    <n v="16.625"/>
    <s v="US"/>
    <s v="USD"/>
    <n v="1456851914"/>
    <n v="1454259914"/>
    <b v="0"/>
    <x v="22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109"/>
    <x v="2"/>
    <e v="#DIV/0!"/>
    <s v="US"/>
    <s v="USD"/>
    <n v="1445540340"/>
    <n v="1444340940"/>
    <b v="0"/>
    <x v="78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364"/>
    <x v="2"/>
    <n v="52"/>
    <s v="US"/>
    <s v="USD"/>
    <n v="1402956000"/>
    <n v="1400523845"/>
    <b v="0"/>
    <x v="62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109"/>
    <x v="2"/>
    <e v="#DIV/0!"/>
    <s v="US"/>
    <s v="USD"/>
    <n v="1259297940"/>
    <n v="1252964282"/>
    <b v="0"/>
    <x v="78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365"/>
    <x v="2"/>
    <n v="4.8"/>
    <s v="US"/>
    <s v="USD"/>
    <n v="1378866867"/>
    <n v="1377570867"/>
    <b v="0"/>
    <x v="81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366"/>
    <x v="2"/>
    <n v="51.875"/>
    <s v="GB"/>
    <s v="GBP"/>
    <n v="1467752083"/>
    <n v="1465160083"/>
    <b v="0"/>
    <x v="22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367"/>
    <x v="2"/>
    <n v="71.25"/>
    <s v="US"/>
    <s v="USD"/>
    <n v="1445448381"/>
    <n v="1440264381"/>
    <b v="0"/>
    <x v="22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109"/>
    <x v="2"/>
    <e v="#DIV/0!"/>
    <s v="US"/>
    <s v="USD"/>
    <n v="1444576022"/>
    <n v="1439392022"/>
    <b v="0"/>
    <x v="78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152"/>
    <x v="2"/>
    <n v="62.5"/>
    <s v="US"/>
    <s v="USD"/>
    <n v="1385931702"/>
    <n v="1383076902"/>
    <b v="0"/>
    <x v="84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368"/>
    <x v="2"/>
    <n v="1"/>
    <s v="US"/>
    <s v="USD"/>
    <n v="1379094980"/>
    <n v="1376502980"/>
    <b v="0"/>
    <x v="8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109"/>
    <x v="2"/>
    <e v="#DIV/0!"/>
    <s v="US"/>
    <s v="USD"/>
    <n v="1375260113"/>
    <n v="1372668113"/>
    <b v="0"/>
    <x v="78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109"/>
    <x v="2"/>
    <e v="#DIV/0!"/>
    <s v="CA"/>
    <s v="CAD"/>
    <n v="1475912326"/>
    <n v="1470728326"/>
    <b v="0"/>
    <x v="78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369"/>
    <x v="2"/>
    <n v="170.54545454545453"/>
    <s v="US"/>
    <s v="USD"/>
    <n v="1447830958"/>
    <n v="1445235358"/>
    <b v="0"/>
    <x v="202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109"/>
    <x v="2"/>
    <e v="#DIV/0!"/>
    <s v="US"/>
    <s v="USD"/>
    <n v="1413569818"/>
    <n v="1412705818"/>
    <b v="0"/>
    <x v="78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370"/>
    <x v="2"/>
    <n v="5"/>
    <s v="US"/>
    <s v="USD"/>
    <n v="1458859153"/>
    <n v="1456270753"/>
    <b v="0"/>
    <x v="29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109"/>
    <x v="2"/>
    <e v="#DIV/0!"/>
    <s v="GB"/>
    <s v="GBP"/>
    <n v="1383418996"/>
    <n v="1380826996"/>
    <b v="0"/>
    <x v="78"/>
    <b v="0"/>
    <s v="film &amp; video/animation"/>
    <x v="0"/>
    <s v="animation"/>
    <x v="441"/>
    <d v="2013-11-02T19:03:16"/>
  </r>
  <r>
    <n v="442"/>
    <s v="The Paranormal Idiot"/>
    <s v="Doomsday is here"/>
    <x v="73"/>
    <n v="6691"/>
    <x v="371"/>
    <x v="2"/>
    <n v="393.58823529411762"/>
    <s v="US"/>
    <s v="USD"/>
    <n v="1424380783"/>
    <n v="1421788783"/>
    <b v="0"/>
    <x v="5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370"/>
    <x v="2"/>
    <n v="5"/>
    <s v="CA"/>
    <s v="CAD"/>
    <n v="1391991701"/>
    <n v="1389399701"/>
    <b v="0"/>
    <x v="84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152"/>
    <x v="2"/>
    <n v="50"/>
    <s v="US"/>
    <s v="USD"/>
    <n v="1329342361"/>
    <n v="1324158361"/>
    <b v="0"/>
    <x v="29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372"/>
    <x v="2"/>
    <n v="1"/>
    <s v="US"/>
    <s v="USD"/>
    <n v="1432195375"/>
    <n v="1430899375"/>
    <b v="0"/>
    <x v="84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373"/>
    <x v="2"/>
    <n v="47.875"/>
    <s v="US"/>
    <s v="USD"/>
    <n v="1425434420"/>
    <n v="1422842420"/>
    <b v="0"/>
    <x v="38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374"/>
    <x v="2"/>
    <n v="5"/>
    <s v="GB"/>
    <s v="GBP"/>
    <n v="1364041163"/>
    <n v="1361884763"/>
    <b v="0"/>
    <x v="29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375"/>
    <x v="2"/>
    <n v="20.502500000000001"/>
    <s v="US"/>
    <s v="USD"/>
    <n v="1400091095"/>
    <n v="1398363095"/>
    <b v="0"/>
    <x v="80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376"/>
    <x v="2"/>
    <n v="9"/>
    <s v="GB"/>
    <s v="GBP"/>
    <n v="1382017085"/>
    <n v="1379425085"/>
    <b v="0"/>
    <x v="81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377"/>
    <x v="2"/>
    <n v="56.571428571428569"/>
    <s v="US"/>
    <s v="USD"/>
    <n v="1392417800"/>
    <n v="1389825800"/>
    <b v="0"/>
    <x v="63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109"/>
    <x v="2"/>
    <e v="#DIV/0!"/>
    <s v="US"/>
    <s v="USD"/>
    <n v="1390669791"/>
    <n v="1388077791"/>
    <b v="0"/>
    <x v="78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378"/>
    <x v="2"/>
    <n v="40"/>
    <s v="US"/>
    <s v="USD"/>
    <n v="1431536015"/>
    <n v="1428944015"/>
    <b v="0"/>
    <x v="8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379"/>
    <x v="2"/>
    <n v="13"/>
    <s v="US"/>
    <s v="USD"/>
    <n v="1424375279"/>
    <n v="1422992879"/>
    <b v="0"/>
    <x v="84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380"/>
    <x v="2"/>
    <n v="16.399999999999999"/>
    <s v="US"/>
    <s v="USD"/>
    <n v="1417007640"/>
    <n v="1414343571"/>
    <b v="0"/>
    <x v="81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381"/>
    <x v="2"/>
    <n v="22.5"/>
    <s v="US"/>
    <s v="USD"/>
    <n v="1334622660"/>
    <n v="1330733022"/>
    <b v="0"/>
    <x v="84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382"/>
    <x v="2"/>
    <n v="20.333333333333332"/>
    <s v="US"/>
    <s v="USD"/>
    <n v="1382414340"/>
    <n v="1380559201"/>
    <b v="0"/>
    <x v="8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109"/>
    <x v="2"/>
    <e v="#DIV/0!"/>
    <s v="CA"/>
    <s v="CAD"/>
    <n v="1408213512"/>
    <n v="1405621512"/>
    <b v="0"/>
    <x v="78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383"/>
    <x v="2"/>
    <n v="16.755102040816325"/>
    <s v="GB"/>
    <s v="GBP"/>
    <n v="1368550060"/>
    <n v="1365958060"/>
    <b v="0"/>
    <x v="72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384"/>
    <x v="2"/>
    <n v="25"/>
    <s v="US"/>
    <s v="USD"/>
    <n v="1321201327"/>
    <n v="1316013727"/>
    <b v="0"/>
    <x v="29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x v="0"/>
    <n v="25"/>
    <x v="385"/>
    <x v="2"/>
    <n v="12.5"/>
    <s v="US"/>
    <s v="USD"/>
    <n v="1401595200"/>
    <n v="1398862875"/>
    <b v="0"/>
    <x v="84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109"/>
    <x v="2"/>
    <e v="#DIV/0!"/>
    <s v="GB"/>
    <s v="GBP"/>
    <n v="1370204367"/>
    <n v="1368476367"/>
    <b v="0"/>
    <x v="78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109"/>
    <x v="2"/>
    <e v="#DIV/0!"/>
    <s v="US"/>
    <s v="USD"/>
    <n v="1312945341"/>
    <n v="1307761341"/>
    <b v="0"/>
    <x v="78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386"/>
    <x v="2"/>
    <n v="113.63636363636364"/>
    <s v="US"/>
    <s v="USD"/>
    <n v="1316883753"/>
    <n v="1311699753"/>
    <b v="0"/>
    <x v="202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387"/>
    <x v="2"/>
    <n v="1"/>
    <s v="DE"/>
    <s v="EUR"/>
    <n v="1463602935"/>
    <n v="1461874935"/>
    <b v="0"/>
    <x v="29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388"/>
    <x v="2"/>
    <n v="17.25"/>
    <s v="US"/>
    <s v="USD"/>
    <n v="1403837574"/>
    <n v="1402455174"/>
    <b v="0"/>
    <x v="22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389"/>
    <x v="2"/>
    <n v="15.2"/>
    <s v="US"/>
    <s v="USD"/>
    <n v="1347057464"/>
    <n v="1344465464"/>
    <b v="0"/>
    <x v="81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390"/>
    <x v="2"/>
    <n v="110.64102564102564"/>
    <s v="US"/>
    <s v="USD"/>
    <n v="1348849134"/>
    <n v="1344961134"/>
    <b v="0"/>
    <x v="70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109"/>
    <x v="2"/>
    <e v="#DIV/0!"/>
    <s v="US"/>
    <s v="USD"/>
    <n v="1341978665"/>
    <n v="1336795283"/>
    <b v="0"/>
    <x v="78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109"/>
    <x v="2"/>
    <e v="#DIV/0!"/>
    <s v="GB"/>
    <s v="GBP"/>
    <n v="1409960724"/>
    <n v="1404776724"/>
    <b v="0"/>
    <x v="78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391"/>
    <x v="2"/>
    <n v="25.5"/>
    <s v="US"/>
    <s v="USD"/>
    <n v="1389844800"/>
    <n v="1385524889"/>
    <b v="0"/>
    <x v="84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392"/>
    <x v="2"/>
    <n v="38.476470588235294"/>
    <s v="US"/>
    <s v="USD"/>
    <n v="1397924379"/>
    <n v="1394039979"/>
    <b v="0"/>
    <x v="203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393"/>
    <x v="2"/>
    <n v="28.2"/>
    <s v="US"/>
    <s v="USD"/>
    <n v="1408831718"/>
    <n v="1406239718"/>
    <b v="0"/>
    <x v="81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394"/>
    <x v="2"/>
    <n v="61.5"/>
    <s v="US"/>
    <s v="USD"/>
    <n v="1410972319"/>
    <n v="1408380319"/>
    <b v="0"/>
    <x v="25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395"/>
    <x v="2"/>
    <n v="1"/>
    <s v="US"/>
    <s v="USD"/>
    <n v="1487318029"/>
    <n v="1484726029"/>
    <b v="0"/>
    <x v="29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09"/>
    <x v="2"/>
    <e v="#DIV/0!"/>
    <s v="US"/>
    <s v="USD"/>
    <n v="1430877843"/>
    <n v="1428285843"/>
    <b v="0"/>
    <x v="78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x v="135"/>
    <n v="4906.59"/>
    <x v="396"/>
    <x v="2"/>
    <n v="39.569274193548388"/>
    <s v="US"/>
    <s v="USD"/>
    <n v="1401767940"/>
    <n v="1398727441"/>
    <b v="0"/>
    <x v="20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109"/>
    <x v="2"/>
    <e v="#DIV/0!"/>
    <s v="US"/>
    <s v="USD"/>
    <n v="1337371334"/>
    <n v="1332187334"/>
    <b v="0"/>
    <x v="78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109"/>
    <x v="2"/>
    <e v="#DIV/0!"/>
    <s v="US"/>
    <s v="USD"/>
    <n v="1427921509"/>
    <n v="1425333109"/>
    <b v="0"/>
    <x v="78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397"/>
    <x v="2"/>
    <n v="88.8"/>
    <s v="US"/>
    <s v="USD"/>
    <n v="1416566835"/>
    <n v="1411379235"/>
    <b v="0"/>
    <x v="16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398"/>
    <x v="2"/>
    <n v="55.457142857142856"/>
    <s v="US"/>
    <s v="USD"/>
    <n v="1376049615"/>
    <n v="1373457615"/>
    <b v="0"/>
    <x v="205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399"/>
    <x v="2"/>
    <n v="87.142857142857139"/>
    <s v="US"/>
    <s v="USD"/>
    <n v="1349885289"/>
    <n v="1347293289"/>
    <b v="0"/>
    <x v="64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370"/>
    <x v="2"/>
    <n v="10"/>
    <s v="US"/>
    <s v="USD"/>
    <n v="1460644440"/>
    <n v="1458336690"/>
    <b v="0"/>
    <x v="29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400"/>
    <x v="2"/>
    <n v="51.224489795918366"/>
    <s v="GB"/>
    <s v="GBP"/>
    <n v="1359434672"/>
    <n v="1354250672"/>
    <b v="0"/>
    <x v="206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401"/>
    <x v="2"/>
    <n v="13.545454545454545"/>
    <s v="GB"/>
    <s v="GBP"/>
    <n v="1446766372"/>
    <n v="1443220372"/>
    <b v="0"/>
    <x v="202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402"/>
    <x v="2"/>
    <n v="66.520080000000007"/>
    <s v="GB"/>
    <s v="GBP"/>
    <n v="1368792499"/>
    <n v="1366200499"/>
    <b v="0"/>
    <x v="207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403"/>
    <x v="2"/>
    <n v="50"/>
    <s v="AU"/>
    <s v="AUD"/>
    <n v="1401662239"/>
    <n v="1399070239"/>
    <b v="0"/>
    <x v="29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109"/>
    <x v="2"/>
    <e v="#DIV/0!"/>
    <s v="CA"/>
    <s v="CAD"/>
    <n v="1482678994"/>
    <n v="1477491394"/>
    <b v="0"/>
    <x v="78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109"/>
    <x v="2"/>
    <e v="#DIV/0!"/>
    <s v="US"/>
    <s v="USD"/>
    <n v="1483924700"/>
    <n v="1481332700"/>
    <b v="0"/>
    <x v="78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404"/>
    <x v="2"/>
    <n v="71.666666666666671"/>
    <s v="US"/>
    <s v="USD"/>
    <n v="1325763180"/>
    <n v="1323084816"/>
    <b v="0"/>
    <x v="83"/>
    <b v="0"/>
    <s v="film &amp; video/animation"/>
    <x v="0"/>
    <s v="animation"/>
    <x v="489"/>
    <d v="2012-01-05T11:33:00"/>
  </r>
  <r>
    <n v="490"/>
    <s v="PROJECT IS CANCELLED"/>
    <s v="Cancelled"/>
    <x v="28"/>
    <n v="0"/>
    <x v="109"/>
    <x v="2"/>
    <e v="#DIV/0!"/>
    <s v="US"/>
    <s v="USD"/>
    <n v="1345677285"/>
    <n v="1343085285"/>
    <b v="0"/>
    <x v="78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109"/>
    <x v="2"/>
    <e v="#DIV/0!"/>
    <s v="US"/>
    <s v="USD"/>
    <n v="1453937699"/>
    <n v="1451345699"/>
    <b v="0"/>
    <x v="78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109"/>
    <x v="2"/>
    <e v="#DIV/0!"/>
    <s v="SE"/>
    <s v="SEK"/>
    <n v="1476319830"/>
    <n v="1471135830"/>
    <b v="0"/>
    <x v="78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109"/>
    <x v="2"/>
    <e v="#DIV/0!"/>
    <s v="GB"/>
    <s v="GBP"/>
    <n v="1432142738"/>
    <n v="1429550738"/>
    <b v="0"/>
    <x v="78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405"/>
    <x v="2"/>
    <n v="10.333333333333334"/>
    <s v="US"/>
    <s v="USD"/>
    <n v="1404356400"/>
    <n v="1402343765"/>
    <b v="0"/>
    <x v="8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109"/>
    <x v="2"/>
    <e v="#DIV/0!"/>
    <s v="US"/>
    <s v="USD"/>
    <n v="1437076305"/>
    <n v="1434484305"/>
    <b v="0"/>
    <x v="78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406"/>
    <x v="2"/>
    <n v="1"/>
    <s v="US"/>
    <s v="USD"/>
    <n v="1392070874"/>
    <n v="1386886874"/>
    <b v="0"/>
    <x v="29"/>
    <b v="0"/>
    <s v="film &amp; video/animation"/>
    <x v="0"/>
    <s v="animation"/>
    <x v="496"/>
    <d v="2014-02-10T22:21:14"/>
  </r>
  <r>
    <n v="497"/>
    <s v="Galaxy Probe Kids"/>
    <s v="live-action/animated series pilot."/>
    <x v="140"/>
    <n v="30"/>
    <x v="407"/>
    <x v="2"/>
    <n v="10"/>
    <s v="US"/>
    <s v="USD"/>
    <n v="1419483600"/>
    <n v="1414889665"/>
    <b v="0"/>
    <x v="8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408"/>
    <x v="2"/>
    <n v="136.09090909090909"/>
    <s v="US"/>
    <s v="USD"/>
    <n v="1324664249"/>
    <n v="1321035449"/>
    <b v="0"/>
    <x v="19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409"/>
    <x v="2"/>
    <n v="73.461538461538467"/>
    <s v="US"/>
    <s v="USD"/>
    <n v="1255381140"/>
    <n v="1250630968"/>
    <b v="0"/>
    <x v="55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410"/>
    <x v="2"/>
    <n v="53.75"/>
    <s v="US"/>
    <s v="USD"/>
    <n v="1273356960"/>
    <n v="1268255751"/>
    <b v="0"/>
    <x v="80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109"/>
    <x v="2"/>
    <e v="#DIV/0!"/>
    <s v="US"/>
    <s v="USD"/>
    <n v="1310189851"/>
    <n v="1307597851"/>
    <b v="0"/>
    <x v="78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411"/>
    <x v="2"/>
    <n v="57.5"/>
    <s v="US"/>
    <s v="USD"/>
    <n v="1332073025"/>
    <n v="1329484625"/>
    <b v="0"/>
    <x v="80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412"/>
    <x v="2"/>
    <n v="12.666666666666666"/>
    <s v="GB"/>
    <s v="GBP"/>
    <n v="1421498303"/>
    <n v="1418906303"/>
    <b v="0"/>
    <x v="82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413"/>
    <x v="2"/>
    <n v="67"/>
    <s v="US"/>
    <s v="USD"/>
    <n v="1334097387"/>
    <n v="1328916987"/>
    <b v="0"/>
    <x v="81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414"/>
    <x v="2"/>
    <n v="3.7142857142857144"/>
    <s v="US"/>
    <s v="USD"/>
    <n v="1451010086"/>
    <n v="1447122086"/>
    <b v="0"/>
    <x v="25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415"/>
    <x v="2"/>
    <n v="250"/>
    <s v="US"/>
    <s v="USD"/>
    <n v="1376140520"/>
    <n v="1373548520"/>
    <b v="0"/>
    <x v="29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416"/>
    <x v="2"/>
    <n v="64"/>
    <s v="US"/>
    <s v="USD"/>
    <n v="1350687657"/>
    <n v="1346799657"/>
    <b v="0"/>
    <x v="73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417"/>
    <x v="2"/>
    <n v="133.33333333333334"/>
    <s v="US"/>
    <s v="USD"/>
    <n v="1337955240"/>
    <n v="1332808501"/>
    <b v="0"/>
    <x v="8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418"/>
    <x v="2"/>
    <n v="10"/>
    <s v="GB"/>
    <s v="GBP"/>
    <n v="1435504170"/>
    <n v="1432912170"/>
    <b v="0"/>
    <x v="29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109"/>
    <x v="2"/>
    <e v="#DIV/0!"/>
    <s v="US"/>
    <s v="USD"/>
    <n v="1456805639"/>
    <n v="1454213639"/>
    <b v="0"/>
    <x v="78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419"/>
    <x v="2"/>
    <n v="30"/>
    <s v="US"/>
    <s v="USD"/>
    <n v="1365228982"/>
    <n v="1362640582"/>
    <b v="0"/>
    <x v="81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420"/>
    <x v="2"/>
    <n v="5.5"/>
    <s v="US"/>
    <s v="USD"/>
    <n v="1479667727"/>
    <n v="1475776127"/>
    <b v="0"/>
    <x v="84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421"/>
    <x v="2"/>
    <n v="102.38235294117646"/>
    <s v="US"/>
    <s v="USD"/>
    <n v="1471244400"/>
    <n v="1467387705"/>
    <b v="0"/>
    <x v="32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422"/>
    <x v="2"/>
    <n v="16.666666666666668"/>
    <s v="CA"/>
    <s v="CAD"/>
    <n v="1407595447"/>
    <n v="1405003447"/>
    <b v="0"/>
    <x v="8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423"/>
    <x v="2"/>
    <n v="725.02941176470586"/>
    <s v="US"/>
    <s v="USD"/>
    <n v="1451389601"/>
    <n v="1447933601"/>
    <b v="0"/>
    <x v="69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x v="10"/>
    <n v="0"/>
    <x v="109"/>
    <x v="2"/>
    <e v="#DIV/0!"/>
    <s v="GB"/>
    <s v="GBP"/>
    <n v="1432752080"/>
    <n v="1427568080"/>
    <b v="0"/>
    <x v="78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424"/>
    <x v="2"/>
    <n v="68.333333333333329"/>
    <s v="US"/>
    <s v="USD"/>
    <n v="1486046761"/>
    <n v="1483454761"/>
    <b v="0"/>
    <x v="8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109"/>
    <x v="2"/>
    <e v="#DIV/0!"/>
    <s v="US"/>
    <s v="USD"/>
    <n v="1441550760"/>
    <n v="1438958824"/>
    <b v="0"/>
    <x v="78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425"/>
    <x v="2"/>
    <n v="39.228571428571428"/>
    <s v="US"/>
    <s v="USD"/>
    <n v="1354699421"/>
    <n v="1352107421"/>
    <b v="0"/>
    <x v="16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426"/>
    <x v="0"/>
    <n v="150.14705882352942"/>
    <s v="GB"/>
    <s v="GBP"/>
    <n v="1449766261"/>
    <n v="1447174261"/>
    <b v="0"/>
    <x v="69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427"/>
    <x v="0"/>
    <n v="93.428571428571431"/>
    <s v="US"/>
    <s v="USD"/>
    <n v="1477976340"/>
    <n v="1475460819"/>
    <b v="0"/>
    <x v="6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89"/>
    <x v="0"/>
    <n v="110.96774193548387"/>
    <s v="US"/>
    <s v="USD"/>
    <n v="1458518325"/>
    <n v="1456793925"/>
    <b v="0"/>
    <x v="162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428"/>
    <x v="0"/>
    <n v="71.785714285714292"/>
    <s v="US"/>
    <s v="USD"/>
    <n v="1442805076"/>
    <n v="1440213076"/>
    <b v="0"/>
    <x v="87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429"/>
    <x v="0"/>
    <n v="29.258076923076924"/>
    <s v="GB"/>
    <s v="GBP"/>
    <n v="1464801169"/>
    <n v="1462209169"/>
    <b v="0"/>
    <x v="208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31"/>
    <x v="0"/>
    <n v="1000"/>
    <s v="US"/>
    <s v="USD"/>
    <n v="1410601041"/>
    <n v="1406713041"/>
    <b v="0"/>
    <x v="8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430"/>
    <x v="0"/>
    <n v="74.347826086956516"/>
    <s v="GB"/>
    <s v="GBP"/>
    <n v="1438966800"/>
    <n v="1436278344"/>
    <b v="0"/>
    <x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431"/>
    <x v="0"/>
    <n v="63.829113924050631"/>
    <s v="US"/>
    <s v="USD"/>
    <n v="1487347500"/>
    <n v="1484715366"/>
    <b v="0"/>
    <x v="150"/>
    <b v="1"/>
    <s v="theater/plays"/>
    <x v="1"/>
    <s v="plays"/>
    <x v="527"/>
    <d v="2017-02-17T16:05:00"/>
  </r>
  <r>
    <n v="528"/>
    <s v="Devastated No Matter What"/>
    <s v="A Festival Backed Production of a Full-Length Play."/>
    <x v="146"/>
    <n v="1330"/>
    <x v="432"/>
    <x v="0"/>
    <n v="44.333333333333336"/>
    <s v="US"/>
    <s v="USD"/>
    <n v="1434921600"/>
    <n v="1433109907"/>
    <b v="0"/>
    <x v="209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433"/>
    <x v="0"/>
    <n v="86.944444444444443"/>
    <s v="CA"/>
    <s v="CAD"/>
    <n v="1484110800"/>
    <n v="1482281094"/>
    <b v="0"/>
    <x v="59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434"/>
    <x v="0"/>
    <n v="126.55172413793103"/>
    <s v="US"/>
    <s v="USD"/>
    <n v="1435111200"/>
    <n v="1433254268"/>
    <b v="0"/>
    <x v="60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31"/>
    <x v="0"/>
    <n v="129.03225806451613"/>
    <s v="US"/>
    <s v="USD"/>
    <n v="1481957940"/>
    <n v="1478050429"/>
    <b v="0"/>
    <x v="162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435"/>
    <x v="0"/>
    <n v="71.242774566473983"/>
    <s v="US"/>
    <s v="USD"/>
    <n v="1463098208"/>
    <n v="1460506208"/>
    <b v="0"/>
    <x v="210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20"/>
    <x v="0"/>
    <n v="117.88235294117646"/>
    <s v="GB"/>
    <s v="GBP"/>
    <n v="1463394365"/>
    <n v="1461320765"/>
    <b v="0"/>
    <x v="5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436"/>
    <x v="0"/>
    <n v="327.08333333333331"/>
    <s v="NO"/>
    <s v="NOK"/>
    <n v="1446418800"/>
    <n v="1443036470"/>
    <b v="0"/>
    <x v="53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78"/>
    <x v="0"/>
    <n v="34.745762711864408"/>
    <s v="GB"/>
    <s v="GBP"/>
    <n v="1483707905"/>
    <n v="1481115905"/>
    <b v="0"/>
    <x v="211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437"/>
    <x v="0"/>
    <n v="100.06410256410257"/>
    <s v="GB"/>
    <s v="GBP"/>
    <n v="1438624800"/>
    <n v="1435133807"/>
    <b v="0"/>
    <x v="70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11"/>
    <x v="0"/>
    <n v="40.847457627118644"/>
    <s v="US"/>
    <s v="USD"/>
    <n v="1446665191"/>
    <n v="1444069591"/>
    <b v="0"/>
    <x v="211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438"/>
    <x v="0"/>
    <n v="252.01666666666668"/>
    <s v="US"/>
    <s v="USD"/>
    <n v="1463166263"/>
    <n v="1460574263"/>
    <b v="0"/>
    <x v="65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439"/>
    <x v="0"/>
    <n v="25.161000000000001"/>
    <s v="GB"/>
    <s v="GBP"/>
    <n v="1467681107"/>
    <n v="1465866707"/>
    <b v="0"/>
    <x v="9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440"/>
    <x v="2"/>
    <n v="1"/>
    <s v="US"/>
    <s v="USD"/>
    <n v="1423078606"/>
    <n v="1420486606"/>
    <b v="0"/>
    <x v="29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441"/>
    <x v="2"/>
    <n v="25"/>
    <s v="US"/>
    <s v="USD"/>
    <n v="1446080834"/>
    <n v="1443488834"/>
    <b v="0"/>
    <x v="29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442"/>
    <x v="2"/>
    <n v="1"/>
    <s v="US"/>
    <s v="USD"/>
    <n v="1462293716"/>
    <n v="1457113316"/>
    <b v="0"/>
    <x v="29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443"/>
    <x v="2"/>
    <n v="35"/>
    <s v="AU"/>
    <s v="AUD"/>
    <n v="1414807962"/>
    <n v="1412215962"/>
    <b v="0"/>
    <x v="84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444"/>
    <x v="2"/>
    <n v="3"/>
    <s v="US"/>
    <s v="USD"/>
    <n v="1467647160"/>
    <n v="1465055160"/>
    <b v="0"/>
    <x v="84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445"/>
    <x v="2"/>
    <n v="402.70588235294116"/>
    <s v="FR"/>
    <s v="EUR"/>
    <n v="1447600389"/>
    <n v="1444140789"/>
    <b v="0"/>
    <x v="69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446"/>
    <x v="2"/>
    <n v="26"/>
    <s v="US"/>
    <s v="USD"/>
    <n v="1445097715"/>
    <n v="1441209715"/>
    <b v="0"/>
    <x v="84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109"/>
    <x v="2"/>
    <e v="#DIV/0!"/>
    <s v="GB"/>
    <s v="GBP"/>
    <n v="1455122564"/>
    <n v="1452530564"/>
    <b v="0"/>
    <x v="78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447"/>
    <x v="2"/>
    <n v="9"/>
    <s v="GB"/>
    <s v="GBP"/>
    <n v="1446154848"/>
    <n v="1443562848"/>
    <b v="0"/>
    <x v="29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448"/>
    <x v="2"/>
    <n v="8.5"/>
    <s v="GB"/>
    <s v="GBP"/>
    <n v="1436368622"/>
    <n v="1433776622"/>
    <b v="0"/>
    <x v="22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449"/>
    <x v="2"/>
    <n v="8.75"/>
    <s v="CA"/>
    <s v="CAD"/>
    <n v="1485838800"/>
    <n v="1484756245"/>
    <b v="0"/>
    <x v="80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450"/>
    <x v="2"/>
    <n v="135.03571428571428"/>
    <s v="US"/>
    <s v="USD"/>
    <n v="1438451580"/>
    <n v="1434609424"/>
    <b v="0"/>
    <x v="33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109"/>
    <x v="2"/>
    <e v="#DIV/0!"/>
    <s v="CA"/>
    <s v="CAD"/>
    <n v="1452350896"/>
    <n v="1447166896"/>
    <b v="0"/>
    <x v="78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451"/>
    <x v="2"/>
    <n v="20.5"/>
    <s v="US"/>
    <s v="USD"/>
    <n v="1415988991"/>
    <n v="1413393391"/>
    <b v="0"/>
    <x v="79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452"/>
    <x v="2"/>
    <n v="64.36363636363636"/>
    <s v="US"/>
    <s v="USD"/>
    <n v="1413735972"/>
    <n v="1411143972"/>
    <b v="0"/>
    <x v="19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109"/>
    <x v="2"/>
    <e v="#DIV/0!"/>
    <s v="GB"/>
    <s v="GBP"/>
    <n v="1465720143"/>
    <n v="1463128143"/>
    <b v="0"/>
    <x v="78"/>
    <b v="0"/>
    <s v="technology/web"/>
    <x v="2"/>
    <s v="web"/>
    <x v="555"/>
    <d v="2016-06-12T08:29:03"/>
  </r>
  <r>
    <n v="556"/>
    <s v="Braille Academy"/>
    <s v="An educational platform for learning Unified English Braille Code"/>
    <x v="6"/>
    <n v="200"/>
    <x v="453"/>
    <x v="2"/>
    <n v="200"/>
    <s v="US"/>
    <s v="USD"/>
    <n v="1452112717"/>
    <n v="1449520717"/>
    <b v="0"/>
    <x v="29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454"/>
    <x v="2"/>
    <n v="68.3"/>
    <s v="DE"/>
    <s v="EUR"/>
    <n v="1480721803"/>
    <n v="1478126203"/>
    <b v="0"/>
    <x v="9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109"/>
    <x v="2"/>
    <e v="#DIV/0!"/>
    <s v="US"/>
    <s v="USD"/>
    <n v="1427227905"/>
    <n v="1424639505"/>
    <b v="0"/>
    <x v="78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455"/>
    <x v="2"/>
    <n v="50"/>
    <s v="US"/>
    <s v="USD"/>
    <n v="1449989260"/>
    <n v="1447397260"/>
    <b v="0"/>
    <x v="29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362"/>
    <x v="2"/>
    <n v="4"/>
    <s v="CA"/>
    <s v="CAD"/>
    <n v="1418841045"/>
    <n v="1416249045"/>
    <b v="0"/>
    <x v="8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456"/>
    <x v="2"/>
    <n v="27.5"/>
    <s v="US"/>
    <s v="USD"/>
    <n v="1445874513"/>
    <n v="1442850513"/>
    <b v="0"/>
    <x v="84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109"/>
    <x v="2"/>
    <e v="#DIV/0!"/>
    <s v="NL"/>
    <s v="EUR"/>
    <n v="1482052815"/>
    <n v="1479460815"/>
    <b v="0"/>
    <x v="78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457"/>
    <x v="2"/>
    <n v="34"/>
    <s v="AU"/>
    <s v="AUD"/>
    <n v="1424137247"/>
    <n v="1421545247"/>
    <b v="0"/>
    <x v="84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458"/>
    <x v="2"/>
    <n v="1"/>
    <s v="FR"/>
    <s v="EUR"/>
    <n v="1457822275"/>
    <n v="1455230275"/>
    <b v="0"/>
    <x v="29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109"/>
    <x v="2"/>
    <e v="#DIV/0!"/>
    <s v="GB"/>
    <s v="GBP"/>
    <n v="1436554249"/>
    <n v="1433962249"/>
    <b v="0"/>
    <x v="78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459"/>
    <x v="2"/>
    <n v="1"/>
    <s v="US"/>
    <s v="USD"/>
    <n v="1468513533"/>
    <n v="1465921533"/>
    <b v="0"/>
    <x v="29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109"/>
    <x v="2"/>
    <e v="#DIV/0!"/>
    <s v="US"/>
    <s v="USD"/>
    <n v="1420143194"/>
    <n v="1417551194"/>
    <b v="0"/>
    <x v="78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460"/>
    <x v="2"/>
    <n v="49"/>
    <s v="NZ"/>
    <s v="NZD"/>
    <n v="1452942000"/>
    <n v="1449785223"/>
    <b v="0"/>
    <x v="81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417"/>
    <x v="2"/>
    <n v="20"/>
    <s v="CA"/>
    <s v="CAD"/>
    <n v="1451679612"/>
    <n v="1449087612"/>
    <b v="0"/>
    <x v="29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461"/>
    <x v="2"/>
    <n v="142"/>
    <s v="US"/>
    <s v="USD"/>
    <n v="1455822569"/>
    <n v="1453230569"/>
    <b v="0"/>
    <x v="29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462"/>
    <x v="2"/>
    <n v="53"/>
    <s v="US"/>
    <s v="USD"/>
    <n v="1437969540"/>
    <n v="1436297723"/>
    <b v="0"/>
    <x v="84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109"/>
    <x v="2"/>
    <e v="#DIV/0!"/>
    <s v="US"/>
    <s v="USD"/>
    <n v="1446660688"/>
    <n v="1444065088"/>
    <b v="0"/>
    <x v="78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463"/>
    <x v="2"/>
    <n v="38.444444444444443"/>
    <s v="US"/>
    <s v="USD"/>
    <n v="1421543520"/>
    <n v="1416445931"/>
    <b v="0"/>
    <x v="82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464"/>
    <x v="2"/>
    <n v="20"/>
    <s v="GB"/>
    <s v="GBP"/>
    <n v="1476873507"/>
    <n v="1474281507"/>
    <b v="0"/>
    <x v="8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465"/>
    <x v="2"/>
    <n v="64.75"/>
    <s v="DE"/>
    <s v="EUR"/>
    <n v="1434213443"/>
    <n v="1431621443"/>
    <b v="0"/>
    <x v="80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466"/>
    <x v="2"/>
    <n v="1"/>
    <s v="US"/>
    <s v="USD"/>
    <n v="1427537952"/>
    <n v="1422357552"/>
    <b v="0"/>
    <x v="29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418"/>
    <x v="2"/>
    <n v="10"/>
    <s v="US"/>
    <s v="USD"/>
    <n v="1463753302"/>
    <n v="1458569302"/>
    <b v="0"/>
    <x v="29"/>
    <b v="0"/>
    <s v="technology/web"/>
    <x v="2"/>
    <s v="web"/>
    <x v="577"/>
    <d v="2016-05-20T14:08:22"/>
  </r>
  <r>
    <n v="578"/>
    <s v="weBuy Crowdsourced Shopping"/>
    <s v="weBuy trade built on technology and Crowd Sourced Power"/>
    <x v="152"/>
    <n v="14"/>
    <x v="467"/>
    <x v="2"/>
    <n v="2"/>
    <s v="GB"/>
    <s v="GBP"/>
    <n v="1441633993"/>
    <n v="1439560393"/>
    <b v="0"/>
    <x v="63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468"/>
    <x v="2"/>
    <n v="35"/>
    <s v="US"/>
    <s v="USD"/>
    <n v="1419539223"/>
    <n v="1416947223"/>
    <b v="0"/>
    <x v="81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108"/>
    <x v="2"/>
    <n v="1"/>
    <s v="US"/>
    <s v="USD"/>
    <n v="1474580867"/>
    <n v="1471988867"/>
    <b v="0"/>
    <x v="29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109"/>
    <x v="2"/>
    <e v="#DIV/0!"/>
    <s v="US"/>
    <s v="USD"/>
    <n v="1438474704"/>
    <n v="1435882704"/>
    <b v="0"/>
    <x v="78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109"/>
    <x v="2"/>
    <e v="#DIV/0!"/>
    <s v="US"/>
    <s v="USD"/>
    <n v="1426442400"/>
    <n v="1424454319"/>
    <b v="0"/>
    <x v="78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469"/>
    <x v="2"/>
    <n v="1"/>
    <s v="US"/>
    <s v="USD"/>
    <n v="1426800687"/>
    <n v="1424212287"/>
    <b v="0"/>
    <x v="29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460"/>
    <x v="2"/>
    <n v="5"/>
    <s v="US"/>
    <s v="USD"/>
    <n v="1426522316"/>
    <n v="1423933916"/>
    <b v="0"/>
    <x v="84"/>
    <b v="0"/>
    <s v="technology/web"/>
    <x v="2"/>
    <s v="web"/>
    <x v="584"/>
    <d v="2015-03-16T16:11:56"/>
  </r>
  <r>
    <n v="585"/>
    <s v="Link Card"/>
    <s v="SAVE UP TO 40% WHEN YOU SPEND!_x000a__x000a_PRE-ORDER YOUR LINK CARD TODAY"/>
    <x v="7"/>
    <n v="0"/>
    <x v="109"/>
    <x v="2"/>
    <e v="#DIV/0!"/>
    <s v="GB"/>
    <s v="GBP"/>
    <n v="1448928000"/>
    <n v="1444123377"/>
    <b v="0"/>
    <x v="78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470"/>
    <x v="2"/>
    <n v="14"/>
    <s v="US"/>
    <s v="USD"/>
    <n v="1424032207"/>
    <n v="1421440207"/>
    <b v="0"/>
    <x v="80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471"/>
    <x v="2"/>
    <n v="389.28571428571428"/>
    <s v="CA"/>
    <s v="CAD"/>
    <n v="1429207833"/>
    <n v="1426615833"/>
    <b v="0"/>
    <x v="63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472"/>
    <x v="2"/>
    <n v="150.5"/>
    <s v="IT"/>
    <s v="EUR"/>
    <n v="1479410886"/>
    <n v="1474223286"/>
    <b v="0"/>
    <x v="84"/>
    <b v="0"/>
    <s v="technology/web"/>
    <x v="2"/>
    <s v="web"/>
    <x v="588"/>
    <d v="2016-11-17T19:28:06"/>
  </r>
  <r>
    <n v="589"/>
    <s v="Get Neighborly"/>
    <s v="Services closer than you think..."/>
    <x v="51"/>
    <n v="1"/>
    <x v="473"/>
    <x v="2"/>
    <n v="1"/>
    <s v="US"/>
    <s v="USD"/>
    <n v="1436366699"/>
    <n v="1435070699"/>
    <b v="0"/>
    <x v="29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474"/>
    <x v="2"/>
    <n v="24.777777777777779"/>
    <s v="GB"/>
    <s v="GBP"/>
    <n v="1454936460"/>
    <n v="1452259131"/>
    <b v="0"/>
    <x v="82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475"/>
    <x v="2"/>
    <n v="30.5"/>
    <s v="US"/>
    <s v="USD"/>
    <n v="1437570130"/>
    <n v="1434978130"/>
    <b v="0"/>
    <x v="84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422"/>
    <x v="2"/>
    <n v="250"/>
    <s v="US"/>
    <s v="USD"/>
    <n v="1417584860"/>
    <n v="1414992860"/>
    <b v="0"/>
    <x v="29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476"/>
    <x v="2"/>
    <n v="16.428571428571427"/>
    <s v="GB"/>
    <s v="GBP"/>
    <n v="1428333345"/>
    <n v="1425744945"/>
    <b v="0"/>
    <x v="63"/>
    <b v="0"/>
    <s v="technology/web"/>
    <x v="2"/>
    <s v="web"/>
    <x v="593"/>
    <d v="2015-04-06T15:15:45"/>
  </r>
  <r>
    <n v="594"/>
    <s v="Unleashed Fitness"/>
    <s v="Creating a fitness site that will change the fitness game forever!"/>
    <x v="31"/>
    <n v="26"/>
    <x v="477"/>
    <x v="2"/>
    <n v="13"/>
    <s v="US"/>
    <s v="USD"/>
    <n v="1460832206"/>
    <n v="1458240206"/>
    <b v="0"/>
    <x v="84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478"/>
    <x v="2"/>
    <n v="53.25"/>
    <s v="US"/>
    <s v="USD"/>
    <n v="1430703638"/>
    <n v="1426815638"/>
    <b v="0"/>
    <x v="22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479"/>
    <x v="2"/>
    <n v="3"/>
    <s v="US"/>
    <s v="USD"/>
    <n v="1478122292"/>
    <n v="1475530292"/>
    <b v="0"/>
    <x v="84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480"/>
    <x v="2"/>
    <n v="10"/>
    <s v="US"/>
    <s v="USD"/>
    <n v="1469980800"/>
    <n v="1466787335"/>
    <b v="0"/>
    <x v="84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481"/>
    <x v="2"/>
    <n v="121.42857142857143"/>
    <s v="US"/>
    <s v="USD"/>
    <n v="1417737781"/>
    <n v="1415145781"/>
    <b v="0"/>
    <x v="63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482"/>
    <x v="2"/>
    <n v="15.5"/>
    <s v="US"/>
    <s v="USD"/>
    <n v="1425827760"/>
    <n v="1423769402"/>
    <b v="0"/>
    <x v="84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72"/>
    <x v="1"/>
    <n v="100"/>
    <s v="US"/>
    <s v="USD"/>
    <n v="1431198562"/>
    <n v="1426014562"/>
    <b v="0"/>
    <x v="29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483"/>
    <x v="1"/>
    <n v="23.333333333333332"/>
    <s v="CA"/>
    <s v="CAD"/>
    <n v="1419626139"/>
    <n v="1417034139"/>
    <b v="0"/>
    <x v="79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09"/>
    <x v="1"/>
    <e v="#DIV/0!"/>
    <s v="US"/>
    <s v="USD"/>
    <n v="1434654215"/>
    <n v="1432062215"/>
    <b v="0"/>
    <x v="78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484"/>
    <x v="1"/>
    <n v="45.386153846153846"/>
    <s v="US"/>
    <s v="USD"/>
    <n v="1408029623"/>
    <n v="1405437623"/>
    <b v="0"/>
    <x v="62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09"/>
    <x v="1"/>
    <e v="#DIV/0!"/>
    <s v="US"/>
    <s v="USD"/>
    <n v="1409187056"/>
    <n v="1406595056"/>
    <b v="0"/>
    <x v="78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x v="10"/>
    <n v="131"/>
    <x v="485"/>
    <x v="1"/>
    <n v="16.375"/>
    <s v="US"/>
    <s v="USD"/>
    <n v="1440318908"/>
    <n v="1436430908"/>
    <b v="0"/>
    <x v="22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418"/>
    <x v="1"/>
    <n v="10"/>
    <s v="NL"/>
    <s v="EUR"/>
    <n v="1432479600"/>
    <n v="1428507409"/>
    <b v="0"/>
    <x v="29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09"/>
    <x v="1"/>
    <e v="#DIV/0!"/>
    <s v="US"/>
    <s v="USD"/>
    <n v="1448225336"/>
    <n v="1445629736"/>
    <b v="0"/>
    <x v="78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486"/>
    <x v="1"/>
    <n v="292.2"/>
    <s v="US"/>
    <s v="USD"/>
    <n v="1434405980"/>
    <n v="1431813980"/>
    <b v="0"/>
    <x v="81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487"/>
    <x v="1"/>
    <n v="5"/>
    <s v="GB"/>
    <s v="GBP"/>
    <n v="1448761744"/>
    <n v="1446166144"/>
    <b v="0"/>
    <x v="29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09"/>
    <x v="1"/>
    <e v="#DIV/0!"/>
    <s v="US"/>
    <s v="USD"/>
    <n v="1429732586"/>
    <n v="1427140586"/>
    <b v="0"/>
    <x v="78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09"/>
    <x v="1"/>
    <e v="#DIV/0!"/>
    <s v="FR"/>
    <s v="EUR"/>
    <n v="1453210037"/>
    <n v="1448026037"/>
    <b v="0"/>
    <x v="78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09"/>
    <x v="1"/>
    <e v="#DIV/0!"/>
    <s v="IT"/>
    <s v="EUR"/>
    <n v="1472777146"/>
    <n v="1470185146"/>
    <b v="0"/>
    <x v="78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488"/>
    <x v="1"/>
    <n v="105.93388429752066"/>
    <s v="US"/>
    <s v="USD"/>
    <n v="1443675540"/>
    <n v="1441022120"/>
    <b v="0"/>
    <x v="212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09"/>
    <x v="1"/>
    <e v="#DIV/0!"/>
    <s v="US"/>
    <s v="USD"/>
    <n v="1466731740"/>
    <n v="1464139740"/>
    <b v="0"/>
    <x v="78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09"/>
    <x v="1"/>
    <e v="#DIV/0!"/>
    <s v="NZ"/>
    <s v="NZD"/>
    <n v="1443149759"/>
    <n v="1440557759"/>
    <b v="0"/>
    <x v="78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09"/>
    <x v="1"/>
    <e v="#DIV/0!"/>
    <s v="FR"/>
    <s v="EUR"/>
    <n v="1488013307"/>
    <n v="1485421307"/>
    <b v="0"/>
    <x v="78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419"/>
    <x v="1"/>
    <n v="20"/>
    <s v="GB"/>
    <s v="GBP"/>
    <n v="1431072843"/>
    <n v="1427184843"/>
    <b v="0"/>
    <x v="8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09"/>
    <x v="1"/>
    <e v="#DIV/0!"/>
    <s v="US"/>
    <s v="USD"/>
    <n v="1449689203"/>
    <n v="1447097203"/>
    <b v="0"/>
    <x v="78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x v="156"/>
    <n v="1"/>
    <x v="489"/>
    <x v="1"/>
    <n v="1"/>
    <s v="US"/>
    <s v="USD"/>
    <n v="1416933390"/>
    <n v="1411745790"/>
    <b v="0"/>
    <x v="29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460"/>
    <x v="1"/>
    <n v="300"/>
    <s v="CA"/>
    <s v="CAD"/>
    <n v="1408986738"/>
    <n v="1405098738"/>
    <b v="0"/>
    <x v="29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490"/>
    <x v="1"/>
    <n v="87"/>
    <s v="US"/>
    <s v="USD"/>
    <n v="1467934937"/>
    <n v="1465342937"/>
    <b v="0"/>
    <x v="8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491"/>
    <x v="1"/>
    <n v="37.888888888888886"/>
    <s v="US"/>
    <s v="USD"/>
    <n v="1467398138"/>
    <n v="1465670138"/>
    <b v="0"/>
    <x v="82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09"/>
    <x v="1"/>
    <e v="#DIV/0!"/>
    <s v="AU"/>
    <s v="AUD"/>
    <n v="1432771997"/>
    <n v="1430179997"/>
    <b v="0"/>
    <x v="78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09"/>
    <x v="1"/>
    <e v="#DIV/0!"/>
    <s v="US"/>
    <s v="USD"/>
    <n v="1431647041"/>
    <n v="1429055041"/>
    <b v="0"/>
    <x v="78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09"/>
    <x v="1"/>
    <e v="#DIV/0!"/>
    <s v="CA"/>
    <s v="CAD"/>
    <n v="1490560177"/>
    <n v="1487971777"/>
    <b v="0"/>
    <x v="78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492"/>
    <x v="1"/>
    <n v="111.41025641025641"/>
    <s v="US"/>
    <s v="USD"/>
    <n v="1439644920"/>
    <n v="1436793939"/>
    <b v="0"/>
    <x v="70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459"/>
    <x v="1"/>
    <n v="90"/>
    <s v="SE"/>
    <s v="SEK"/>
    <n v="1457996400"/>
    <n v="1452842511"/>
    <b v="0"/>
    <x v="29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09"/>
    <x v="1"/>
    <e v="#DIV/0!"/>
    <s v="US"/>
    <s v="USD"/>
    <n v="1405269457"/>
    <n v="1402677457"/>
    <b v="0"/>
    <x v="78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493"/>
    <x v="1"/>
    <n v="116.66666666666667"/>
    <s v="AU"/>
    <s v="AUD"/>
    <n v="1463239108"/>
    <n v="1460647108"/>
    <b v="0"/>
    <x v="8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494"/>
    <x v="1"/>
    <n v="10"/>
    <s v="US"/>
    <s v="USD"/>
    <n v="1441516200"/>
    <n v="1438959121"/>
    <b v="0"/>
    <x v="29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495"/>
    <x v="1"/>
    <n v="76.666666666666671"/>
    <s v="CA"/>
    <s v="CAD"/>
    <n v="1464460329"/>
    <n v="1461954729"/>
    <b v="0"/>
    <x v="82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09"/>
    <x v="1"/>
    <e v="#DIV/0!"/>
    <s v="NL"/>
    <s v="EUR"/>
    <n v="1448470165"/>
    <n v="1445874565"/>
    <b v="0"/>
    <x v="78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496"/>
    <x v="1"/>
    <n v="49.8"/>
    <s v="US"/>
    <s v="USD"/>
    <n v="1466204400"/>
    <n v="1463469062"/>
    <b v="0"/>
    <x v="20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459"/>
    <x v="1"/>
    <n v="1"/>
    <s v="US"/>
    <s v="USD"/>
    <n v="1424989029"/>
    <n v="1422397029"/>
    <b v="0"/>
    <x v="29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68"/>
    <x v="1"/>
    <n v="2"/>
    <s v="US"/>
    <s v="USD"/>
    <n v="1428804762"/>
    <n v="1426212762"/>
    <b v="0"/>
    <x v="29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418"/>
    <x v="1"/>
    <n v="4"/>
    <s v="GB"/>
    <s v="GBP"/>
    <n v="1433587620"/>
    <n v="1430996150"/>
    <b v="0"/>
    <x v="29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09"/>
    <x v="1"/>
    <e v="#DIV/0!"/>
    <s v="GB"/>
    <s v="GBP"/>
    <n v="1488063840"/>
    <n v="1485558318"/>
    <b v="0"/>
    <x v="78"/>
    <b v="0"/>
    <s v="technology/web"/>
    <x v="2"/>
    <s v="web"/>
    <x v="637"/>
    <d v="2017-02-25T23:04:00"/>
  </r>
  <r>
    <n v="638"/>
    <s v="W (Canceled)"/>
    <s v="O0"/>
    <x v="61"/>
    <n v="18"/>
    <x v="497"/>
    <x v="1"/>
    <n v="3"/>
    <s v="DE"/>
    <s v="EUR"/>
    <n v="1490447662"/>
    <n v="1485267262"/>
    <b v="0"/>
    <x v="79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498"/>
    <x v="1"/>
    <n v="1"/>
    <s v="US"/>
    <s v="USD"/>
    <n v="1413208795"/>
    <n v="1408024795"/>
    <b v="0"/>
    <x v="29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499"/>
    <x v="0"/>
    <n v="50.5"/>
    <s v="FR"/>
    <s v="EUR"/>
    <n v="1480028400"/>
    <n v="1478685915"/>
    <b v="0"/>
    <x v="84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500"/>
    <x v="0"/>
    <n v="151.31746031746033"/>
    <s v="US"/>
    <s v="USD"/>
    <n v="1439473248"/>
    <n v="1436881248"/>
    <b v="0"/>
    <x v="213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501"/>
    <x v="0"/>
    <n v="134.3592456301748"/>
    <s v="DE"/>
    <s v="EUR"/>
    <n v="1439998674"/>
    <n v="1436888274"/>
    <b v="0"/>
    <x v="21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502"/>
    <x v="0"/>
    <n v="174.02631578947367"/>
    <s v="US"/>
    <s v="USD"/>
    <n v="1433085875"/>
    <n v="1428333875"/>
    <b v="0"/>
    <x v="215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503"/>
    <x v="0"/>
    <n v="73.486268364348675"/>
    <s v="US"/>
    <s v="USD"/>
    <n v="1414544400"/>
    <n v="1410883139"/>
    <b v="0"/>
    <x v="216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504"/>
    <x v="0"/>
    <n v="23.518987341772153"/>
    <s v="US"/>
    <s v="USD"/>
    <n v="1470962274"/>
    <n v="1468370274"/>
    <b v="0"/>
    <x v="186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505"/>
    <x v="0"/>
    <n v="39.074444444444445"/>
    <s v="US"/>
    <s v="USD"/>
    <n v="1407788867"/>
    <n v="1405196867"/>
    <b v="0"/>
    <x v="74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506"/>
    <x v="0"/>
    <n v="125.94117647058823"/>
    <s v="CA"/>
    <s v="CAD"/>
    <n v="1458235549"/>
    <n v="1455647149"/>
    <b v="0"/>
    <x v="5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x v="19"/>
    <n v="44388"/>
    <x v="507"/>
    <x v="0"/>
    <n v="1644"/>
    <s v="US"/>
    <s v="USD"/>
    <n v="1413304708"/>
    <n v="1410280708"/>
    <b v="0"/>
    <x v="74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508"/>
    <x v="0"/>
    <n v="42.670731707317074"/>
    <s v="US"/>
    <s v="USD"/>
    <n v="1410904413"/>
    <n v="1409090013"/>
    <b v="0"/>
    <x v="141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509"/>
    <x v="0"/>
    <n v="35.125"/>
    <s v="US"/>
    <s v="USD"/>
    <n v="1418953984"/>
    <n v="1413766384"/>
    <b v="0"/>
    <x v="53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510"/>
    <x v="0"/>
    <n v="239.35238095238094"/>
    <s v="US"/>
    <s v="USD"/>
    <n v="1418430311"/>
    <n v="1415838311"/>
    <b v="0"/>
    <x v="217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511"/>
    <x v="0"/>
    <n v="107.64285714285714"/>
    <s v="US"/>
    <s v="USD"/>
    <n v="1480613650"/>
    <n v="1478018050"/>
    <b v="0"/>
    <x v="33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512"/>
    <x v="0"/>
    <n v="95.830623306233065"/>
    <s v="US"/>
    <s v="USD"/>
    <n v="1440082240"/>
    <n v="1436885440"/>
    <b v="0"/>
    <x v="218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513"/>
    <x v="0"/>
    <n v="31.663376110562684"/>
    <s v="US"/>
    <s v="USD"/>
    <n v="1436396313"/>
    <n v="1433804313"/>
    <b v="0"/>
    <x v="219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514"/>
    <x v="0"/>
    <n v="42.886861313868614"/>
    <s v="US"/>
    <s v="USD"/>
    <n v="1426197512"/>
    <n v="1423609112"/>
    <b v="0"/>
    <x v="220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515"/>
    <x v="0"/>
    <n v="122.73563218390805"/>
    <s v="US"/>
    <s v="USD"/>
    <n v="1460917119"/>
    <n v="1455736719"/>
    <b v="0"/>
    <x v="45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516"/>
    <x v="0"/>
    <n v="190.45454545454547"/>
    <s v="US"/>
    <s v="USD"/>
    <n v="1450901872"/>
    <n v="1448309872"/>
    <b v="0"/>
    <x v="221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517"/>
    <x v="0"/>
    <n v="109.33695652173913"/>
    <s v="US"/>
    <s v="USD"/>
    <n v="1437933600"/>
    <n v="1435117889"/>
    <b v="0"/>
    <x v="222"/>
    <b v="1"/>
    <s v="technology/wearables"/>
    <x v="2"/>
    <s v="wearables"/>
    <x v="658"/>
    <d v="2015-07-26T18:00:00"/>
  </r>
  <r>
    <n v="659"/>
    <s v="Lulu Watch Designs - Apple Watch"/>
    <s v="Sync up your lifestyle"/>
    <x v="9"/>
    <n v="3017"/>
    <x v="518"/>
    <x v="0"/>
    <n v="143.66666666666666"/>
    <s v="US"/>
    <s v="USD"/>
    <n v="1440339295"/>
    <n v="1437747295"/>
    <b v="0"/>
    <x v="64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519"/>
    <x v="2"/>
    <n v="84.944444444444443"/>
    <s v="US"/>
    <s v="USD"/>
    <n v="1415558879"/>
    <n v="1412963279"/>
    <b v="0"/>
    <x v="59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520"/>
    <x v="2"/>
    <n v="10.555555555555555"/>
    <s v="US"/>
    <s v="USD"/>
    <n v="1477236559"/>
    <n v="1474644559"/>
    <b v="0"/>
    <x v="82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177"/>
    <x v="2"/>
    <n v="39"/>
    <s v="US"/>
    <s v="USD"/>
    <n v="1421404247"/>
    <n v="1418812247"/>
    <b v="0"/>
    <x v="80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521"/>
    <x v="2"/>
    <n v="100"/>
    <s v="DK"/>
    <s v="DKK"/>
    <n v="1437250456"/>
    <n v="1434658456"/>
    <b v="0"/>
    <x v="63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522"/>
    <x v="2"/>
    <n v="31.172413793103448"/>
    <s v="US"/>
    <s v="USD"/>
    <n v="1428940775"/>
    <n v="1426348775"/>
    <b v="0"/>
    <x v="60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523"/>
    <x v="2"/>
    <n v="155.33333333333334"/>
    <s v="US"/>
    <s v="USD"/>
    <n v="1484327061"/>
    <n v="1479143061"/>
    <b v="0"/>
    <x v="8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524"/>
    <x v="2"/>
    <n v="2"/>
    <s v="US"/>
    <s v="USD"/>
    <n v="1408305498"/>
    <n v="1405713498"/>
    <b v="0"/>
    <x v="80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525"/>
    <x v="2"/>
    <n v="178.92857142857142"/>
    <s v="IT"/>
    <s v="EUR"/>
    <n v="1477731463"/>
    <n v="1474275463"/>
    <b v="0"/>
    <x v="33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526"/>
    <x v="2"/>
    <n v="27.36"/>
    <s v="US"/>
    <s v="USD"/>
    <n v="1431374222"/>
    <n v="1427486222"/>
    <b v="0"/>
    <x v="20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527"/>
    <x v="2"/>
    <n v="1536.25"/>
    <s v="SE"/>
    <s v="SEK"/>
    <n v="1467817258"/>
    <n v="1465225258"/>
    <b v="0"/>
    <x v="33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528"/>
    <x v="2"/>
    <n v="84.99677419354839"/>
    <s v="IT"/>
    <s v="EUR"/>
    <n v="1466323800"/>
    <n v="1463418120"/>
    <b v="0"/>
    <x v="223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529"/>
    <x v="2"/>
    <n v="788.5333333333333"/>
    <s v="US"/>
    <s v="USD"/>
    <n v="1421208000"/>
    <n v="1418315852"/>
    <b v="0"/>
    <x v="41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530"/>
    <x v="2"/>
    <n v="50.29767441860465"/>
    <s v="US"/>
    <s v="USD"/>
    <n v="1420088340"/>
    <n v="1417410964"/>
    <b v="0"/>
    <x v="224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531"/>
    <x v="2"/>
    <n v="68.333333333333329"/>
    <s v="US"/>
    <s v="USD"/>
    <n v="1409602217"/>
    <n v="1405714217"/>
    <b v="0"/>
    <x v="8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479"/>
    <x v="2"/>
    <n v="7.5"/>
    <s v="US"/>
    <s v="USD"/>
    <n v="1407811627"/>
    <n v="1402627627"/>
    <b v="0"/>
    <x v="84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532"/>
    <x v="2"/>
    <n v="34.269230769230766"/>
    <s v="US"/>
    <s v="USD"/>
    <n v="1420095540"/>
    <n v="1417558804"/>
    <b v="0"/>
    <x v="55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533"/>
    <x v="2"/>
    <n v="61.291666666666664"/>
    <s v="CA"/>
    <s v="CAD"/>
    <n v="1423333581"/>
    <n v="1420741581"/>
    <b v="0"/>
    <x v="5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534"/>
    <x v="2"/>
    <n v="133.25"/>
    <s v="IT"/>
    <s v="EUR"/>
    <n v="1467106895"/>
    <n v="1463218895"/>
    <b v="0"/>
    <x v="93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535"/>
    <x v="2"/>
    <n v="65.17647058823529"/>
    <s v="US"/>
    <s v="USD"/>
    <n v="1463821338"/>
    <n v="1461229338"/>
    <b v="0"/>
    <x v="5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536"/>
    <x v="2"/>
    <n v="93.90425531914893"/>
    <s v="US"/>
    <s v="USD"/>
    <n v="1472920909"/>
    <n v="1467736909"/>
    <b v="0"/>
    <x v="225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537"/>
    <x v="2"/>
    <n v="150.65116279069767"/>
    <s v="US"/>
    <s v="USD"/>
    <n v="1410955331"/>
    <n v="1407931331"/>
    <b v="0"/>
    <x v="135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67"/>
    <x v="2"/>
    <n v="1"/>
    <s v="US"/>
    <s v="USD"/>
    <n v="1477509604"/>
    <n v="1474917604"/>
    <b v="0"/>
    <x v="29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538"/>
    <x v="2"/>
    <n v="13.25"/>
    <s v="US"/>
    <s v="USD"/>
    <n v="1489512122"/>
    <n v="1486923722"/>
    <b v="0"/>
    <x v="80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539"/>
    <x v="2"/>
    <n v="99.333333333333329"/>
    <s v="US"/>
    <s v="USD"/>
    <n v="1477949764"/>
    <n v="1474493764"/>
    <b v="0"/>
    <x v="8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540"/>
    <x v="2"/>
    <n v="177.39259259259259"/>
    <s v="US"/>
    <s v="USD"/>
    <n v="1406257200"/>
    <n v="1403176891"/>
    <b v="0"/>
    <x v="12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541"/>
    <x v="2"/>
    <n v="55.3"/>
    <s v="US"/>
    <s v="USD"/>
    <n v="1421095672"/>
    <n v="1417207672"/>
    <b v="0"/>
    <x v="73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109"/>
    <x v="2"/>
    <e v="#DIV/0!"/>
    <s v="IT"/>
    <s v="EUR"/>
    <n v="1438618170"/>
    <n v="1436026170"/>
    <b v="0"/>
    <x v="78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542"/>
    <x v="2"/>
    <n v="591.66666666666663"/>
    <s v="MX"/>
    <s v="MXN"/>
    <n v="1486317653"/>
    <n v="1481133653"/>
    <b v="0"/>
    <x v="79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543"/>
    <x v="2"/>
    <n v="405.5"/>
    <s v="US"/>
    <s v="USD"/>
    <n v="1444876253"/>
    <n v="1442284253"/>
    <b v="0"/>
    <x v="17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544"/>
    <x v="2"/>
    <n v="343.14732142857144"/>
    <s v="US"/>
    <s v="USD"/>
    <n v="1481173140"/>
    <n v="1478016097"/>
    <b v="0"/>
    <x v="22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545"/>
    <x v="2"/>
    <n v="72.588235294117652"/>
    <s v="US"/>
    <s v="USD"/>
    <n v="1473400800"/>
    <n v="1469718841"/>
    <b v="0"/>
    <x v="69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546"/>
    <x v="2"/>
    <n v="26"/>
    <s v="US"/>
    <s v="USD"/>
    <n v="1435711246"/>
    <n v="1433292046"/>
    <b v="0"/>
    <x v="73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547"/>
    <x v="2"/>
    <n v="6.4975124378109452"/>
    <s v="GB"/>
    <s v="GBP"/>
    <n v="1482397263"/>
    <n v="1479805263"/>
    <b v="0"/>
    <x v="227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548"/>
    <x v="2"/>
    <n v="119.38513513513513"/>
    <s v="US"/>
    <s v="USD"/>
    <n v="1430421827"/>
    <n v="1427829827"/>
    <b v="0"/>
    <x v="228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549"/>
    <x v="2"/>
    <n v="84.285714285714292"/>
    <s v="US"/>
    <s v="USD"/>
    <n v="1485964559"/>
    <n v="1483372559"/>
    <b v="0"/>
    <x v="63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550"/>
    <x v="2"/>
    <n v="90.857142857142861"/>
    <s v="US"/>
    <s v="USD"/>
    <n v="1414758620"/>
    <n v="1412166620"/>
    <b v="0"/>
    <x v="63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x v="164"/>
    <n v="1"/>
    <x v="551"/>
    <x v="2"/>
    <n v="1"/>
    <s v="NL"/>
    <s v="EUR"/>
    <n v="1406326502"/>
    <n v="1403734502"/>
    <b v="0"/>
    <x v="29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552"/>
    <x v="2"/>
    <n v="20.342105263157894"/>
    <s v="DE"/>
    <s v="EUR"/>
    <n v="1454502789"/>
    <n v="1453206789"/>
    <b v="0"/>
    <x v="229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553"/>
    <x v="2"/>
    <n v="530.68965517241384"/>
    <s v="US"/>
    <s v="USD"/>
    <n v="1411005600"/>
    <n v="1408141245"/>
    <b v="0"/>
    <x v="60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554"/>
    <x v="2"/>
    <n v="120.39184269662923"/>
    <s v="US"/>
    <s v="USD"/>
    <n v="1385136000"/>
    <n v="1381923548"/>
    <b v="0"/>
    <x v="23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555"/>
    <x v="2"/>
    <n v="13"/>
    <s v="ES"/>
    <s v="EUR"/>
    <n v="1484065881"/>
    <n v="1481473881"/>
    <b v="0"/>
    <x v="162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556"/>
    <x v="2"/>
    <n v="291.33333333333331"/>
    <s v="GB"/>
    <s v="GBP"/>
    <n v="1406130880"/>
    <n v="1403538880"/>
    <b v="0"/>
    <x v="64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557"/>
    <x v="2"/>
    <n v="124.9191891891892"/>
    <s v="US"/>
    <s v="USD"/>
    <n v="1480011987"/>
    <n v="1477416387"/>
    <b v="0"/>
    <x v="7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558"/>
    <x v="2"/>
    <n v="119.57142857142857"/>
    <s v="US"/>
    <s v="USD"/>
    <n v="1485905520"/>
    <n v="1481150949"/>
    <b v="0"/>
    <x v="63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559"/>
    <x v="2"/>
    <n v="120.25"/>
    <s v="CA"/>
    <s v="CAD"/>
    <n v="1487565468"/>
    <n v="1482381468"/>
    <b v="0"/>
    <x v="80"/>
    <b v="0"/>
    <s v="technology/wearables"/>
    <x v="2"/>
    <s v="wearables"/>
    <x v="704"/>
    <d v="2017-02-20T04:37:48"/>
  </r>
  <r>
    <n v="705"/>
    <s v="SomnoScope"/>
    <s v="The closest thing ever to the Holy Grail of wearables technology"/>
    <x v="57"/>
    <n v="977"/>
    <x v="560"/>
    <x v="2"/>
    <n v="195.4"/>
    <s v="NL"/>
    <s v="EUR"/>
    <n v="1484999278"/>
    <n v="1482407278"/>
    <b v="0"/>
    <x v="81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109"/>
    <x v="2"/>
    <e v="#DIV/0!"/>
    <s v="ES"/>
    <s v="EUR"/>
    <n v="1481740740"/>
    <n v="1478130783"/>
    <b v="0"/>
    <x v="78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561"/>
    <x v="2"/>
    <n v="117.69868421052631"/>
    <s v="GB"/>
    <s v="GBP"/>
    <n v="1483286127"/>
    <n v="1479830127"/>
    <b v="0"/>
    <x v="231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562"/>
    <x v="2"/>
    <n v="23.948509485094849"/>
    <s v="GB"/>
    <s v="GBP"/>
    <n v="1410616600"/>
    <n v="1405432600"/>
    <b v="0"/>
    <x v="232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563"/>
    <x v="2"/>
    <n v="30.5"/>
    <s v="US"/>
    <s v="USD"/>
    <n v="1417741159"/>
    <n v="1415149159"/>
    <b v="0"/>
    <x v="84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109"/>
    <x v="2"/>
    <e v="#DIV/0!"/>
    <s v="CA"/>
    <s v="CAD"/>
    <n v="1408495440"/>
    <n v="1405640302"/>
    <b v="0"/>
    <x v="78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564"/>
    <x v="2"/>
    <n v="99.973372781065095"/>
    <s v="NL"/>
    <s v="EUR"/>
    <n v="1481716868"/>
    <n v="1478257268"/>
    <b v="0"/>
    <x v="233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565"/>
    <x v="2"/>
    <n v="26.25"/>
    <s v="US"/>
    <s v="USD"/>
    <n v="1455466832"/>
    <n v="1452874832"/>
    <b v="0"/>
    <x v="80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566"/>
    <x v="2"/>
    <n v="199"/>
    <s v="IT"/>
    <s v="EUR"/>
    <n v="1465130532"/>
    <n v="1462538532"/>
    <b v="0"/>
    <x v="29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567"/>
    <x v="2"/>
    <n v="80.321428571428569"/>
    <s v="US"/>
    <s v="USD"/>
    <n v="1488308082"/>
    <n v="1483124082"/>
    <b v="0"/>
    <x v="33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568"/>
    <x v="2"/>
    <n v="115.75"/>
    <s v="US"/>
    <s v="USD"/>
    <n v="1446693040"/>
    <n v="1443233440"/>
    <b v="0"/>
    <x v="8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569"/>
    <x v="2"/>
    <n v="44.6875"/>
    <s v="US"/>
    <s v="USD"/>
    <n v="1417392000"/>
    <n v="1414511307"/>
    <b v="0"/>
    <x v="38"/>
    <b v="0"/>
    <s v="technology/wearables"/>
    <x v="2"/>
    <s v="wearables"/>
    <x v="716"/>
    <d v="2014-12-01T00:00:00"/>
  </r>
  <r>
    <n v="717"/>
    <s v="cool air belt"/>
    <s v="Cool air flowing under clothing keeps you cool."/>
    <x v="57"/>
    <n v="305"/>
    <x v="570"/>
    <x v="2"/>
    <n v="76.25"/>
    <s v="US"/>
    <s v="USD"/>
    <n v="1409949002"/>
    <n v="1407357002"/>
    <b v="0"/>
    <x v="80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571"/>
    <x v="2"/>
    <n v="22.5"/>
    <s v="US"/>
    <s v="USD"/>
    <n v="1487397540"/>
    <n v="1484684247"/>
    <b v="0"/>
    <x v="80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572"/>
    <x v="2"/>
    <n v="19.399999999999999"/>
    <s v="US"/>
    <s v="USD"/>
    <n v="1456189076"/>
    <n v="1454979476"/>
    <b v="0"/>
    <x v="73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573"/>
    <x v="0"/>
    <n v="66.707317073170728"/>
    <s v="US"/>
    <s v="USD"/>
    <n v="1327851291"/>
    <n v="1325432091"/>
    <b v="0"/>
    <x v="14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574"/>
    <x v="0"/>
    <n v="84.142857142857139"/>
    <s v="US"/>
    <s v="USD"/>
    <n v="1406900607"/>
    <n v="1403012607"/>
    <b v="0"/>
    <x v="46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575"/>
    <x v="0"/>
    <n v="215.72549019607843"/>
    <s v="US"/>
    <s v="USD"/>
    <n v="1333909178"/>
    <n v="1331320778"/>
    <b v="0"/>
    <x v="234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576"/>
    <x v="0"/>
    <n v="54.69"/>
    <s v="US"/>
    <s v="USD"/>
    <n v="1438228740"/>
    <n v="1435606549"/>
    <b v="0"/>
    <x v="61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577"/>
    <x v="0"/>
    <n v="51.62944055944056"/>
    <s v="US"/>
    <s v="USD"/>
    <n v="1309447163"/>
    <n v="1306855163"/>
    <b v="0"/>
    <x v="235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28"/>
    <x v="0"/>
    <n v="143.35714285714286"/>
    <s v="US"/>
    <s v="USD"/>
    <n v="1450018912"/>
    <n v="1447426912"/>
    <b v="0"/>
    <x v="205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578"/>
    <x v="0"/>
    <n v="72.428571428571431"/>
    <s v="US"/>
    <s v="USD"/>
    <n v="1365728487"/>
    <n v="1363136487"/>
    <b v="0"/>
    <x v="2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579"/>
    <x v="0"/>
    <n v="36.530201342281877"/>
    <s v="US"/>
    <s v="USD"/>
    <n v="1358198400"/>
    <n v="1354580949"/>
    <b v="0"/>
    <x v="184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580"/>
    <x v="0"/>
    <n v="60.903461538461535"/>
    <s v="US"/>
    <s v="USD"/>
    <n v="1313957157"/>
    <n v="1310069157"/>
    <b v="0"/>
    <x v="208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314"/>
    <x v="0"/>
    <n v="43.55"/>
    <s v="US"/>
    <s v="USD"/>
    <n v="1348028861"/>
    <n v="1342844861"/>
    <b v="0"/>
    <x v="148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x v="22"/>
    <n v="26438"/>
    <x v="581"/>
    <x v="0"/>
    <n v="99.766037735849054"/>
    <s v="US"/>
    <s v="USD"/>
    <n v="1323280391"/>
    <n v="1320688391"/>
    <b v="0"/>
    <x v="236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582"/>
    <x v="0"/>
    <n v="88.732394366197184"/>
    <s v="US"/>
    <s v="USD"/>
    <n v="1327212000"/>
    <n v="1322852747"/>
    <b v="0"/>
    <x v="26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583"/>
    <x v="0"/>
    <n v="4.9230769230769234"/>
    <s v="GB"/>
    <s v="GBP"/>
    <n v="1380449461"/>
    <n v="1375265461"/>
    <b v="0"/>
    <x v="62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584"/>
    <x v="0"/>
    <n v="17.822485207100591"/>
    <s v="GB"/>
    <s v="GBP"/>
    <n v="1387533892"/>
    <n v="1384941892"/>
    <b v="0"/>
    <x v="3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585"/>
    <x v="0"/>
    <n v="187.19298245614036"/>
    <s v="CA"/>
    <s v="CAD"/>
    <n v="1431147600"/>
    <n v="1428465420"/>
    <b v="0"/>
    <x v="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586"/>
    <x v="0"/>
    <n v="234.80786026200875"/>
    <s v="US"/>
    <s v="USD"/>
    <n v="1417653540"/>
    <n v="1414975346"/>
    <b v="0"/>
    <x v="194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587"/>
    <x v="0"/>
    <n v="105.04629629629629"/>
    <s v="US"/>
    <s v="USD"/>
    <n v="1385009940"/>
    <n v="1383327440"/>
    <b v="0"/>
    <x v="52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588"/>
    <x v="0"/>
    <n v="56.666666666666664"/>
    <s v="US"/>
    <s v="USD"/>
    <n v="1392408000"/>
    <n v="1390890987"/>
    <b v="0"/>
    <x v="52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589"/>
    <x v="0"/>
    <n v="39.048780487804876"/>
    <s v="US"/>
    <s v="USD"/>
    <n v="1417409940"/>
    <n v="1414765794"/>
    <b v="0"/>
    <x v="14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590"/>
    <x v="0"/>
    <n v="68.345323741007192"/>
    <s v="US"/>
    <s v="USD"/>
    <n v="1407758629"/>
    <n v="1404907429"/>
    <b v="0"/>
    <x v="237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202"/>
    <x v="0"/>
    <n v="169.57894736842104"/>
    <s v="US"/>
    <s v="USD"/>
    <n v="1434857482"/>
    <n v="1433647882"/>
    <b v="0"/>
    <x v="10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591"/>
    <x v="0"/>
    <n v="141.42340425531913"/>
    <s v="US"/>
    <s v="USD"/>
    <n v="1370964806"/>
    <n v="1367940806"/>
    <b v="0"/>
    <x v="225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592"/>
    <x v="0"/>
    <n v="67.391304347826093"/>
    <s v="US"/>
    <s v="USD"/>
    <n v="1395435712"/>
    <n v="1392847312"/>
    <b v="0"/>
    <x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593"/>
    <x v="0"/>
    <n v="54.266666666666666"/>
    <s v="US"/>
    <s v="USD"/>
    <n v="1334610000"/>
    <n v="1332435685"/>
    <b v="0"/>
    <x v="41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594"/>
    <x v="0"/>
    <n v="82.516129032258064"/>
    <s v="US"/>
    <s v="USD"/>
    <n v="1355439503"/>
    <n v="1352847503"/>
    <b v="0"/>
    <x v="95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595"/>
    <x v="0"/>
    <n v="53.729729729729726"/>
    <s v="US"/>
    <s v="USD"/>
    <n v="1367588645"/>
    <n v="1364996645"/>
    <b v="0"/>
    <x v="142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596"/>
    <x v="0"/>
    <n v="34.206185567010309"/>
    <s v="US"/>
    <s v="USD"/>
    <n v="1348372740"/>
    <n v="1346806909"/>
    <b v="0"/>
    <x v="174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597"/>
    <x v="0"/>
    <n v="127.32727272727273"/>
    <s v="NL"/>
    <s v="EUR"/>
    <n v="1421319240"/>
    <n v="1418649019"/>
    <b v="0"/>
    <x v="16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598"/>
    <x v="0"/>
    <n v="45.56818181818182"/>
    <s v="US"/>
    <s v="USD"/>
    <n v="1407701966"/>
    <n v="1405109966"/>
    <b v="0"/>
    <x v="3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599"/>
    <x v="0"/>
    <n v="95.963636363636368"/>
    <s v="US"/>
    <s v="USD"/>
    <n v="1485642930"/>
    <n v="1483050930"/>
    <b v="0"/>
    <x v="238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600"/>
    <x v="0"/>
    <n v="77.271186440677965"/>
    <s v="US"/>
    <s v="USD"/>
    <n v="1361739872"/>
    <n v="1359147872"/>
    <b v="0"/>
    <x v="211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23"/>
    <x v="0"/>
    <n v="57.338709677419352"/>
    <s v="US"/>
    <s v="USD"/>
    <n v="1312470475"/>
    <n v="1308496075"/>
    <b v="0"/>
    <x v="95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601"/>
    <x v="0"/>
    <n v="53.19047619047619"/>
    <s v="AU"/>
    <s v="AUD"/>
    <n v="1476615600"/>
    <n v="1474884417"/>
    <b v="0"/>
    <x v="217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602"/>
    <x v="0"/>
    <n v="492.30769230769232"/>
    <s v="US"/>
    <s v="USD"/>
    <n v="1423922991"/>
    <n v="1421330991"/>
    <b v="0"/>
    <x v="55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603"/>
    <x v="0"/>
    <n v="42.346938775510203"/>
    <s v="US"/>
    <s v="USD"/>
    <n v="1357408721"/>
    <n v="1354816721"/>
    <b v="0"/>
    <x v="72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604"/>
    <x v="0"/>
    <n v="37.466029411764708"/>
    <s v="US"/>
    <s v="USD"/>
    <n v="1369010460"/>
    <n v="1366381877"/>
    <b v="0"/>
    <x v="32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605"/>
    <x v="0"/>
    <n v="37.454545454545453"/>
    <s v="US"/>
    <s v="USD"/>
    <n v="1303147459"/>
    <n v="1297880659"/>
    <b v="0"/>
    <x v="19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606"/>
    <x v="0"/>
    <n v="33.055555555555557"/>
    <s v="US"/>
    <s v="USD"/>
    <n v="1354756714"/>
    <n v="1353547114"/>
    <b v="0"/>
    <x v="59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607"/>
    <x v="0"/>
    <n v="134.21052631578948"/>
    <s v="US"/>
    <s v="USD"/>
    <n v="1286568268"/>
    <n v="1283976268"/>
    <b v="0"/>
    <x v="10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608"/>
    <x v="0"/>
    <n v="51.474747474747474"/>
    <s v="GB"/>
    <s v="GBP"/>
    <n v="1404892539"/>
    <n v="1401436539"/>
    <b v="0"/>
    <x v="221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109"/>
    <x v="2"/>
    <e v="#DIV/0!"/>
    <s v="US"/>
    <s v="USD"/>
    <n v="1480188013"/>
    <n v="1477592413"/>
    <b v="0"/>
    <x v="78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609"/>
    <x v="2"/>
    <n v="39.166666666666664"/>
    <s v="US"/>
    <s v="USD"/>
    <n v="1391364126"/>
    <n v="1388772126"/>
    <b v="0"/>
    <x v="79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109"/>
    <x v="2"/>
    <e v="#DIV/0!"/>
    <s v="MX"/>
    <s v="MXN"/>
    <n v="1480831200"/>
    <n v="1479328570"/>
    <b v="0"/>
    <x v="78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610"/>
    <x v="2"/>
    <n v="5"/>
    <s v="GB"/>
    <s v="GBP"/>
    <n v="1376563408"/>
    <n v="1373971408"/>
    <b v="0"/>
    <x v="29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109"/>
    <x v="2"/>
    <e v="#DIV/0!"/>
    <s v="US"/>
    <s v="USD"/>
    <n v="1441858161"/>
    <n v="1439266161"/>
    <b v="0"/>
    <x v="78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611"/>
    <x v="2"/>
    <n v="57.295454545454547"/>
    <s v="US"/>
    <s v="USD"/>
    <n v="1413723684"/>
    <n v="1411131684"/>
    <b v="0"/>
    <x v="3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109"/>
    <x v="2"/>
    <e v="#DIV/0!"/>
    <s v="CA"/>
    <s v="CAD"/>
    <n v="1424112483"/>
    <n v="1421520483"/>
    <b v="0"/>
    <x v="78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612"/>
    <x v="2"/>
    <n v="59"/>
    <s v="US"/>
    <s v="USD"/>
    <n v="1432178810"/>
    <n v="1429586810"/>
    <b v="0"/>
    <x v="8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109"/>
    <x v="2"/>
    <e v="#DIV/0!"/>
    <s v="US"/>
    <s v="USD"/>
    <n v="1387169890"/>
    <n v="1384577890"/>
    <b v="0"/>
    <x v="78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613"/>
    <x v="2"/>
    <n v="31.846153846153847"/>
    <s v="US"/>
    <s v="USD"/>
    <n v="1388102094"/>
    <n v="1385510094"/>
    <b v="0"/>
    <x v="47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109"/>
    <x v="2"/>
    <e v="#DIV/0!"/>
    <s v="US"/>
    <s v="USD"/>
    <n v="1361750369"/>
    <n v="1358294369"/>
    <b v="0"/>
    <x v="78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614"/>
    <x v="2"/>
    <n v="10"/>
    <s v="US"/>
    <s v="USD"/>
    <n v="1454183202"/>
    <n v="1449863202"/>
    <b v="0"/>
    <x v="29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422"/>
    <x v="2"/>
    <n v="50"/>
    <s v="US"/>
    <s v="USD"/>
    <n v="1257047940"/>
    <n v="1252718519"/>
    <b v="0"/>
    <x v="29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615"/>
    <x v="2"/>
    <n v="16"/>
    <s v="GB"/>
    <s v="GBP"/>
    <n v="1431298860"/>
    <n v="1428341985"/>
    <b v="0"/>
    <x v="84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616"/>
    <x v="2"/>
    <n v="39"/>
    <s v="US"/>
    <s v="USD"/>
    <n v="1393181018"/>
    <n v="1390589018"/>
    <b v="0"/>
    <x v="82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617"/>
    <x v="2"/>
    <n v="34"/>
    <s v="US"/>
    <s v="USD"/>
    <n v="1323998795"/>
    <n v="1321406795"/>
    <b v="0"/>
    <x v="81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618"/>
    <x v="2"/>
    <n v="63.122807017543863"/>
    <s v="US"/>
    <s v="USD"/>
    <n v="1444539600"/>
    <n v="1441297645"/>
    <b v="0"/>
    <x v="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449"/>
    <x v="2"/>
    <n v="7"/>
    <s v="US"/>
    <s v="USD"/>
    <n v="1375313577"/>
    <n v="1372721577"/>
    <b v="0"/>
    <x v="8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177"/>
    <x v="2"/>
    <n v="2"/>
    <s v="US"/>
    <s v="USD"/>
    <n v="1398876680"/>
    <n v="1396284680"/>
    <b v="0"/>
    <x v="29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129"/>
    <x v="2"/>
    <n v="66.666666666666671"/>
    <s v="US"/>
    <s v="USD"/>
    <n v="1287115200"/>
    <n v="1284567905"/>
    <b v="0"/>
    <x v="79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87"/>
    <x v="0"/>
    <n v="38.518518518518519"/>
    <s v="US"/>
    <s v="USD"/>
    <n v="1304439025"/>
    <n v="1301847025"/>
    <b v="0"/>
    <x v="74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619"/>
    <x v="0"/>
    <n v="42.609200000000001"/>
    <s v="US"/>
    <s v="USD"/>
    <n v="1370649674"/>
    <n v="1368057674"/>
    <b v="0"/>
    <x v="20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31"/>
    <x v="0"/>
    <n v="50"/>
    <s v="US"/>
    <s v="USD"/>
    <n v="1345918302"/>
    <n v="1343326302"/>
    <b v="0"/>
    <x v="25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620"/>
    <x v="0"/>
    <n v="63.485714285714288"/>
    <s v="US"/>
    <s v="USD"/>
    <n v="1335564000"/>
    <n v="1332182049"/>
    <b v="0"/>
    <x v="2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78"/>
    <x v="0"/>
    <n v="102.5"/>
    <s v="US"/>
    <s v="USD"/>
    <n v="1395023719"/>
    <n v="1391571319"/>
    <b v="0"/>
    <x v="73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621"/>
    <x v="0"/>
    <n v="31.142758620689655"/>
    <s v="US"/>
    <s v="USD"/>
    <n v="1362060915"/>
    <n v="1359468915"/>
    <b v="0"/>
    <x v="60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622"/>
    <x v="0"/>
    <n v="162.27272727272728"/>
    <s v="US"/>
    <s v="USD"/>
    <n v="1336751220"/>
    <n v="1331774434"/>
    <b v="0"/>
    <x v="3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623"/>
    <x v="0"/>
    <n v="80.588235294117652"/>
    <s v="US"/>
    <s v="USD"/>
    <n v="1383318226"/>
    <n v="1380726226"/>
    <b v="0"/>
    <x v="5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624"/>
    <x v="0"/>
    <n v="59.85441176470588"/>
    <s v="US"/>
    <s v="USD"/>
    <n v="1341633540"/>
    <n v="1338336588"/>
    <b v="0"/>
    <x v="69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625"/>
    <x v="0"/>
    <n v="132.85714285714286"/>
    <s v="US"/>
    <s v="USD"/>
    <n v="1358755140"/>
    <n v="1357187280"/>
    <b v="0"/>
    <x v="25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626"/>
    <x v="0"/>
    <n v="92.547820512820508"/>
    <s v="US"/>
    <s v="USD"/>
    <n v="1359680939"/>
    <n v="1357088939"/>
    <b v="0"/>
    <x v="239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627"/>
    <x v="0"/>
    <n v="60.859375"/>
    <s v="US"/>
    <s v="USD"/>
    <n v="1384322340"/>
    <n v="1381430646"/>
    <b v="0"/>
    <x v="130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628"/>
    <x v="0"/>
    <n v="41.851833333333339"/>
    <s v="US"/>
    <s v="USD"/>
    <n v="1383861483"/>
    <n v="1381265883"/>
    <b v="0"/>
    <x v="65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629"/>
    <x v="0"/>
    <n v="88.325937499999995"/>
    <s v="US"/>
    <s v="USD"/>
    <n v="1372827540"/>
    <n v="1371491244"/>
    <b v="0"/>
    <x v="58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630"/>
    <x v="0"/>
    <n v="158.96226415094338"/>
    <s v="US"/>
    <s v="USD"/>
    <n v="1315242360"/>
    <n v="1310438737"/>
    <b v="0"/>
    <x v="28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631"/>
    <x v="0"/>
    <n v="85.054347826086953"/>
    <s v="US"/>
    <s v="USD"/>
    <n v="1333774740"/>
    <n v="1330094566"/>
    <b v="0"/>
    <x v="192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40"/>
    <x v="0"/>
    <n v="112.61111111111111"/>
    <s v="US"/>
    <s v="USD"/>
    <n v="1379279400"/>
    <n v="1376687485"/>
    <b v="0"/>
    <x v="24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632"/>
    <x v="0"/>
    <n v="45.436619718309856"/>
    <s v="US"/>
    <s v="USD"/>
    <n v="1335672000"/>
    <n v="1332978688"/>
    <b v="0"/>
    <x v="26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633"/>
    <x v="0"/>
    <n v="46.218390804597703"/>
    <s v="US"/>
    <s v="USD"/>
    <n v="1412086187"/>
    <n v="1409494187"/>
    <b v="0"/>
    <x v="45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634"/>
    <x v="0"/>
    <n v="178.60714285714286"/>
    <s v="US"/>
    <s v="USD"/>
    <n v="1335542446"/>
    <n v="1332950446"/>
    <b v="0"/>
    <x v="33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635"/>
    <x v="0"/>
    <n v="40.75"/>
    <s v="GB"/>
    <s v="GBP"/>
    <n v="1410431054"/>
    <n v="1407839054"/>
    <b v="0"/>
    <x v="6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636"/>
    <x v="0"/>
    <n v="43.733921568627444"/>
    <s v="US"/>
    <s v="USD"/>
    <n v="1309547120"/>
    <n v="1306955120"/>
    <b v="0"/>
    <x v="13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303"/>
    <x v="0"/>
    <n v="81.066666666666663"/>
    <s v="US"/>
    <s v="USD"/>
    <n v="1347854700"/>
    <n v="1343867524"/>
    <b v="0"/>
    <x v="11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637"/>
    <x v="0"/>
    <n v="74.60526315789474"/>
    <s v="US"/>
    <s v="USD"/>
    <n v="1306630800"/>
    <n v="1304376478"/>
    <b v="0"/>
    <x v="44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31"/>
    <x v="0"/>
    <n v="305.55555555555554"/>
    <s v="US"/>
    <s v="USD"/>
    <n v="1311393540"/>
    <n v="1309919526"/>
    <b v="0"/>
    <x v="59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2"/>
    <x v="0"/>
    <n v="58.333333333333336"/>
    <s v="US"/>
    <s v="USD"/>
    <n v="1310857200"/>
    <n v="1306525512"/>
    <b v="0"/>
    <x v="241"/>
    <b v="1"/>
    <s v="music/rock"/>
    <x v="4"/>
    <s v="rock"/>
    <x v="805"/>
    <d v="2011-07-16T23:00:00"/>
  </r>
  <r>
    <n v="806"/>
    <s v="Golden Animals NEW Album!"/>
    <s v="Help Golden Animals finish their NEW Album!"/>
    <x v="6"/>
    <n v="8355"/>
    <x v="638"/>
    <x v="0"/>
    <n v="117.67605633802818"/>
    <s v="US"/>
    <s v="USD"/>
    <n v="1315413339"/>
    <n v="1312821339"/>
    <b v="0"/>
    <x v="26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639"/>
    <x v="0"/>
    <n v="73.771929824561397"/>
    <s v="US"/>
    <s v="USD"/>
    <n v="1488333600"/>
    <n v="1485270311"/>
    <b v="0"/>
    <x v="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31"/>
    <x v="0"/>
    <n v="104.65116279069767"/>
    <s v="CA"/>
    <s v="CAD"/>
    <n v="1419224340"/>
    <n v="1416363886"/>
    <b v="0"/>
    <x v="68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640"/>
    <x v="0"/>
    <n v="79.82692307692308"/>
    <s v="US"/>
    <s v="USD"/>
    <n v="1390161630"/>
    <n v="1387569630"/>
    <b v="0"/>
    <x v="47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2"/>
    <x v="0"/>
    <n v="58.333333333333336"/>
    <s v="US"/>
    <s v="USD"/>
    <n v="1346462462"/>
    <n v="1343870462"/>
    <b v="0"/>
    <x v="74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87"/>
    <x v="0"/>
    <n v="86.666666666666671"/>
    <s v="US"/>
    <s v="USD"/>
    <n v="1373475120"/>
    <n v="1371569202"/>
    <b v="0"/>
    <x v="8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641"/>
    <x v="0"/>
    <n v="27.606060606060606"/>
    <s v="US"/>
    <s v="USD"/>
    <n v="1362146280"/>
    <n v="1357604752"/>
    <b v="0"/>
    <x v="51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642"/>
    <x v="0"/>
    <n v="24.999375000000001"/>
    <s v="US"/>
    <s v="USD"/>
    <n v="1342825365"/>
    <n v="1340233365"/>
    <b v="0"/>
    <x v="93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643"/>
    <x v="0"/>
    <n v="45.464285714285715"/>
    <s v="US"/>
    <s v="USD"/>
    <n v="1306865040"/>
    <n v="1305568201"/>
    <b v="0"/>
    <x v="33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644"/>
    <x v="0"/>
    <n v="99.534883720930239"/>
    <s v="US"/>
    <s v="USD"/>
    <n v="1414879303"/>
    <n v="1412287303"/>
    <b v="0"/>
    <x v="68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645"/>
    <x v="0"/>
    <n v="39.31"/>
    <s v="US"/>
    <s v="USD"/>
    <n v="1365489000"/>
    <n v="1362776043"/>
    <b v="0"/>
    <x v="242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646"/>
    <x v="0"/>
    <n v="89.419999999999987"/>
    <s v="US"/>
    <s v="USD"/>
    <n v="1331441940"/>
    <n v="1326810211"/>
    <b v="0"/>
    <x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647"/>
    <x v="0"/>
    <n v="28.684210526315791"/>
    <s v="US"/>
    <s v="USD"/>
    <n v="1344358860"/>
    <n v="1343682681"/>
    <b v="0"/>
    <x v="10"/>
    <b v="1"/>
    <s v="music/rock"/>
    <x v="4"/>
    <s v="rock"/>
    <x v="818"/>
    <d v="2012-08-07T17:01:00"/>
  </r>
  <r>
    <n v="819"/>
    <s v="Winter Tour"/>
    <s v="We are touring the Southeast in support of our new EP"/>
    <x v="44"/>
    <n v="435"/>
    <x v="648"/>
    <x v="0"/>
    <n v="31.071428571428573"/>
    <s v="US"/>
    <s v="USD"/>
    <n v="1387601040"/>
    <n v="1386806254"/>
    <b v="0"/>
    <x v="25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649"/>
    <x v="0"/>
    <n v="70.55263157894737"/>
    <s v="US"/>
    <s v="USD"/>
    <n v="1402290000"/>
    <n v="1399666342"/>
    <b v="0"/>
    <x v="44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31"/>
    <x v="0"/>
    <n v="224.12820512820514"/>
    <s v="US"/>
    <s v="USD"/>
    <n v="1430712060"/>
    <n v="1427753265"/>
    <b v="0"/>
    <x v="76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650"/>
    <x v="0"/>
    <n v="51.811594202898547"/>
    <s v="US"/>
    <s v="USD"/>
    <n v="1349477050"/>
    <n v="1346885050"/>
    <b v="0"/>
    <x v="50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651"/>
    <x v="0"/>
    <n v="43.515151515151516"/>
    <s v="US"/>
    <s v="USD"/>
    <n v="1427062852"/>
    <n v="1424474452"/>
    <b v="0"/>
    <x v="51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652"/>
    <x v="0"/>
    <n v="39.816666666666663"/>
    <s v="US"/>
    <s v="USD"/>
    <n v="1271573940"/>
    <n v="1268459318"/>
    <b v="0"/>
    <x v="241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653"/>
    <x v="0"/>
    <n v="126.8080808080808"/>
    <s v="US"/>
    <s v="USD"/>
    <n v="1351495284"/>
    <n v="1349335284"/>
    <b v="0"/>
    <x v="221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654"/>
    <x v="0"/>
    <n v="113.87755102040816"/>
    <s v="US"/>
    <s v="USD"/>
    <n v="1332719730"/>
    <n v="1330908930"/>
    <b v="0"/>
    <x v="72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101"/>
    <x v="0"/>
    <n v="28.181818181818183"/>
    <s v="US"/>
    <s v="USD"/>
    <n v="1329248940"/>
    <n v="1326972107"/>
    <b v="0"/>
    <x v="202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644"/>
    <x v="0"/>
    <n v="36.60526315789474"/>
    <s v="US"/>
    <s v="USD"/>
    <n v="1340641440"/>
    <n v="1339549982"/>
    <b v="0"/>
    <x v="44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87"/>
    <x v="0"/>
    <n v="32.5"/>
    <s v="GB"/>
    <s v="GBP"/>
    <n v="1468437240"/>
    <n v="1463253240"/>
    <b v="0"/>
    <x v="38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655"/>
    <x v="0"/>
    <n v="60.65625"/>
    <s v="US"/>
    <s v="USD"/>
    <n v="1363952225"/>
    <n v="1361363825"/>
    <b v="0"/>
    <x v="58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656"/>
    <x v="0"/>
    <n v="175"/>
    <s v="US"/>
    <s v="USD"/>
    <n v="1335540694"/>
    <n v="1332948694"/>
    <b v="0"/>
    <x v="9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657"/>
    <x v="0"/>
    <n v="97.993896103896105"/>
    <s v="US"/>
    <s v="USD"/>
    <n v="1327133580"/>
    <n v="1321978335"/>
    <b v="0"/>
    <x v="243"/>
    <b v="1"/>
    <s v="music/rock"/>
    <x v="4"/>
    <s v="rock"/>
    <x v="832"/>
    <d v="2012-01-21T08:13:00"/>
  </r>
  <r>
    <n v="833"/>
    <s v="Ragman Rolls"/>
    <s v="This is an American rock album."/>
    <x v="12"/>
    <n v="6100"/>
    <x v="658"/>
    <x v="0"/>
    <n v="148.78048780487805"/>
    <s v="US"/>
    <s v="USD"/>
    <n v="1397941475"/>
    <n v="1395349475"/>
    <b v="0"/>
    <x v="14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659"/>
    <x v="0"/>
    <n v="96.08"/>
    <s v="US"/>
    <s v="USD"/>
    <n v="1372651140"/>
    <n v="1369770292"/>
    <b v="0"/>
    <x v="11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660"/>
    <x v="0"/>
    <n v="58.625"/>
    <s v="US"/>
    <s v="USD"/>
    <n v="1337396400"/>
    <n v="1333709958"/>
    <b v="0"/>
    <x v="244"/>
    <b v="1"/>
    <s v="music/rock"/>
    <x v="4"/>
    <s v="rock"/>
    <x v="835"/>
    <d v="2012-05-19T03:00:00"/>
  </r>
  <r>
    <n v="836"/>
    <s v="DESMADRE Full Album + Press Kit"/>
    <s v="An album you can bring home to mom."/>
    <x v="10"/>
    <n v="5046.5200000000004"/>
    <x v="661"/>
    <x v="0"/>
    <n v="109.70695652173914"/>
    <s v="US"/>
    <s v="USD"/>
    <n v="1381108918"/>
    <n v="1378516918"/>
    <b v="0"/>
    <x v="67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662"/>
    <x v="0"/>
    <n v="49.112903225806448"/>
    <s v="US"/>
    <s v="USD"/>
    <n v="1398988662"/>
    <n v="1396396662"/>
    <b v="0"/>
    <x v="95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663"/>
    <x v="0"/>
    <n v="47.672131147540981"/>
    <s v="US"/>
    <s v="USD"/>
    <n v="1326835985"/>
    <n v="1324243985"/>
    <b v="0"/>
    <x v="42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664"/>
    <x v="0"/>
    <n v="60.737812499999997"/>
    <s v="US"/>
    <s v="USD"/>
    <n v="1348337956"/>
    <n v="1345745956"/>
    <b v="0"/>
    <x v="93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665"/>
    <x v="0"/>
    <n v="63.37715789473684"/>
    <s v="US"/>
    <s v="USD"/>
    <n v="1474694787"/>
    <n v="1472102787"/>
    <b v="0"/>
    <x v="245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666"/>
    <x v="0"/>
    <n v="53.893617021276597"/>
    <s v="US"/>
    <s v="USD"/>
    <n v="1415653663"/>
    <n v="1413058063"/>
    <b v="1"/>
    <x v="225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667"/>
    <x v="0"/>
    <n v="66.871794871794876"/>
    <s v="CA"/>
    <s v="CAD"/>
    <n v="1381723140"/>
    <n v="1378735983"/>
    <b v="1"/>
    <x v="70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668"/>
    <x v="0"/>
    <n v="63.102362204724407"/>
    <s v="US"/>
    <s v="USD"/>
    <n v="1481184000"/>
    <n v="1479708680"/>
    <b v="0"/>
    <x v="246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669"/>
    <x v="0"/>
    <n v="36.628930817610062"/>
    <s v="US"/>
    <s v="USD"/>
    <n v="1414817940"/>
    <n v="1411489552"/>
    <b v="1"/>
    <x v="180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670"/>
    <x v="0"/>
    <n v="34.005706214689269"/>
    <s v="US"/>
    <s v="USD"/>
    <n v="1473047940"/>
    <n v="1469595396"/>
    <b v="0"/>
    <x v="24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671"/>
    <x v="0"/>
    <n v="28.553404255319148"/>
    <s v="GB"/>
    <s v="GBP"/>
    <n v="1394460000"/>
    <n v="1393233855"/>
    <b v="0"/>
    <x v="5"/>
    <b v="1"/>
    <s v="music/metal"/>
    <x v="4"/>
    <s v="metal"/>
    <x v="846"/>
    <d v="2014-03-10T14:00:00"/>
  </r>
  <r>
    <n v="847"/>
    <s v="CENTROPYMUSIC"/>
    <s v="MUSIC WITH MEANING!  MUSIC THAT MATTERS!!!"/>
    <x v="185"/>
    <n v="10"/>
    <x v="31"/>
    <x v="0"/>
    <n v="10"/>
    <s v="US"/>
    <s v="USD"/>
    <n v="1436555376"/>
    <n v="1433963376"/>
    <b v="0"/>
    <x v="29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31"/>
    <x v="0"/>
    <n v="18.75"/>
    <s v="US"/>
    <s v="USD"/>
    <n v="1429038033"/>
    <n v="1426446033"/>
    <b v="0"/>
    <x v="38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672"/>
    <x v="0"/>
    <n v="41.704347826086959"/>
    <s v="US"/>
    <s v="USD"/>
    <n v="1426473264"/>
    <n v="1424057664"/>
    <b v="0"/>
    <x v="248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673"/>
    <x v="0"/>
    <n v="46.669172932330824"/>
    <s v="US"/>
    <s v="USD"/>
    <n v="1461560340"/>
    <n v="1458762717"/>
    <b v="0"/>
    <x v="182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674"/>
    <x v="0"/>
    <n v="37.271428571428572"/>
    <s v="FR"/>
    <s v="EUR"/>
    <n v="1469994300"/>
    <n v="1464815253"/>
    <b v="0"/>
    <x v="16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675"/>
    <x v="0"/>
    <n v="59.258064516129032"/>
    <s v="US"/>
    <s v="USD"/>
    <n v="1477342800"/>
    <n v="1476386395"/>
    <b v="0"/>
    <x v="95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31"/>
    <x v="0"/>
    <n v="30"/>
    <s v="US"/>
    <s v="USD"/>
    <n v="1424116709"/>
    <n v="1421524709"/>
    <b v="0"/>
    <x v="73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676"/>
    <x v="0"/>
    <n v="65.8623246492986"/>
    <s v="US"/>
    <s v="USD"/>
    <n v="1482901546"/>
    <n v="1480309546"/>
    <b v="0"/>
    <x v="24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677"/>
    <x v="0"/>
    <n v="31.914893617021278"/>
    <s v="US"/>
    <s v="USD"/>
    <n v="1469329217"/>
    <n v="1466737217"/>
    <b v="0"/>
    <x v="5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678"/>
    <x v="0"/>
    <n v="19.464285714285715"/>
    <s v="DE"/>
    <s v="EUR"/>
    <n v="1477422000"/>
    <n v="1472282956"/>
    <b v="0"/>
    <x v="33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31"/>
    <x v="0"/>
    <n v="50"/>
    <s v="ES"/>
    <s v="EUR"/>
    <n v="1448463431"/>
    <n v="1444831031"/>
    <b v="0"/>
    <x v="5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679"/>
    <x v="0"/>
    <n v="22.737763157894737"/>
    <s v="GB"/>
    <s v="GBP"/>
    <n v="1429138740"/>
    <n v="1426528418"/>
    <b v="0"/>
    <x v="88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680"/>
    <x v="0"/>
    <n v="42.724489795918366"/>
    <s v="US"/>
    <s v="USD"/>
    <n v="1433376000"/>
    <n v="1430768468"/>
    <b v="0"/>
    <x v="15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681"/>
    <x v="2"/>
    <n v="52.916666666666664"/>
    <s v="US"/>
    <s v="USD"/>
    <n v="1385123713"/>
    <n v="1382528113"/>
    <b v="0"/>
    <x v="53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682"/>
    <x v="2"/>
    <n v="50.5"/>
    <s v="US"/>
    <s v="USD"/>
    <n v="1474067404"/>
    <n v="1471475404"/>
    <b v="0"/>
    <x v="84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683"/>
    <x v="2"/>
    <n v="42.5"/>
    <s v="GB"/>
    <s v="GBP"/>
    <n v="1384179548"/>
    <n v="1381583948"/>
    <b v="0"/>
    <x v="80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684"/>
    <x v="2"/>
    <n v="18"/>
    <s v="US"/>
    <s v="USD"/>
    <n v="1329014966"/>
    <n v="1326422966"/>
    <b v="0"/>
    <x v="81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685"/>
    <x v="2"/>
    <n v="34.177215189873415"/>
    <s v="US"/>
    <s v="USD"/>
    <n v="1381917540"/>
    <n v="1379990038"/>
    <b v="0"/>
    <x v="1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686"/>
    <x v="2"/>
    <n v="22.5"/>
    <s v="US"/>
    <s v="USD"/>
    <n v="1358361197"/>
    <n v="1353177197"/>
    <b v="0"/>
    <x v="84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687"/>
    <x v="2"/>
    <n v="58.18181818181818"/>
    <s v="US"/>
    <s v="USD"/>
    <n v="1425136200"/>
    <n v="1421853518"/>
    <b v="0"/>
    <x v="202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688"/>
    <x v="2"/>
    <n v="109.18181818181819"/>
    <s v="US"/>
    <s v="USD"/>
    <n v="1259643540"/>
    <n v="1254450706"/>
    <b v="0"/>
    <x v="202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689"/>
    <x v="2"/>
    <n v="50"/>
    <s v="US"/>
    <s v="USD"/>
    <n v="1389055198"/>
    <n v="1386463198"/>
    <b v="0"/>
    <x v="29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690"/>
    <x v="2"/>
    <n v="346.66666666666669"/>
    <s v="US"/>
    <s v="USD"/>
    <n v="1365448657"/>
    <n v="1362860257"/>
    <b v="0"/>
    <x v="8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691"/>
    <x v="2"/>
    <n v="12.4"/>
    <s v="GB"/>
    <s v="GBP"/>
    <n v="1377995523"/>
    <n v="1375403523"/>
    <b v="0"/>
    <x v="81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692"/>
    <x v="2"/>
    <n v="27.083333333333332"/>
    <s v="US"/>
    <s v="USD"/>
    <n v="1385735295"/>
    <n v="1383139695"/>
    <b v="0"/>
    <x v="8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693"/>
    <x v="2"/>
    <n v="32.5"/>
    <s v="US"/>
    <s v="USD"/>
    <n v="1299786527"/>
    <n v="1295898527"/>
    <b v="0"/>
    <x v="84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694"/>
    <x v="2"/>
    <n v="9"/>
    <s v="US"/>
    <s v="USD"/>
    <n v="1352610040"/>
    <n v="1349150440"/>
    <b v="0"/>
    <x v="81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695"/>
    <x v="2"/>
    <n v="34.761904761904759"/>
    <s v="US"/>
    <s v="USD"/>
    <n v="1367676034"/>
    <n v="1365084034"/>
    <b v="0"/>
    <x v="64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09"/>
    <x v="2"/>
    <e v="#DIV/0!"/>
    <s v="US"/>
    <s v="USD"/>
    <n v="1442856131"/>
    <n v="1441128131"/>
    <b v="0"/>
    <x v="78"/>
    <b v="0"/>
    <s v="music/jazz"/>
    <x v="4"/>
    <s v="jazz"/>
    <x v="875"/>
    <d v="2015-09-21T17:22:11"/>
  </r>
  <r>
    <n v="876"/>
    <s v="Sound Of Dobells"/>
    <s v="What was the greatest record shop ever?  DOBELLS!"/>
    <x v="189"/>
    <n v="1286"/>
    <x v="696"/>
    <x v="2"/>
    <n v="28.577777777777779"/>
    <s v="GB"/>
    <s v="GBP"/>
    <n v="1359978927"/>
    <n v="1357127727"/>
    <b v="0"/>
    <x v="43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697"/>
    <x v="2"/>
    <n v="46.586206896551722"/>
    <s v="US"/>
    <s v="USD"/>
    <n v="1387479360"/>
    <n v="1384887360"/>
    <b v="0"/>
    <x v="60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698"/>
    <x v="2"/>
    <n v="32.5"/>
    <s v="US"/>
    <s v="USD"/>
    <n v="1293082524"/>
    <n v="1290490524"/>
    <b v="0"/>
    <x v="84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699"/>
    <x v="2"/>
    <n v="21.466666666666665"/>
    <s v="US"/>
    <s v="USD"/>
    <n v="1338321305"/>
    <n v="1336506905"/>
    <b v="0"/>
    <x v="209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700"/>
    <x v="2"/>
    <n v="14.125"/>
    <s v="US"/>
    <s v="USD"/>
    <n v="1351582938"/>
    <n v="1348731738"/>
    <b v="0"/>
    <x v="22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417"/>
    <x v="2"/>
    <n v="30"/>
    <s v="US"/>
    <s v="USD"/>
    <n v="1326520886"/>
    <n v="1322632886"/>
    <b v="0"/>
    <x v="29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701"/>
    <x v="2"/>
    <n v="21.571428571428573"/>
    <s v="US"/>
    <s v="USD"/>
    <n v="1315341550"/>
    <n v="1312490350"/>
    <b v="0"/>
    <x v="25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702"/>
    <x v="2"/>
    <n v="83.375"/>
    <s v="US"/>
    <s v="USD"/>
    <n v="1456957635"/>
    <n v="1451773635"/>
    <b v="0"/>
    <x v="5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460"/>
    <x v="2"/>
    <n v="10"/>
    <s v="US"/>
    <s v="USD"/>
    <n v="1336789860"/>
    <n v="1331666146"/>
    <b v="0"/>
    <x v="84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703"/>
    <x v="2"/>
    <n v="35.714285714285715"/>
    <s v="US"/>
    <s v="USD"/>
    <n v="1483137311"/>
    <n v="1481322911"/>
    <b v="0"/>
    <x v="64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704"/>
    <x v="2"/>
    <n v="29.285714285714285"/>
    <s v="US"/>
    <s v="USD"/>
    <n v="1473972813"/>
    <n v="1471812813"/>
    <b v="0"/>
    <x v="63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09"/>
    <x v="2"/>
    <e v="#DIV/0!"/>
    <s v="US"/>
    <s v="USD"/>
    <n v="1338159655"/>
    <n v="1335567655"/>
    <b v="0"/>
    <x v="78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705"/>
    <x v="2"/>
    <n v="18"/>
    <s v="US"/>
    <s v="USD"/>
    <n v="1314856800"/>
    <n v="1311789885"/>
    <b v="0"/>
    <x v="80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706"/>
    <x v="2"/>
    <n v="73.760000000000005"/>
    <s v="US"/>
    <s v="USD"/>
    <n v="1412534943"/>
    <n v="1409942943"/>
    <b v="0"/>
    <x v="58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707"/>
    <x v="2"/>
    <n v="31.25"/>
    <s v="US"/>
    <s v="USD"/>
    <n v="1385055979"/>
    <n v="1382460379"/>
    <b v="0"/>
    <x v="80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140"/>
    <x v="2"/>
    <n v="28.888888888888889"/>
    <s v="US"/>
    <s v="USD"/>
    <n v="1408581930"/>
    <n v="1405989930"/>
    <b v="0"/>
    <x v="82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708"/>
    <x v="2"/>
    <n v="143.8235294117647"/>
    <s v="US"/>
    <s v="USD"/>
    <n v="1280635200"/>
    <n v="1273121283"/>
    <b v="0"/>
    <x v="5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709"/>
    <x v="2"/>
    <n v="40"/>
    <s v="US"/>
    <s v="USD"/>
    <n v="1427920363"/>
    <n v="1425331963"/>
    <b v="0"/>
    <x v="81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710"/>
    <x v="2"/>
    <n v="147.81132075471697"/>
    <s v="US"/>
    <s v="USD"/>
    <n v="1465169610"/>
    <n v="1462577610"/>
    <b v="0"/>
    <x v="28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711"/>
    <x v="2"/>
    <n v="27.857142857142858"/>
    <s v="US"/>
    <s v="USD"/>
    <n v="1287975829"/>
    <n v="1284087829"/>
    <b v="0"/>
    <x v="63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142"/>
    <x v="2"/>
    <n v="44.444444444444443"/>
    <s v="US"/>
    <s v="USD"/>
    <n v="1440734400"/>
    <n v="1438549026"/>
    <b v="0"/>
    <x v="250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109"/>
    <x v="2"/>
    <e v="#DIV/0!"/>
    <s v="US"/>
    <s v="USD"/>
    <n v="1354123908"/>
    <n v="1351528308"/>
    <b v="0"/>
    <x v="78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712"/>
    <x v="2"/>
    <n v="35"/>
    <s v="US"/>
    <s v="USD"/>
    <n v="1326651110"/>
    <n v="1322763110"/>
    <b v="0"/>
    <x v="84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713"/>
    <x v="2"/>
    <n v="35"/>
    <s v="US"/>
    <s v="USD"/>
    <n v="1306549362"/>
    <n v="1302661362"/>
    <b v="0"/>
    <x v="22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714"/>
    <x v="2"/>
    <n v="10.5"/>
    <s v="US"/>
    <s v="USD"/>
    <n v="1459365802"/>
    <n v="1456777402"/>
    <b v="0"/>
    <x v="84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109"/>
    <x v="2"/>
    <e v="#DIV/0!"/>
    <s v="US"/>
    <s v="USD"/>
    <n v="1276024260"/>
    <n v="1272050914"/>
    <b v="0"/>
    <x v="78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715"/>
    <x v="2"/>
    <n v="30"/>
    <s v="US"/>
    <s v="USD"/>
    <n v="1409412600"/>
    <n v="1404947422"/>
    <b v="0"/>
    <x v="8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416"/>
    <x v="2"/>
    <n v="40"/>
    <s v="US"/>
    <s v="USD"/>
    <n v="1348367100"/>
    <n v="1346180780"/>
    <b v="0"/>
    <x v="8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716"/>
    <x v="2"/>
    <n v="50.333333333333336"/>
    <s v="US"/>
    <s v="USD"/>
    <n v="1451786137"/>
    <n v="1449194137"/>
    <b v="0"/>
    <x v="8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717"/>
    <x v="2"/>
    <n v="32.666666666666664"/>
    <s v="US"/>
    <s v="USD"/>
    <n v="1295847926"/>
    <n v="1290663926"/>
    <b v="0"/>
    <x v="79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109"/>
    <x v="2"/>
    <e v="#DIV/0!"/>
    <s v="US"/>
    <s v="USD"/>
    <n v="1394681590"/>
    <n v="1392093190"/>
    <b v="0"/>
    <x v="78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109"/>
    <x v="2"/>
    <e v="#DIV/0!"/>
    <s v="US"/>
    <s v="USD"/>
    <n v="1315715823"/>
    <n v="1313123823"/>
    <b v="0"/>
    <x v="78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109"/>
    <x v="2"/>
    <e v="#DIV/0!"/>
    <s v="US"/>
    <s v="USD"/>
    <n v="1280206740"/>
    <n v="1276283655"/>
    <b v="0"/>
    <x v="78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140"/>
    <x v="2"/>
    <n v="65"/>
    <s v="US"/>
    <s v="USD"/>
    <n v="1343016000"/>
    <n v="1340296440"/>
    <b v="0"/>
    <x v="22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718"/>
    <x v="2"/>
    <n v="24.6"/>
    <s v="GB"/>
    <s v="GBP"/>
    <n v="1488546319"/>
    <n v="1483362319"/>
    <b v="0"/>
    <x v="81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109"/>
    <x v="2"/>
    <e v="#DIV/0!"/>
    <s v="US"/>
    <s v="USD"/>
    <n v="1390522045"/>
    <n v="1388707645"/>
    <b v="0"/>
    <x v="78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719"/>
    <x v="2"/>
    <n v="15"/>
    <s v="US"/>
    <s v="USD"/>
    <n v="1355197047"/>
    <n v="1350009447"/>
    <b v="0"/>
    <x v="84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720"/>
    <x v="2"/>
    <n v="82.583333333333329"/>
    <s v="US"/>
    <s v="USD"/>
    <n v="1336188019"/>
    <n v="1333596019"/>
    <b v="0"/>
    <x v="5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109"/>
    <x v="2"/>
    <e v="#DIV/0!"/>
    <s v="US"/>
    <s v="USD"/>
    <n v="1345918747"/>
    <n v="1343326747"/>
    <b v="0"/>
    <x v="78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721"/>
    <x v="2"/>
    <n v="41.666666666666664"/>
    <s v="US"/>
    <s v="USD"/>
    <n v="1330577940"/>
    <n v="1327853914"/>
    <b v="0"/>
    <x v="82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109"/>
    <x v="2"/>
    <e v="#DIV/0!"/>
    <s v="US"/>
    <s v="USD"/>
    <n v="1287723600"/>
    <n v="1284409734"/>
    <b v="0"/>
    <x v="78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722"/>
    <x v="2"/>
    <n v="30"/>
    <s v="US"/>
    <s v="USD"/>
    <n v="1405305000"/>
    <n v="1402612730"/>
    <b v="0"/>
    <x v="29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723"/>
    <x v="2"/>
    <n v="19.600000000000001"/>
    <s v="GB"/>
    <s v="GBP"/>
    <n v="1417474761"/>
    <n v="1414879161"/>
    <b v="0"/>
    <x v="73"/>
    <b v="0"/>
    <s v="music/jazz"/>
    <x v="4"/>
    <s v="jazz"/>
    <x v="918"/>
    <d v="2014-12-01T22:59:21"/>
  </r>
  <r>
    <n v="919"/>
    <s v="Jazz CD:  Out of The Blue"/>
    <s v="Cool jazz with a New Orleans flavor."/>
    <x v="22"/>
    <n v="100"/>
    <x v="724"/>
    <x v="2"/>
    <n v="100"/>
    <s v="US"/>
    <s v="USD"/>
    <n v="1355930645"/>
    <n v="1352906645"/>
    <b v="0"/>
    <x v="29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109"/>
    <x v="2"/>
    <e v="#DIV/0!"/>
    <s v="US"/>
    <s v="USD"/>
    <n v="1384448822"/>
    <n v="1381853222"/>
    <b v="0"/>
    <x v="78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725"/>
    <x v="2"/>
    <n v="231.75"/>
    <s v="US"/>
    <s v="USD"/>
    <n v="1323666376"/>
    <n v="1320033976"/>
    <b v="0"/>
    <x v="9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726"/>
    <x v="2"/>
    <n v="189.33333333333334"/>
    <s v="US"/>
    <s v="USD"/>
    <n v="1412167393"/>
    <n v="1409143393"/>
    <b v="0"/>
    <x v="209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727"/>
    <x v="2"/>
    <n v="55"/>
    <s v="US"/>
    <s v="USD"/>
    <n v="1416614523"/>
    <n v="1414018923"/>
    <b v="0"/>
    <x v="79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728"/>
    <x v="2"/>
    <n v="21.8"/>
    <s v="US"/>
    <s v="USD"/>
    <n v="1360795069"/>
    <n v="1358203069"/>
    <b v="0"/>
    <x v="41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129"/>
    <x v="2"/>
    <n v="32"/>
    <s v="US"/>
    <s v="USD"/>
    <n v="1385590111"/>
    <n v="1382994511"/>
    <b v="0"/>
    <x v="81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109"/>
    <x v="2"/>
    <e v="#DIV/0!"/>
    <s v="US"/>
    <s v="USD"/>
    <n v="1278628800"/>
    <n v="1276043330"/>
    <b v="0"/>
    <x v="78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109"/>
    <x v="2"/>
    <e v="#DIV/0!"/>
    <s v="US"/>
    <s v="USD"/>
    <n v="1337024695"/>
    <n v="1334432695"/>
    <b v="0"/>
    <x v="78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729"/>
    <x v="2"/>
    <n v="56.25"/>
    <s v="US"/>
    <s v="USD"/>
    <n v="1353196800"/>
    <n v="1348864913"/>
    <b v="0"/>
    <x v="33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109"/>
    <x v="2"/>
    <e v="#DIV/0!"/>
    <s v="US"/>
    <s v="USD"/>
    <n v="1333946569"/>
    <n v="1331358169"/>
    <b v="0"/>
    <x v="78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730"/>
    <x v="2"/>
    <n v="69"/>
    <s v="US"/>
    <s v="USD"/>
    <n v="1277501520"/>
    <n v="1273874306"/>
    <b v="0"/>
    <x v="81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731"/>
    <x v="2"/>
    <n v="18.714285714285715"/>
    <s v="GB"/>
    <s v="GBP"/>
    <n v="1395007200"/>
    <n v="1392021502"/>
    <b v="0"/>
    <x v="63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732"/>
    <x v="2"/>
    <n v="46.033333333333331"/>
    <s v="US"/>
    <s v="USD"/>
    <n v="1363990545"/>
    <n v="1360106145"/>
    <b v="0"/>
    <x v="209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733"/>
    <x v="2"/>
    <n v="60"/>
    <s v="US"/>
    <s v="USD"/>
    <n v="1399867409"/>
    <n v="1394683409"/>
    <b v="0"/>
    <x v="84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734"/>
    <x v="2"/>
    <n v="50.666666666666664"/>
    <s v="CA"/>
    <s v="CAD"/>
    <n v="1399183200"/>
    <n v="1396633284"/>
    <b v="0"/>
    <x v="209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735"/>
    <x v="2"/>
    <n v="25"/>
    <s v="US"/>
    <s v="USD"/>
    <n v="1454054429"/>
    <n v="1451462429"/>
    <b v="0"/>
    <x v="84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109"/>
    <x v="2"/>
    <e v="#DIV/0!"/>
    <s v="US"/>
    <s v="USD"/>
    <n v="1326916800"/>
    <n v="1323131689"/>
    <b v="0"/>
    <x v="78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736"/>
    <x v="2"/>
    <n v="20"/>
    <s v="US"/>
    <s v="USD"/>
    <n v="1383509357"/>
    <n v="1380913757"/>
    <b v="0"/>
    <x v="84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737"/>
    <x v="2"/>
    <n v="25"/>
    <s v="US"/>
    <s v="USD"/>
    <n v="1346585448"/>
    <n v="1343993448"/>
    <b v="0"/>
    <x v="29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738"/>
    <x v="2"/>
    <n v="20"/>
    <s v="US"/>
    <s v="USD"/>
    <n v="1372622280"/>
    <n v="1369246738"/>
    <b v="0"/>
    <x v="84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739"/>
    <x v="2"/>
    <n v="110.28571428571429"/>
    <s v="US"/>
    <s v="USD"/>
    <n v="1439251926"/>
    <n v="1435363926"/>
    <b v="0"/>
    <x v="25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740"/>
    <x v="2"/>
    <n v="37.451612903225808"/>
    <s v="US"/>
    <s v="USD"/>
    <n v="1486693145"/>
    <n v="1484101145"/>
    <b v="0"/>
    <x v="162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741"/>
    <x v="2"/>
    <n v="41.75"/>
    <s v="US"/>
    <s v="USD"/>
    <n v="1455826460"/>
    <n v="1452716060"/>
    <b v="0"/>
    <x v="38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742"/>
    <x v="2"/>
    <n v="24.083333333333332"/>
    <s v="US"/>
    <s v="USD"/>
    <n v="1480438905"/>
    <n v="1477843305"/>
    <b v="0"/>
    <x v="8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743"/>
    <x v="2"/>
    <n v="69.40625"/>
    <s v="US"/>
    <s v="USD"/>
    <n v="1460988000"/>
    <n v="1458050450"/>
    <b v="0"/>
    <x v="93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744"/>
    <x v="2"/>
    <n v="155.25"/>
    <s v="FR"/>
    <s v="EUR"/>
    <n v="1487462340"/>
    <n v="1482958626"/>
    <b v="0"/>
    <x v="38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745"/>
    <x v="2"/>
    <n v="57.2"/>
    <s v="US"/>
    <s v="USD"/>
    <n v="1473444048"/>
    <n v="1470852048"/>
    <b v="0"/>
    <x v="81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109"/>
    <x v="2"/>
    <e v="#DIV/0!"/>
    <s v="US"/>
    <s v="USD"/>
    <n v="1467312306"/>
    <n v="1462128306"/>
    <b v="0"/>
    <x v="78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746"/>
    <x v="2"/>
    <n v="60"/>
    <s v="NL"/>
    <s v="EUR"/>
    <n v="1457812364"/>
    <n v="1455220364"/>
    <b v="0"/>
    <x v="22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747"/>
    <x v="2"/>
    <n v="39"/>
    <s v="DE"/>
    <s v="EUR"/>
    <n v="1456016576"/>
    <n v="1450832576"/>
    <b v="0"/>
    <x v="63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748"/>
    <x v="2"/>
    <n v="58.416666666666664"/>
    <s v="CA"/>
    <s v="CAD"/>
    <n v="1453053661"/>
    <n v="1450461661"/>
    <b v="0"/>
    <x v="54"/>
    <b v="0"/>
    <s v="technology/wearables"/>
    <x v="2"/>
    <s v="wearables"/>
    <x v="950"/>
    <d v="2016-01-17T18:01:01"/>
  </r>
  <r>
    <n v="951"/>
    <s v="Smart Harness"/>
    <s v="Revolutionizing the way we walk our dogs!"/>
    <x v="63"/>
    <n v="19195"/>
    <x v="749"/>
    <x v="2"/>
    <n v="158.63636363636363"/>
    <s v="US"/>
    <s v="USD"/>
    <n v="1465054872"/>
    <n v="1461166872"/>
    <b v="0"/>
    <x v="212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750"/>
    <x v="2"/>
    <n v="99.857142857142861"/>
    <s v="US"/>
    <s v="USD"/>
    <n v="1479483812"/>
    <n v="1476888212"/>
    <b v="0"/>
    <x v="193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751"/>
    <x v="2"/>
    <n v="25.2"/>
    <s v="US"/>
    <s v="USD"/>
    <n v="1422158199"/>
    <n v="1419566199"/>
    <b v="0"/>
    <x v="81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752"/>
    <x v="2"/>
    <n v="89.191780821917803"/>
    <s v="US"/>
    <s v="USD"/>
    <n v="1440100839"/>
    <n v="1436472039"/>
    <b v="0"/>
    <x v="196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753"/>
    <x v="2"/>
    <n v="182.6236559139785"/>
    <s v="US"/>
    <s v="USD"/>
    <n v="1473750300"/>
    <n v="1470294300"/>
    <b v="0"/>
    <x v="251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754"/>
    <x v="2"/>
    <n v="50.647058823529413"/>
    <s v="US"/>
    <s v="USD"/>
    <n v="1430081759"/>
    <n v="1424901359"/>
    <b v="0"/>
    <x v="5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755"/>
    <x v="2"/>
    <n v="33.285714285714285"/>
    <s v="US"/>
    <s v="USD"/>
    <n v="1479392133"/>
    <n v="1476710133"/>
    <b v="0"/>
    <x v="63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756"/>
    <x v="2"/>
    <n v="51.823529411764703"/>
    <s v="US"/>
    <s v="USD"/>
    <n v="1428641940"/>
    <n v="1426792563"/>
    <b v="0"/>
    <x v="5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757"/>
    <x v="2"/>
    <n v="113.62573099415205"/>
    <s v="US"/>
    <s v="USD"/>
    <n v="1421640665"/>
    <n v="1419048665"/>
    <b v="0"/>
    <x v="199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758"/>
    <x v="2"/>
    <n v="136.46276595744681"/>
    <s v="US"/>
    <s v="USD"/>
    <n v="1489500155"/>
    <n v="1485874955"/>
    <b v="0"/>
    <x v="101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759"/>
    <x v="2"/>
    <n v="364.35454545454547"/>
    <s v="US"/>
    <s v="USD"/>
    <n v="1487617200"/>
    <n v="1483634335"/>
    <b v="0"/>
    <x v="238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760"/>
    <x v="2"/>
    <n v="19.243243243243242"/>
    <s v="US"/>
    <s v="USD"/>
    <n v="1455210353"/>
    <n v="1451927153"/>
    <b v="0"/>
    <x v="7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761"/>
    <x v="2"/>
    <n v="41.888888888888886"/>
    <s v="US"/>
    <s v="USD"/>
    <n v="1476717319"/>
    <n v="1473693319"/>
    <b v="0"/>
    <x v="82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762"/>
    <x v="2"/>
    <n v="30.310344827586206"/>
    <s v="CA"/>
    <s v="CAD"/>
    <n v="1441119919"/>
    <n v="1437663919"/>
    <b v="0"/>
    <x v="60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763"/>
    <x v="2"/>
    <n v="49.666666666666664"/>
    <s v="US"/>
    <s v="USD"/>
    <n v="1477454340"/>
    <n v="1474676646"/>
    <b v="0"/>
    <x v="79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764"/>
    <x v="2"/>
    <n v="59.2"/>
    <s v="US"/>
    <s v="USD"/>
    <n v="1475766932"/>
    <n v="1473174932"/>
    <b v="0"/>
    <x v="209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765"/>
    <x v="2"/>
    <n v="43.97530864197531"/>
    <s v="US"/>
    <s v="USD"/>
    <n v="1461301574"/>
    <n v="1456121174"/>
    <b v="0"/>
    <x v="75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766"/>
    <x v="2"/>
    <n v="26.5"/>
    <s v="US"/>
    <s v="USD"/>
    <n v="1408134034"/>
    <n v="1405542034"/>
    <b v="0"/>
    <x v="80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767"/>
    <x v="2"/>
    <n v="1272.7272727272727"/>
    <s v="MX"/>
    <s v="MXN"/>
    <n v="1486624607"/>
    <n v="1483773407"/>
    <b v="0"/>
    <x v="202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768"/>
    <x v="2"/>
    <n v="164"/>
    <s v="CA"/>
    <s v="CAD"/>
    <n v="1485147540"/>
    <n v="1481951853"/>
    <b v="0"/>
    <x v="25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769"/>
    <x v="2"/>
    <n v="45.2"/>
    <s v="US"/>
    <s v="USD"/>
    <n v="1433178060"/>
    <n v="1429290060"/>
    <b v="0"/>
    <x v="81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770"/>
    <x v="2"/>
    <n v="153.88888888888889"/>
    <s v="US"/>
    <s v="USD"/>
    <n v="1409813940"/>
    <n v="1407271598"/>
    <b v="0"/>
    <x v="43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771"/>
    <x v="2"/>
    <n v="51.375"/>
    <s v="US"/>
    <s v="USD"/>
    <n v="1447032093"/>
    <n v="1441844493"/>
    <b v="0"/>
    <x v="22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470"/>
    <x v="2"/>
    <n v="93.333333333333329"/>
    <s v="US"/>
    <s v="USD"/>
    <n v="1458925156"/>
    <n v="1456336756"/>
    <b v="0"/>
    <x v="8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772"/>
    <x v="2"/>
    <n v="108.625"/>
    <s v="US"/>
    <s v="USD"/>
    <n v="1467132185"/>
    <n v="1461948185"/>
    <b v="0"/>
    <x v="5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773"/>
    <x v="2"/>
    <n v="160.5"/>
    <s v="AU"/>
    <s v="AUD"/>
    <n v="1439515497"/>
    <n v="1435627497"/>
    <b v="0"/>
    <x v="59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774"/>
    <x v="2"/>
    <n v="75.75"/>
    <s v="AT"/>
    <s v="EUR"/>
    <n v="1456094197"/>
    <n v="1453502197"/>
    <b v="0"/>
    <x v="8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775"/>
    <x v="2"/>
    <n v="790.83739837398377"/>
    <s v="SE"/>
    <s v="SEK"/>
    <n v="1456385101"/>
    <n v="1453793101"/>
    <b v="0"/>
    <x v="252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776"/>
    <x v="2"/>
    <n v="301.93916666666667"/>
    <s v="US"/>
    <s v="USD"/>
    <n v="1466449140"/>
    <n v="1463392828"/>
    <b v="0"/>
    <x v="93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777"/>
    <x v="2"/>
    <n v="47.935483870967744"/>
    <s v="US"/>
    <s v="USD"/>
    <n v="1417387322"/>
    <n v="1413495722"/>
    <b v="0"/>
    <x v="162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778"/>
    <x v="2"/>
    <n v="2.75"/>
    <s v="US"/>
    <s v="USD"/>
    <n v="1407624222"/>
    <n v="1405032222"/>
    <b v="0"/>
    <x v="80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779"/>
    <x v="2"/>
    <n v="1"/>
    <s v="US"/>
    <s v="USD"/>
    <n v="1475431486"/>
    <n v="1472839486"/>
    <b v="0"/>
    <x v="8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780"/>
    <x v="2"/>
    <n v="171.79329608938548"/>
    <s v="ES"/>
    <s v="EUR"/>
    <n v="1471985640"/>
    <n v="1469289685"/>
    <b v="0"/>
    <x v="122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550"/>
    <x v="2"/>
    <n v="35.333333333333336"/>
    <s v="US"/>
    <s v="USD"/>
    <n v="1427507208"/>
    <n v="1424918808"/>
    <b v="0"/>
    <x v="8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781"/>
    <x v="2"/>
    <n v="82.086956521739125"/>
    <s v="DE"/>
    <s v="EUR"/>
    <n v="1451602800"/>
    <n v="1449011610"/>
    <b v="0"/>
    <x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782"/>
    <x v="2"/>
    <n v="110.8695652173913"/>
    <s v="GB"/>
    <s v="GBP"/>
    <n v="1452384000"/>
    <n v="1447698300"/>
    <b v="0"/>
    <x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783"/>
    <x v="2"/>
    <n v="161.21951219512195"/>
    <s v="NL"/>
    <s v="EUR"/>
    <n v="1403507050"/>
    <n v="1400051050"/>
    <b v="0"/>
    <x v="14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09"/>
    <x v="2"/>
    <e v="#DIV/0!"/>
    <s v="IT"/>
    <s v="EUR"/>
    <n v="1475310825"/>
    <n v="1472718825"/>
    <b v="0"/>
    <x v="78"/>
    <b v="0"/>
    <s v="technology/wearables"/>
    <x v="2"/>
    <s v="wearables"/>
    <x v="988"/>
    <d v="2016-10-01T08:33:45"/>
  </r>
  <r>
    <n v="989"/>
    <s v="Power Rope"/>
    <s v="The most useful phone charger you will ever buy"/>
    <x v="3"/>
    <n v="1677"/>
    <x v="784"/>
    <x v="2"/>
    <n v="52.40625"/>
    <s v="US"/>
    <s v="USD"/>
    <n v="1475101495"/>
    <n v="1472509495"/>
    <b v="0"/>
    <x v="58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477"/>
    <x v="2"/>
    <n v="13"/>
    <s v="US"/>
    <s v="USD"/>
    <n v="1409770164"/>
    <n v="1407178164"/>
    <b v="0"/>
    <x v="84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785"/>
    <x v="2"/>
    <n v="30.285714285714285"/>
    <s v="GB"/>
    <s v="GBP"/>
    <n v="1468349460"/>
    <n v="1466186988"/>
    <b v="0"/>
    <x v="63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786"/>
    <x v="2"/>
    <n v="116.75"/>
    <s v="US"/>
    <s v="USD"/>
    <n v="1462655519"/>
    <n v="1457475119"/>
    <b v="0"/>
    <x v="80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787"/>
    <x v="2"/>
    <n v="89.59693877551021"/>
    <s v="US"/>
    <s v="USD"/>
    <n v="1478926800"/>
    <n v="1476054568"/>
    <b v="0"/>
    <x v="193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788"/>
    <x v="2"/>
    <n v="424.45454545454544"/>
    <s v="US"/>
    <s v="USD"/>
    <n v="1417388340"/>
    <n v="1412835530"/>
    <b v="0"/>
    <x v="202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789"/>
    <x v="2"/>
    <n v="80.666666666666671"/>
    <s v="US"/>
    <s v="USD"/>
    <n v="1417276800"/>
    <n v="1415140480"/>
    <b v="0"/>
    <x v="82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790"/>
    <x v="2"/>
    <n v="13"/>
    <s v="US"/>
    <s v="USD"/>
    <n v="1406474820"/>
    <n v="1403902060"/>
    <b v="0"/>
    <x v="81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698"/>
    <x v="2"/>
    <n v="8.125"/>
    <s v="US"/>
    <s v="USD"/>
    <n v="1417145297"/>
    <n v="1414549697"/>
    <b v="0"/>
    <x v="22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791"/>
    <x v="2"/>
    <n v="153.42794759825327"/>
    <s v="CA"/>
    <s v="CAD"/>
    <n v="1447909401"/>
    <n v="1444017801"/>
    <b v="0"/>
    <x v="194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792"/>
    <x v="2"/>
    <n v="292.07499999999999"/>
    <s v="CA"/>
    <s v="CAD"/>
    <n v="1415865720"/>
    <n v="1413270690"/>
    <b v="0"/>
    <x v="244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793"/>
    <x v="1"/>
    <n v="3304"/>
    <s v="US"/>
    <s v="USD"/>
    <n v="1489537560"/>
    <n v="1484357160"/>
    <b v="0"/>
    <x v="79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87"/>
    <x v="1"/>
    <n v="1300"/>
    <s v="GB"/>
    <s v="GBP"/>
    <n v="1485796613"/>
    <n v="1481908613"/>
    <b v="0"/>
    <x v="8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794"/>
    <x v="1"/>
    <n v="134.54545454545453"/>
    <s v="US"/>
    <s v="USD"/>
    <n v="1450331940"/>
    <n v="1447777514"/>
    <b v="0"/>
    <x v="19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795"/>
    <x v="1"/>
    <n v="214.06666666666666"/>
    <s v="FR"/>
    <s v="EUR"/>
    <n v="1489680061"/>
    <n v="1487091661"/>
    <b v="0"/>
    <x v="41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796"/>
    <x v="1"/>
    <n v="216.33684210526314"/>
    <s v="US"/>
    <s v="USD"/>
    <n v="1455814827"/>
    <n v="1453222827"/>
    <b v="0"/>
    <x v="1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797"/>
    <x v="1"/>
    <n v="932.31055900621118"/>
    <s v="US"/>
    <s v="USD"/>
    <n v="1446217183"/>
    <n v="1443538783"/>
    <b v="0"/>
    <x v="253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798"/>
    <x v="1"/>
    <n v="29.25"/>
    <s v="US"/>
    <s v="USD"/>
    <n v="1418368260"/>
    <n v="1417654672"/>
    <b v="0"/>
    <x v="22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799"/>
    <x v="1"/>
    <n v="174.94736842105263"/>
    <s v="US"/>
    <s v="USD"/>
    <n v="1481727623"/>
    <n v="1478095223"/>
    <b v="0"/>
    <x v="88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800"/>
    <x v="1"/>
    <n v="250"/>
    <s v="MX"/>
    <s v="MXN"/>
    <n v="1482953115"/>
    <n v="1480361115"/>
    <b v="0"/>
    <x v="29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801"/>
    <x v="1"/>
    <n v="65"/>
    <s v="US"/>
    <s v="USD"/>
    <n v="1466346646"/>
    <n v="1463754646"/>
    <b v="0"/>
    <x v="2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802"/>
    <x v="1"/>
    <n v="55"/>
    <s v="US"/>
    <s v="USD"/>
    <n v="1473044340"/>
    <n v="1468180462"/>
    <b v="0"/>
    <x v="80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803"/>
    <x v="1"/>
    <n v="75"/>
    <s v="US"/>
    <s v="USD"/>
    <n v="1418938395"/>
    <n v="1415050395"/>
    <b v="0"/>
    <x v="29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804"/>
    <x v="1"/>
    <n v="1389.3561935483872"/>
    <s v="US"/>
    <s v="USD"/>
    <n v="1485254052"/>
    <n v="1481366052"/>
    <b v="0"/>
    <x v="254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805"/>
    <x v="1"/>
    <n v="95.911111111111111"/>
    <s v="US"/>
    <s v="USD"/>
    <n v="1451419200"/>
    <n v="1449000056"/>
    <b v="0"/>
    <x v="24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806"/>
    <x v="1"/>
    <n v="191.25"/>
    <s v="US"/>
    <s v="USD"/>
    <n v="1420070615"/>
    <n v="1415750615"/>
    <b v="0"/>
    <x v="38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29"/>
    <x v="1"/>
    <n v="40"/>
    <s v="CH"/>
    <s v="CHF"/>
    <n v="1448489095"/>
    <n v="1445893495"/>
    <b v="0"/>
    <x v="79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807"/>
    <x v="1"/>
    <n v="74.78947368421052"/>
    <s v="US"/>
    <s v="USD"/>
    <n v="1459992856"/>
    <n v="1456108456"/>
    <b v="0"/>
    <x v="44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808"/>
    <x v="1"/>
    <n v="161.11830985915492"/>
    <s v="US"/>
    <s v="USD"/>
    <n v="1448125935"/>
    <n v="1444666335"/>
    <b v="0"/>
    <x v="2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809"/>
    <x v="1"/>
    <n v="88.714285714285708"/>
    <s v="US"/>
    <s v="USD"/>
    <n v="1468496933"/>
    <n v="1465904933"/>
    <b v="0"/>
    <x v="63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810"/>
    <x v="1"/>
    <n v="53.25"/>
    <s v="US"/>
    <s v="USD"/>
    <n v="1423092149"/>
    <n v="1420500149"/>
    <b v="0"/>
    <x v="256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811"/>
    <x v="0"/>
    <n v="106.2"/>
    <s v="CA"/>
    <s v="CAD"/>
    <n v="1433206020"/>
    <n v="1430617209"/>
    <b v="0"/>
    <x v="209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812"/>
    <x v="0"/>
    <n v="22.079728033472804"/>
    <s v="US"/>
    <s v="USD"/>
    <n v="1445054400"/>
    <n v="1443074571"/>
    <b v="1"/>
    <x v="257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813"/>
    <x v="0"/>
    <n v="31.054054054054053"/>
    <s v="US"/>
    <s v="USD"/>
    <n v="1431876677"/>
    <n v="1429284677"/>
    <b v="1"/>
    <x v="142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814"/>
    <x v="0"/>
    <n v="36.206106870229007"/>
    <s v="GB"/>
    <s v="GBP"/>
    <n v="1434837861"/>
    <n v="1432245861"/>
    <b v="0"/>
    <x v="132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815"/>
    <x v="0"/>
    <n v="388.9762295081967"/>
    <s v="SE"/>
    <s v="SEK"/>
    <n v="1454248563"/>
    <n v="1451656563"/>
    <b v="1"/>
    <x v="42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816"/>
    <x v="0"/>
    <n v="71.848571428571432"/>
    <s v="US"/>
    <s v="USD"/>
    <n v="1426532437"/>
    <n v="1423944037"/>
    <b v="1"/>
    <x v="258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817"/>
    <x v="0"/>
    <n v="57.381803278688523"/>
    <s v="GB"/>
    <s v="GBP"/>
    <n v="1459414016"/>
    <n v="1456480016"/>
    <b v="1"/>
    <x v="259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818"/>
    <x v="0"/>
    <n v="69.666666666666671"/>
    <s v="US"/>
    <s v="USD"/>
    <n v="1414025347"/>
    <n v="1411433347"/>
    <b v="1"/>
    <x v="112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819"/>
    <x v="0"/>
    <n v="45.988235294117644"/>
    <s v="GB"/>
    <s v="GBP"/>
    <n v="1488830400"/>
    <n v="1484924605"/>
    <b v="1"/>
    <x v="260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820"/>
    <x v="0"/>
    <n v="79.262411347517727"/>
    <s v="SE"/>
    <s v="SEK"/>
    <n v="1428184740"/>
    <n v="1423501507"/>
    <b v="0"/>
    <x v="26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821"/>
    <x v="0"/>
    <n v="43.031446540880502"/>
    <s v="US"/>
    <s v="USD"/>
    <n v="1473680149"/>
    <n v="1472470549"/>
    <b v="0"/>
    <x v="180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202"/>
    <x v="0"/>
    <n v="108.48484848484848"/>
    <s v="US"/>
    <s v="USD"/>
    <n v="1450290010"/>
    <n v="1447698010"/>
    <b v="0"/>
    <x v="221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822"/>
    <x v="0"/>
    <n v="61.029583333333335"/>
    <s v="US"/>
    <s v="USD"/>
    <n v="1466697625"/>
    <n v="1464105625"/>
    <b v="0"/>
    <x v="93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823"/>
    <x v="0"/>
    <n v="50.592592592592595"/>
    <s v="GB"/>
    <s v="GBP"/>
    <n v="1481564080"/>
    <n v="1479144880"/>
    <b v="0"/>
    <x v="74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824"/>
    <x v="0"/>
    <n v="39.157168674698795"/>
    <s v="US"/>
    <s v="USD"/>
    <n v="1470369540"/>
    <n v="1467604804"/>
    <b v="0"/>
    <x v="262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825"/>
    <x v="0"/>
    <n v="65.15789473684211"/>
    <s v="US"/>
    <s v="USD"/>
    <n v="1423668220"/>
    <n v="1421076220"/>
    <b v="0"/>
    <x v="88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826"/>
    <x v="0"/>
    <n v="23.963127962085309"/>
    <s v="US"/>
    <s v="USD"/>
    <n v="1357545600"/>
    <n v="1354790790"/>
    <b v="0"/>
    <x v="263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426"/>
    <x v="0"/>
    <n v="48.61904761904762"/>
    <s v="US"/>
    <s v="USD"/>
    <n v="1431925200"/>
    <n v="1429991062"/>
    <b v="0"/>
    <x v="64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827"/>
    <x v="0"/>
    <n v="35.73770491803279"/>
    <s v="US"/>
    <s v="USD"/>
    <n v="1458362023"/>
    <n v="1455773623"/>
    <b v="0"/>
    <x v="42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828"/>
    <x v="0"/>
    <n v="21.366666666666667"/>
    <s v="US"/>
    <s v="USD"/>
    <n v="1481615940"/>
    <n v="1479436646"/>
    <b v="0"/>
    <x v="209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385"/>
    <x v="1"/>
    <n v="250"/>
    <s v="US"/>
    <s v="USD"/>
    <n v="1472317209"/>
    <n v="1469725209"/>
    <b v="0"/>
    <x v="29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09"/>
    <x v="1"/>
    <e v="#DIV/0!"/>
    <s v="US"/>
    <s v="USD"/>
    <n v="1406769992"/>
    <n v="1405041992"/>
    <b v="0"/>
    <x v="78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829"/>
    <x v="1"/>
    <n v="10"/>
    <s v="US"/>
    <s v="USD"/>
    <n v="1410516000"/>
    <n v="1406824948"/>
    <b v="0"/>
    <x v="29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830"/>
    <x v="1"/>
    <n v="29.236301369863014"/>
    <s v="US"/>
    <s v="USD"/>
    <n v="1432101855"/>
    <n v="1429509855"/>
    <b v="0"/>
    <x v="264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831"/>
    <x v="1"/>
    <n v="3"/>
    <s v="US"/>
    <s v="USD"/>
    <n v="1425587220"/>
    <n v="1420668801"/>
    <b v="0"/>
    <x v="84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832"/>
    <x v="1"/>
    <n v="33.25"/>
    <s v="US"/>
    <s v="USD"/>
    <n v="1408827550"/>
    <n v="1406235550"/>
    <b v="0"/>
    <x v="22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09"/>
    <x v="1"/>
    <e v="#DIV/0!"/>
    <s v="DE"/>
    <s v="EUR"/>
    <n v="1451161560"/>
    <n v="1447273560"/>
    <b v="0"/>
    <x v="78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833"/>
    <x v="1"/>
    <n v="1"/>
    <s v="US"/>
    <s v="USD"/>
    <n v="1415219915"/>
    <n v="1412624315"/>
    <b v="0"/>
    <x v="29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834"/>
    <x v="1"/>
    <n v="53"/>
    <s v="US"/>
    <s v="USD"/>
    <n v="1474766189"/>
    <n v="1471310189"/>
    <b v="0"/>
    <x v="80"/>
    <b v="0"/>
    <s v="journalism/audio"/>
    <x v="5"/>
    <s v="audio"/>
    <x v="1048"/>
    <d v="2016-09-25T01:16:29"/>
  </r>
  <r>
    <n v="1049"/>
    <s v="J1 (Canceled)"/>
    <s v="------"/>
    <x v="14"/>
    <n v="0"/>
    <x v="109"/>
    <x v="1"/>
    <e v="#DIV/0!"/>
    <s v="US"/>
    <s v="USD"/>
    <n v="1455272445"/>
    <n v="1452680445"/>
    <b v="0"/>
    <x v="78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09"/>
    <x v="1"/>
    <e v="#DIV/0!"/>
    <s v="US"/>
    <s v="USD"/>
    <n v="1442257677"/>
    <n v="1439665677"/>
    <b v="0"/>
    <x v="78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09"/>
    <x v="1"/>
    <e v="#DIV/0!"/>
    <s v="US"/>
    <s v="USD"/>
    <n v="1409098825"/>
    <n v="1406679625"/>
    <b v="0"/>
    <x v="78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09"/>
    <x v="1"/>
    <e v="#DIV/0!"/>
    <s v="US"/>
    <s v="USD"/>
    <n v="1465243740"/>
    <n v="1461438495"/>
    <b v="0"/>
    <x v="78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460"/>
    <x v="1"/>
    <n v="15"/>
    <s v="US"/>
    <s v="USD"/>
    <n v="1488773332"/>
    <n v="1486613332"/>
    <b v="0"/>
    <x v="29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09"/>
    <x v="1"/>
    <e v="#DIV/0!"/>
    <s v="US"/>
    <s v="USD"/>
    <n v="1407708000"/>
    <n v="1405110399"/>
    <b v="0"/>
    <x v="78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09"/>
    <x v="1"/>
    <e v="#DIV/0!"/>
    <s v="US"/>
    <s v="USD"/>
    <n v="1457394545"/>
    <n v="1454802545"/>
    <b v="0"/>
    <x v="78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09"/>
    <x v="1"/>
    <e v="#DIV/0!"/>
    <s v="US"/>
    <s v="USD"/>
    <n v="1429892177"/>
    <n v="1424711777"/>
    <b v="0"/>
    <x v="78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09"/>
    <x v="1"/>
    <e v="#DIV/0!"/>
    <s v="US"/>
    <s v="USD"/>
    <n v="1480888483"/>
    <n v="1478292883"/>
    <b v="0"/>
    <x v="78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09"/>
    <x v="1"/>
    <e v="#DIV/0!"/>
    <s v="US"/>
    <s v="USD"/>
    <n v="1427328000"/>
    <n v="1423777043"/>
    <b v="0"/>
    <x v="78"/>
    <b v="0"/>
    <s v="journalism/audio"/>
    <x v="5"/>
    <s v="audio"/>
    <x v="1058"/>
    <d v="2015-03-26T00:00:00"/>
  </r>
  <r>
    <n v="1059"/>
    <s v="Voice Over Artist (Canceled)"/>
    <s v="Turning myself into a vocal artist."/>
    <x v="184"/>
    <n v="0"/>
    <x v="109"/>
    <x v="1"/>
    <e v="#DIV/0!"/>
    <s v="US"/>
    <s v="USD"/>
    <n v="1426269456"/>
    <n v="1423681056"/>
    <b v="0"/>
    <x v="78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460"/>
    <x v="1"/>
    <n v="50"/>
    <s v="US"/>
    <s v="USD"/>
    <n v="1429134893"/>
    <n v="1426542893"/>
    <b v="0"/>
    <x v="29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09"/>
    <x v="1"/>
    <e v="#DIV/0!"/>
    <s v="US"/>
    <s v="USD"/>
    <n v="1462150800"/>
    <n v="1456987108"/>
    <b v="0"/>
    <x v="78"/>
    <b v="0"/>
    <s v="journalism/audio"/>
    <x v="5"/>
    <s v="audio"/>
    <x v="1061"/>
    <d v="2016-05-02T01:00:00"/>
  </r>
  <r>
    <n v="1062"/>
    <s v="RETURNING AT A LATER DATE"/>
    <s v="SEE US ON PATREON www.badgirlartwork.com"/>
    <x v="212"/>
    <n v="190"/>
    <x v="835"/>
    <x v="1"/>
    <n v="47.5"/>
    <s v="US"/>
    <s v="USD"/>
    <n v="1468351341"/>
    <n v="1467746541"/>
    <b v="0"/>
    <x v="80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09"/>
    <x v="1"/>
    <e v="#DIV/0!"/>
    <s v="US"/>
    <s v="USD"/>
    <n v="1472604262"/>
    <n v="1470012262"/>
    <b v="0"/>
    <x v="78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836"/>
    <x v="2"/>
    <n v="65.666666666666671"/>
    <s v="US"/>
    <s v="USD"/>
    <n v="1373174903"/>
    <n v="1369286903"/>
    <b v="0"/>
    <x v="252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837"/>
    <x v="2"/>
    <n v="16.2"/>
    <s v="AU"/>
    <s v="AUD"/>
    <n v="1392800922"/>
    <n v="1390381722"/>
    <b v="0"/>
    <x v="81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838"/>
    <x v="2"/>
    <n v="34.128378378378379"/>
    <s v="US"/>
    <s v="USD"/>
    <n v="1375657582"/>
    <n v="1371769582"/>
    <b v="0"/>
    <x v="265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839"/>
    <x v="2"/>
    <n v="13"/>
    <s v="US"/>
    <s v="USD"/>
    <n v="1387657931"/>
    <n v="1385065931"/>
    <b v="0"/>
    <x v="73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840"/>
    <x v="2"/>
    <n v="11.25"/>
    <s v="US"/>
    <s v="USD"/>
    <n v="1460274864"/>
    <n v="1457686464"/>
    <b v="0"/>
    <x v="80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841"/>
    <x v="2"/>
    <n v="40.476190476190474"/>
    <s v="US"/>
    <s v="USD"/>
    <n v="1385447459"/>
    <n v="1382679059"/>
    <b v="0"/>
    <x v="64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449"/>
    <x v="2"/>
    <n v="35"/>
    <s v="US"/>
    <s v="USD"/>
    <n v="1349050622"/>
    <n v="1347322622"/>
    <b v="0"/>
    <x v="84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109"/>
    <x v="2"/>
    <e v="#DIV/0!"/>
    <s v="NO"/>
    <s v="NOK"/>
    <n v="1447787093"/>
    <n v="1445191493"/>
    <b v="0"/>
    <x v="78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842"/>
    <x v="2"/>
    <n v="12.75"/>
    <s v="US"/>
    <s v="USD"/>
    <n v="1391630297"/>
    <n v="1389038297"/>
    <b v="0"/>
    <x v="80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843"/>
    <x v="2"/>
    <n v="10"/>
    <s v="US"/>
    <s v="USD"/>
    <n v="1318806541"/>
    <n v="1316214541"/>
    <b v="0"/>
    <x v="29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844"/>
    <x v="2"/>
    <n v="113.56666666666666"/>
    <s v="US"/>
    <s v="USD"/>
    <n v="1388808545"/>
    <n v="1386216545"/>
    <b v="0"/>
    <x v="209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684"/>
    <x v="2"/>
    <n v="15"/>
    <s v="US"/>
    <s v="USD"/>
    <n v="1336340516"/>
    <n v="1333748516"/>
    <b v="0"/>
    <x v="8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845"/>
    <x v="2"/>
    <n v="48.281025641025643"/>
    <s v="US"/>
    <s v="USD"/>
    <n v="1410426250"/>
    <n v="1405674250"/>
    <b v="0"/>
    <x v="266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846"/>
    <x v="2"/>
    <n v="43.976047904191617"/>
    <s v="US"/>
    <s v="USD"/>
    <n v="1452744011"/>
    <n v="1450152011"/>
    <b v="0"/>
    <x v="15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847"/>
    <x v="2"/>
    <n v="9"/>
    <s v="US"/>
    <s v="USD"/>
    <n v="1311309721"/>
    <n v="1307421721"/>
    <b v="0"/>
    <x v="81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848"/>
    <x v="2"/>
    <n v="37.666666666666664"/>
    <s v="DE"/>
    <s v="EUR"/>
    <n v="1463232936"/>
    <n v="1461072936"/>
    <b v="0"/>
    <x v="59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849"/>
    <x v="2"/>
    <n v="18.581632653061224"/>
    <s v="US"/>
    <s v="USD"/>
    <n v="1399778333"/>
    <n v="1397186333"/>
    <b v="0"/>
    <x v="15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850"/>
    <x v="2"/>
    <n v="3"/>
    <s v="US"/>
    <s v="USD"/>
    <n v="1422483292"/>
    <n v="1419891292"/>
    <b v="0"/>
    <x v="80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470"/>
    <x v="2"/>
    <n v="18.666666666666668"/>
    <s v="US"/>
    <s v="USD"/>
    <n v="1344635088"/>
    <n v="1342043088"/>
    <b v="0"/>
    <x v="8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380"/>
    <x v="2"/>
    <n v="410"/>
    <s v="CA"/>
    <s v="CAD"/>
    <n v="1406994583"/>
    <n v="1401810583"/>
    <b v="0"/>
    <x v="29"/>
    <b v="0"/>
    <s v="games/video games"/>
    <x v="6"/>
    <s v="video games"/>
    <x v="1083"/>
    <d v="2014-08-02T15:49:43"/>
  </r>
  <r>
    <n v="1084"/>
    <s v="My own channel"/>
    <s v="I want to start my own channel for gaming"/>
    <x v="131"/>
    <n v="0"/>
    <x v="109"/>
    <x v="2"/>
    <e v="#DIV/0!"/>
    <s v="US"/>
    <s v="USD"/>
    <n v="1407534804"/>
    <n v="1404942804"/>
    <b v="0"/>
    <x v="78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851"/>
    <x v="2"/>
    <n v="114"/>
    <s v="CA"/>
    <s v="CAD"/>
    <n v="1457967975"/>
    <n v="1455379575"/>
    <b v="0"/>
    <x v="82"/>
    <b v="0"/>
    <s v="games/video games"/>
    <x v="6"/>
    <s v="video games"/>
    <x v="1085"/>
    <d v="2016-03-14T15:06:15"/>
  </r>
  <r>
    <n v="1086"/>
    <s v="Cyber Universe Online"/>
    <s v="Humanity's future in the Galaxy"/>
    <x v="102"/>
    <n v="15"/>
    <x v="852"/>
    <x v="2"/>
    <n v="7.5"/>
    <s v="US"/>
    <s v="USD"/>
    <n v="1408913291"/>
    <n v="1406321291"/>
    <b v="0"/>
    <x v="84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109"/>
    <x v="2"/>
    <e v="#DIV/0!"/>
    <s v="US"/>
    <s v="USD"/>
    <n v="1402852087"/>
    <n v="1400260087"/>
    <b v="0"/>
    <x v="78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853"/>
    <x v="2"/>
    <n v="43.41727891156463"/>
    <s v="US"/>
    <s v="USD"/>
    <n v="1398366667"/>
    <n v="1395774667"/>
    <b v="0"/>
    <x v="206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854"/>
    <x v="2"/>
    <n v="23.959183673469386"/>
    <s v="FR"/>
    <s v="EUR"/>
    <n v="1435293175"/>
    <n v="1432701175"/>
    <b v="0"/>
    <x v="72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855"/>
    <x v="2"/>
    <n v="5"/>
    <s v="AU"/>
    <s v="AUD"/>
    <n v="1432873653"/>
    <n v="1430281653"/>
    <b v="0"/>
    <x v="29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856"/>
    <x v="2"/>
    <n v="12.5"/>
    <s v="GB"/>
    <s v="GBP"/>
    <n v="1460313672"/>
    <n v="1457725272"/>
    <b v="0"/>
    <x v="84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857"/>
    <x v="2"/>
    <n v="3"/>
    <s v="US"/>
    <s v="USD"/>
    <n v="1357432638"/>
    <n v="1354840638"/>
    <b v="0"/>
    <x v="63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858"/>
    <x v="2"/>
    <n v="10.5625"/>
    <s v="CA"/>
    <s v="CAD"/>
    <n v="1455232937"/>
    <n v="1453936937"/>
    <b v="0"/>
    <x v="80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859"/>
    <x v="2"/>
    <n v="122.00037037037038"/>
    <s v="US"/>
    <s v="USD"/>
    <n v="1318180033"/>
    <n v="1315588033"/>
    <b v="0"/>
    <x v="74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860"/>
    <x v="2"/>
    <n v="267.80851063829789"/>
    <s v="US"/>
    <s v="USD"/>
    <n v="1377867220"/>
    <n v="1375275220"/>
    <b v="0"/>
    <x v="225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861"/>
    <x v="2"/>
    <n v="74.206896551724142"/>
    <s v="US"/>
    <s v="USD"/>
    <n v="1412393400"/>
    <n v="1409747154"/>
    <b v="0"/>
    <x v="60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862"/>
    <x v="2"/>
    <n v="6.7142857142857144"/>
    <s v="US"/>
    <s v="USD"/>
    <n v="1393786877"/>
    <n v="1390330877"/>
    <b v="0"/>
    <x v="63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863"/>
    <x v="2"/>
    <n v="81.954545454545453"/>
    <s v="US"/>
    <s v="USD"/>
    <n v="1397413095"/>
    <n v="1394821095"/>
    <b v="0"/>
    <x v="19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724"/>
    <x v="2"/>
    <n v="25"/>
    <s v="GB"/>
    <s v="GBP"/>
    <n v="1431547468"/>
    <n v="1428955468"/>
    <b v="0"/>
    <x v="29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453"/>
    <x v="2"/>
    <n v="10"/>
    <s v="DE"/>
    <s v="EUR"/>
    <n v="1455417571"/>
    <n v="1452825571"/>
    <b v="0"/>
    <x v="73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864"/>
    <x v="2"/>
    <n v="6.833333333333333"/>
    <s v="US"/>
    <s v="USD"/>
    <n v="1468519920"/>
    <n v="1466188338"/>
    <b v="0"/>
    <x v="79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865"/>
    <x v="2"/>
    <n v="17.708333333333332"/>
    <s v="US"/>
    <s v="USD"/>
    <n v="1386568740"/>
    <n v="1383095125"/>
    <b v="0"/>
    <x v="5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866"/>
    <x v="2"/>
    <n v="16.2"/>
    <s v="US"/>
    <s v="USD"/>
    <n v="1466227190"/>
    <n v="1461043190"/>
    <b v="0"/>
    <x v="41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867"/>
    <x v="2"/>
    <n v="80.297297297297291"/>
    <s v="GB"/>
    <s v="GBP"/>
    <n v="1402480221"/>
    <n v="1399888221"/>
    <b v="0"/>
    <x v="7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868"/>
    <x v="2"/>
    <n v="71.55"/>
    <s v="US"/>
    <s v="USD"/>
    <n v="1395627327"/>
    <n v="1393038927"/>
    <b v="0"/>
    <x v="9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869"/>
    <x v="2"/>
    <n v="23.571428571428573"/>
    <s v="US"/>
    <s v="USD"/>
    <n v="1333557975"/>
    <n v="1330969575"/>
    <b v="0"/>
    <x v="63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09"/>
    <x v="2"/>
    <e v="#DIV/0!"/>
    <s v="US"/>
    <s v="USD"/>
    <n v="1406148024"/>
    <n v="1403556024"/>
    <b v="0"/>
    <x v="78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870"/>
    <x v="2"/>
    <n v="34.88095238095238"/>
    <s v="US"/>
    <s v="USD"/>
    <n v="1334326635"/>
    <n v="1329146235"/>
    <b v="0"/>
    <x v="64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871"/>
    <x v="2"/>
    <n v="15"/>
    <s v="US"/>
    <s v="USD"/>
    <n v="1479495790"/>
    <n v="1476900190"/>
    <b v="0"/>
    <x v="8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872"/>
    <x v="2"/>
    <n v="23.181818181818183"/>
    <s v="US"/>
    <s v="USD"/>
    <n v="1354919022"/>
    <n v="1352327022"/>
    <b v="0"/>
    <x v="202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167"/>
    <x v="2"/>
    <n v="1"/>
    <s v="US"/>
    <s v="USD"/>
    <n v="1452228790"/>
    <n v="1449636790"/>
    <b v="0"/>
    <x v="29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873"/>
    <x v="2"/>
    <n v="100.23371794871794"/>
    <s v="US"/>
    <s v="USD"/>
    <n v="1421656200"/>
    <n v="1416507211"/>
    <b v="0"/>
    <x v="267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724"/>
    <x v="2"/>
    <n v="5"/>
    <s v="GB"/>
    <s v="GBP"/>
    <n v="1408058820"/>
    <n v="1405466820"/>
    <b v="0"/>
    <x v="29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874"/>
    <x v="2"/>
    <n v="3.3333333333333335"/>
    <s v="GB"/>
    <s v="GBP"/>
    <n v="1381306687"/>
    <n v="1378714687"/>
    <b v="0"/>
    <x v="8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875"/>
    <x v="2"/>
    <n v="13.25"/>
    <s v="US"/>
    <s v="USD"/>
    <n v="1459352495"/>
    <n v="1456764095"/>
    <b v="0"/>
    <x v="80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876"/>
    <x v="2"/>
    <n v="17.852"/>
    <s v="US"/>
    <s v="USD"/>
    <n v="1339273208"/>
    <n v="1334089208"/>
    <b v="0"/>
    <x v="73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877"/>
    <x v="2"/>
    <n v="10.375"/>
    <s v="DE"/>
    <s v="EUR"/>
    <n v="1451053313"/>
    <n v="1448461313"/>
    <b v="0"/>
    <x v="22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878"/>
    <x v="2"/>
    <n v="36.333333333333336"/>
    <s v="AU"/>
    <s v="AUD"/>
    <n v="1396666779"/>
    <n v="1394078379"/>
    <b v="0"/>
    <x v="8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879"/>
    <x v="2"/>
    <n v="5"/>
    <s v="US"/>
    <s v="USD"/>
    <n v="1396810864"/>
    <n v="1395687664"/>
    <b v="0"/>
    <x v="29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109"/>
    <x v="2"/>
    <e v="#DIV/0!"/>
    <s v="US"/>
    <s v="USD"/>
    <n v="1319835400"/>
    <n v="1315947400"/>
    <b v="0"/>
    <x v="78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880"/>
    <x v="2"/>
    <n v="5.8"/>
    <s v="US"/>
    <s v="USD"/>
    <n v="1457904316"/>
    <n v="1455315916"/>
    <b v="0"/>
    <x v="81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109"/>
    <x v="2"/>
    <e v="#DIV/0!"/>
    <s v="GB"/>
    <s v="GBP"/>
    <n v="1369932825"/>
    <n v="1368723225"/>
    <b v="0"/>
    <x v="78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881"/>
    <x v="2"/>
    <n v="3.6666666666666665"/>
    <s v="US"/>
    <s v="USD"/>
    <n v="1397910848"/>
    <n v="1395318848"/>
    <b v="0"/>
    <x v="8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882"/>
    <x v="2"/>
    <n v="60.714285714285715"/>
    <s v="US"/>
    <s v="USD"/>
    <n v="1430409651"/>
    <n v="1427817651"/>
    <b v="0"/>
    <x v="63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109"/>
    <x v="2"/>
    <e v="#DIV/0!"/>
    <s v="GB"/>
    <s v="GBP"/>
    <n v="1443193130"/>
    <n v="1438009130"/>
    <b v="0"/>
    <x v="78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724"/>
    <x v="2"/>
    <n v="5"/>
    <s v="US"/>
    <s v="USD"/>
    <n v="1468482694"/>
    <n v="1465890694"/>
    <b v="0"/>
    <x v="84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883"/>
    <x v="2"/>
    <n v="25.434782608695652"/>
    <s v="US"/>
    <s v="USD"/>
    <n v="1416000600"/>
    <n v="1413318600"/>
    <b v="0"/>
    <x v="23"/>
    <b v="0"/>
    <s v="games/mobile games"/>
    <x v="6"/>
    <s v="mobile games"/>
    <x v="1127"/>
    <d v="2014-11-14T21:30:00"/>
  </r>
  <r>
    <n v="1128"/>
    <s v="Flying Turds"/>
    <s v="#havingfunFTW"/>
    <x v="28"/>
    <n v="1"/>
    <x v="370"/>
    <x v="2"/>
    <n v="1"/>
    <s v="GB"/>
    <s v="GBP"/>
    <n v="1407425717"/>
    <n v="1404833717"/>
    <b v="0"/>
    <x v="29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884"/>
    <x v="2"/>
    <n v="10.5"/>
    <s v="US"/>
    <s v="USD"/>
    <n v="1465107693"/>
    <n v="1462515693"/>
    <b v="0"/>
    <x v="84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881"/>
    <x v="2"/>
    <n v="3.6666666666666665"/>
    <s v="US"/>
    <s v="USD"/>
    <n v="1416963300"/>
    <n v="1411775700"/>
    <b v="0"/>
    <x v="8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109"/>
    <x v="2"/>
    <e v="#DIV/0!"/>
    <s v="AU"/>
    <s v="AUD"/>
    <n v="1450993668"/>
    <n v="1448401668"/>
    <b v="0"/>
    <x v="78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885"/>
    <x v="2"/>
    <n v="110.61538461538461"/>
    <s v="CA"/>
    <s v="CAD"/>
    <n v="1483238771"/>
    <n v="1480646771"/>
    <b v="0"/>
    <x v="62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886"/>
    <x v="2"/>
    <n v="20"/>
    <s v="GB"/>
    <s v="GBP"/>
    <n v="1406799981"/>
    <n v="1404207981"/>
    <b v="0"/>
    <x v="29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524"/>
    <x v="2"/>
    <n v="1"/>
    <s v="AU"/>
    <s v="AUD"/>
    <n v="1417235580"/>
    <n v="1416034228"/>
    <b v="0"/>
    <x v="29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152"/>
    <x v="2"/>
    <n v="50"/>
    <s v="DE"/>
    <s v="EUR"/>
    <n v="1470527094"/>
    <n v="1467935094"/>
    <b v="0"/>
    <x v="29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887"/>
    <x v="2"/>
    <n v="45"/>
    <s v="FR"/>
    <s v="EUR"/>
    <n v="1450541229"/>
    <n v="1447949229"/>
    <b v="0"/>
    <x v="79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888"/>
    <x v="2"/>
    <n v="253.2051282051282"/>
    <s v="US"/>
    <s v="USD"/>
    <n v="1461440421"/>
    <n v="1458848421"/>
    <b v="0"/>
    <x v="70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737"/>
    <x v="2"/>
    <n v="31.25"/>
    <s v="US"/>
    <s v="USD"/>
    <n v="1485035131"/>
    <n v="1483307131"/>
    <b v="0"/>
    <x v="80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889"/>
    <x v="2"/>
    <n v="5"/>
    <s v="US"/>
    <s v="USD"/>
    <n v="1420100426"/>
    <n v="1417508426"/>
    <b v="0"/>
    <x v="29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109"/>
    <x v="2"/>
    <e v="#DIV/0!"/>
    <s v="GB"/>
    <s v="GBP"/>
    <n v="1438859121"/>
    <n v="1436267121"/>
    <b v="0"/>
    <x v="78"/>
    <b v="0"/>
    <s v="games/mobile games"/>
    <x v="6"/>
    <s v="mobile games"/>
    <x v="1140"/>
    <d v="2015-08-06T11:05:21"/>
  </r>
  <r>
    <n v="1141"/>
    <s v="Arena Z - Zombie Survival"/>
    <s v="I think this will be a great game!"/>
    <x v="2"/>
    <n v="0"/>
    <x v="109"/>
    <x v="2"/>
    <e v="#DIV/0!"/>
    <s v="DE"/>
    <s v="EUR"/>
    <n v="1436460450"/>
    <n v="1433868450"/>
    <b v="0"/>
    <x v="78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109"/>
    <x v="2"/>
    <e v="#DIV/0!"/>
    <s v="US"/>
    <s v="USD"/>
    <n v="1424131727"/>
    <n v="1421539727"/>
    <b v="0"/>
    <x v="78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890"/>
    <x v="2"/>
    <n v="23.25"/>
    <s v="US"/>
    <s v="USD"/>
    <n v="1450327126"/>
    <n v="1447735126"/>
    <b v="0"/>
    <x v="22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109"/>
    <x v="2"/>
    <e v="#DIV/0!"/>
    <s v="US"/>
    <s v="USD"/>
    <n v="1430281320"/>
    <n v="1427689320"/>
    <b v="0"/>
    <x v="78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415"/>
    <x v="2"/>
    <n v="100"/>
    <s v="US"/>
    <s v="USD"/>
    <n v="1412272592"/>
    <n v="1407088592"/>
    <b v="0"/>
    <x v="29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891"/>
    <x v="2"/>
    <n v="44.166666666666664"/>
    <s v="US"/>
    <s v="USD"/>
    <n v="1399071173"/>
    <n v="1395787973"/>
    <b v="0"/>
    <x v="8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109"/>
    <x v="2"/>
    <e v="#DIV/0!"/>
    <s v="CA"/>
    <s v="CAD"/>
    <n v="1413760783"/>
    <n v="1408576783"/>
    <b v="0"/>
    <x v="78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892"/>
    <x v="2"/>
    <n v="24.333333333333332"/>
    <s v="US"/>
    <s v="USD"/>
    <n v="1480568781"/>
    <n v="1477973181"/>
    <b v="0"/>
    <x v="8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840"/>
    <x v="2"/>
    <n v="37.5"/>
    <s v="US"/>
    <s v="USD"/>
    <n v="1466096566"/>
    <n v="1463504566"/>
    <b v="0"/>
    <x v="84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893"/>
    <x v="2"/>
    <n v="42"/>
    <s v="US"/>
    <s v="USD"/>
    <n v="1452293675"/>
    <n v="1447109675"/>
    <b v="0"/>
    <x v="79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109"/>
    <x v="2"/>
    <e v="#DIV/0!"/>
    <s v="US"/>
    <s v="USD"/>
    <n v="1441592863"/>
    <n v="1439000863"/>
    <b v="0"/>
    <x v="78"/>
    <b v="0"/>
    <s v="food/food trucks"/>
    <x v="7"/>
    <s v="food trucks"/>
    <x v="1151"/>
    <d v="2015-09-07T02:27:43"/>
  </r>
  <r>
    <n v="1152"/>
    <s v="Peruvian King Food Truck"/>
    <s v="Peruvian food truck with an LA twist."/>
    <x v="194"/>
    <n v="911"/>
    <x v="894"/>
    <x v="2"/>
    <n v="60.733333333333334"/>
    <s v="US"/>
    <s v="USD"/>
    <n v="1431709312"/>
    <n v="1429117312"/>
    <b v="0"/>
    <x v="41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895"/>
    <x v="2"/>
    <n v="50"/>
    <s v="US"/>
    <s v="USD"/>
    <n v="1434647305"/>
    <n v="1432055305"/>
    <b v="0"/>
    <x v="29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896"/>
    <x v="2"/>
    <n v="108.33333333333333"/>
    <s v="US"/>
    <s v="USD"/>
    <n v="1441507006"/>
    <n v="1438915006"/>
    <b v="0"/>
    <x v="8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897"/>
    <x v="2"/>
    <n v="23.5"/>
    <s v="US"/>
    <s v="USD"/>
    <n v="1408040408"/>
    <n v="1405448408"/>
    <b v="0"/>
    <x v="22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109"/>
    <x v="2"/>
    <e v="#DIV/0!"/>
    <s v="US"/>
    <s v="USD"/>
    <n v="1424742162"/>
    <n v="1422150162"/>
    <b v="0"/>
    <x v="78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898"/>
    <x v="2"/>
    <n v="50.333333333333336"/>
    <s v="US"/>
    <s v="USD"/>
    <n v="1417795480"/>
    <n v="1412607880"/>
    <b v="0"/>
    <x v="8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899"/>
    <x v="2"/>
    <n v="11.666666666666666"/>
    <s v="US"/>
    <s v="USD"/>
    <n v="1418091128"/>
    <n v="1415499128"/>
    <b v="0"/>
    <x v="8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109"/>
    <x v="2"/>
    <e v="#DIV/0!"/>
    <s v="US"/>
    <s v="USD"/>
    <n v="1435679100"/>
    <n v="1433006765"/>
    <b v="0"/>
    <x v="78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900"/>
    <x v="2"/>
    <n v="60.789473684210527"/>
    <s v="US"/>
    <s v="USD"/>
    <n v="1427510586"/>
    <n v="1424922186"/>
    <b v="0"/>
    <x v="10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109"/>
    <x v="2"/>
    <e v="#DIV/0!"/>
    <s v="US"/>
    <s v="USD"/>
    <n v="1432047989"/>
    <n v="1430233589"/>
    <b v="0"/>
    <x v="78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901"/>
    <x v="2"/>
    <n v="17.5"/>
    <s v="US"/>
    <s v="USD"/>
    <n v="1411662264"/>
    <n v="1408983864"/>
    <b v="0"/>
    <x v="84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109"/>
    <x v="2"/>
    <e v="#DIV/0!"/>
    <s v="US"/>
    <s v="USD"/>
    <n v="1407604920"/>
    <n v="1405012920"/>
    <b v="0"/>
    <x v="78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109"/>
    <x v="2"/>
    <e v="#DIV/0!"/>
    <s v="US"/>
    <s v="USD"/>
    <n v="1466270582"/>
    <n v="1463678582"/>
    <b v="0"/>
    <x v="78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902"/>
    <x v="2"/>
    <n v="82.82"/>
    <s v="US"/>
    <s v="USD"/>
    <n v="1404623330"/>
    <n v="1401685730"/>
    <b v="0"/>
    <x v="20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903"/>
    <x v="2"/>
    <n v="358.875"/>
    <s v="US"/>
    <s v="USD"/>
    <n v="1435291200"/>
    <n v="1432640342"/>
    <b v="0"/>
    <x v="22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904"/>
    <x v="2"/>
    <n v="61.1875"/>
    <s v="US"/>
    <s v="USD"/>
    <n v="1410543495"/>
    <n v="1407865095"/>
    <b v="0"/>
    <x v="38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905"/>
    <x v="2"/>
    <n v="340"/>
    <s v="US"/>
    <s v="USD"/>
    <n v="1474507065"/>
    <n v="1471915065"/>
    <b v="0"/>
    <x v="8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906"/>
    <x v="2"/>
    <n v="5.666666666666667"/>
    <s v="US"/>
    <s v="USD"/>
    <n v="1424593763"/>
    <n v="1422001763"/>
    <b v="0"/>
    <x v="8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177"/>
    <x v="2"/>
    <n v="50"/>
    <s v="GB"/>
    <s v="GBP"/>
    <n v="1433021171"/>
    <n v="1430429171"/>
    <b v="0"/>
    <x v="84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370"/>
    <x v="2"/>
    <n v="25"/>
    <s v="US"/>
    <s v="USD"/>
    <n v="1415909927"/>
    <n v="1414351127"/>
    <b v="0"/>
    <x v="29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x v="7"/>
    <n v="0"/>
    <x v="109"/>
    <x v="2"/>
    <e v="#DIV/0!"/>
    <s v="US"/>
    <s v="USD"/>
    <n v="1408551752"/>
    <n v="1405959752"/>
    <b v="0"/>
    <x v="78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907"/>
    <x v="2"/>
    <n v="30"/>
    <s v="US"/>
    <s v="USD"/>
    <n v="1438576057"/>
    <n v="1435552057"/>
    <b v="0"/>
    <x v="29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908"/>
    <x v="2"/>
    <n v="46.631578947368418"/>
    <s v="US"/>
    <s v="USD"/>
    <n v="1462738327"/>
    <n v="1460146327"/>
    <b v="0"/>
    <x v="10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909"/>
    <x v="2"/>
    <n v="65"/>
    <s v="US"/>
    <s v="USD"/>
    <n v="1436981339"/>
    <n v="1434389339"/>
    <b v="0"/>
    <x v="82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910"/>
    <x v="2"/>
    <n v="10"/>
    <s v="AU"/>
    <s v="AUD"/>
    <n v="1488805200"/>
    <n v="1484094498"/>
    <b v="0"/>
    <x v="29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109"/>
    <x v="2"/>
    <e v="#DIV/0!"/>
    <s v="GB"/>
    <s v="GBP"/>
    <n v="1413388296"/>
    <n v="1410796296"/>
    <b v="0"/>
    <x v="78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440"/>
    <x v="2"/>
    <n v="5"/>
    <s v="US"/>
    <s v="USD"/>
    <n v="1408225452"/>
    <n v="1405633452"/>
    <b v="0"/>
    <x v="29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911"/>
    <x v="2"/>
    <n v="640"/>
    <s v="CA"/>
    <s v="CAD"/>
    <n v="1446052627"/>
    <n v="1443460627"/>
    <b v="0"/>
    <x v="81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912"/>
    <x v="2"/>
    <n v="69.117647058823536"/>
    <s v="US"/>
    <s v="USD"/>
    <n v="1403983314"/>
    <n v="1400786514"/>
    <b v="0"/>
    <x v="268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x v="63"/>
    <n v="4"/>
    <x v="168"/>
    <x v="2"/>
    <n v="1.3333333333333333"/>
    <s v="US"/>
    <s v="USD"/>
    <n v="1425197321"/>
    <n v="1422605321"/>
    <b v="0"/>
    <x v="8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913"/>
    <x v="2"/>
    <n v="10.5"/>
    <s v="US"/>
    <s v="USD"/>
    <n v="1484239320"/>
    <n v="1482609088"/>
    <b v="0"/>
    <x v="80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914"/>
    <x v="2"/>
    <n v="33.333333333333336"/>
    <s v="US"/>
    <s v="USD"/>
    <n v="1478059140"/>
    <n v="1476391223"/>
    <b v="0"/>
    <x v="8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915"/>
    <x v="0"/>
    <n v="61.562666666666665"/>
    <s v="GB"/>
    <s v="GBP"/>
    <n v="1486391011"/>
    <n v="1483712611"/>
    <b v="0"/>
    <x v="269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916"/>
    <x v="0"/>
    <n v="118.73873873873873"/>
    <s v="US"/>
    <s v="USD"/>
    <n v="1433736000"/>
    <n v="1430945149"/>
    <b v="0"/>
    <x v="112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589"/>
    <x v="0"/>
    <n v="65.081300813008127"/>
    <s v="GB"/>
    <s v="GBP"/>
    <n v="1433198520"/>
    <n v="1430340195"/>
    <b v="0"/>
    <x v="252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917"/>
    <x v="0"/>
    <n v="130.15714285714284"/>
    <s v="US"/>
    <s v="USD"/>
    <n v="1431885600"/>
    <n v="1429133323"/>
    <b v="0"/>
    <x v="16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918"/>
    <x v="0"/>
    <n v="37.776470588235291"/>
    <s v="CA"/>
    <s v="CAD"/>
    <n v="1482943740"/>
    <n v="1481129340"/>
    <b v="0"/>
    <x v="268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919"/>
    <x v="0"/>
    <n v="112.79069767441861"/>
    <s v="US"/>
    <s v="USD"/>
    <n v="1467242995"/>
    <n v="1465428595"/>
    <b v="0"/>
    <x v="48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920"/>
    <x v="0"/>
    <n v="51.92307692307692"/>
    <s v="US"/>
    <s v="USD"/>
    <n v="1409500725"/>
    <n v="1406908725"/>
    <b v="0"/>
    <x v="62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921"/>
    <x v="0"/>
    <n v="89.242424242424249"/>
    <s v="US"/>
    <s v="USD"/>
    <n v="1458480560"/>
    <n v="1455892160"/>
    <b v="0"/>
    <x v="51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922"/>
    <x v="0"/>
    <n v="19.333333333333332"/>
    <s v="GB"/>
    <s v="GBP"/>
    <n v="1486814978"/>
    <n v="1484222978"/>
    <b v="0"/>
    <x v="41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923"/>
    <x v="0"/>
    <n v="79.967032967032964"/>
    <s v="US"/>
    <s v="USD"/>
    <n v="1460223453"/>
    <n v="1455043053"/>
    <b v="0"/>
    <x v="270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924"/>
    <x v="0"/>
    <n v="56.414565826330531"/>
    <s v="IE"/>
    <s v="EUR"/>
    <n v="1428493379"/>
    <n v="1425901379"/>
    <b v="0"/>
    <x v="271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920"/>
    <x v="0"/>
    <n v="79.411764705882348"/>
    <s v="IT"/>
    <s v="EUR"/>
    <n v="1450602000"/>
    <n v="1445415653"/>
    <b v="0"/>
    <x v="203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925"/>
    <x v="0"/>
    <n v="76.439453125"/>
    <s v="GB"/>
    <s v="GBP"/>
    <n v="1450467539"/>
    <n v="1447875539"/>
    <b v="0"/>
    <x v="27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926"/>
    <x v="0"/>
    <n v="121"/>
    <s v="US"/>
    <s v="USD"/>
    <n v="1465797540"/>
    <n v="1463155034"/>
    <b v="0"/>
    <x v="100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927"/>
    <x v="0"/>
    <n v="54.616766467065865"/>
    <s v="US"/>
    <s v="USD"/>
    <n v="1451530800"/>
    <n v="1448463086"/>
    <b v="0"/>
    <x v="15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928"/>
    <x v="0"/>
    <n v="299.22222222222223"/>
    <s v="GB"/>
    <s v="GBP"/>
    <n v="1436380200"/>
    <n v="1433615400"/>
    <b v="0"/>
    <x v="82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929"/>
    <x v="0"/>
    <n v="58.533980582524272"/>
    <s v="US"/>
    <s v="USD"/>
    <n v="1429183656"/>
    <n v="1427369256"/>
    <b v="0"/>
    <x v="27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930"/>
    <x v="0"/>
    <n v="55.371801801801809"/>
    <s v="GB"/>
    <s v="GBP"/>
    <n v="1468593246"/>
    <n v="1466001246"/>
    <b v="0"/>
    <x v="112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931"/>
    <x v="0"/>
    <n v="183.80442804428046"/>
    <s v="AU"/>
    <s v="AUD"/>
    <n v="1435388154"/>
    <n v="1432796154"/>
    <b v="0"/>
    <x v="197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932"/>
    <x v="0"/>
    <n v="165.34653465346534"/>
    <s v="US"/>
    <s v="USD"/>
    <n v="1433083527"/>
    <n v="1430491527"/>
    <b v="0"/>
    <x v="2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933"/>
    <x v="0"/>
    <n v="234.78947368421052"/>
    <s v="US"/>
    <s v="USD"/>
    <n v="1449205200"/>
    <n v="1445363833"/>
    <b v="0"/>
    <x v="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934"/>
    <x v="0"/>
    <n v="211.48387096774192"/>
    <s v="DE"/>
    <s v="EUR"/>
    <n v="1434197351"/>
    <n v="1431605351"/>
    <b v="0"/>
    <x v="95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935"/>
    <x v="0"/>
    <n v="32.34375"/>
    <s v="AT"/>
    <s v="EUR"/>
    <n v="1489238940"/>
    <n v="1486406253"/>
    <b v="0"/>
    <x v="58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x v="227"/>
    <n v="17396"/>
    <x v="936"/>
    <x v="0"/>
    <n v="123.37588652482269"/>
    <s v="IT"/>
    <s v="EUR"/>
    <n v="1459418400"/>
    <n v="1456827573"/>
    <b v="0"/>
    <x v="26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937"/>
    <x v="0"/>
    <n v="207.06666666666666"/>
    <s v="US"/>
    <s v="USD"/>
    <n v="1458835264"/>
    <n v="1456246864"/>
    <b v="0"/>
    <x v="11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938"/>
    <x v="0"/>
    <n v="138.2608695652174"/>
    <s v="US"/>
    <s v="USD"/>
    <n v="1488053905"/>
    <n v="1485461905"/>
    <b v="0"/>
    <x v="67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939"/>
    <x v="0"/>
    <n v="493.81553398058253"/>
    <s v="SE"/>
    <s v="SEK"/>
    <n v="1433106000"/>
    <n v="1431124572"/>
    <b v="0"/>
    <x v="27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940"/>
    <x v="0"/>
    <n v="168.5"/>
    <s v="CA"/>
    <s v="CAD"/>
    <n v="1465505261"/>
    <n v="1464209261"/>
    <b v="0"/>
    <x v="79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941"/>
    <x v="0"/>
    <n v="38.867469879518069"/>
    <s v="US"/>
    <s v="USD"/>
    <n v="1448586000"/>
    <n v="1447195695"/>
    <b v="0"/>
    <x v="1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942"/>
    <x v="0"/>
    <n v="61.527777777777779"/>
    <s v="GB"/>
    <s v="GBP"/>
    <n v="1485886100"/>
    <n v="1482862100"/>
    <b v="0"/>
    <x v="52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943"/>
    <x v="0"/>
    <n v="105.44"/>
    <s v="US"/>
    <s v="USD"/>
    <n v="1433880605"/>
    <n v="1428696605"/>
    <b v="0"/>
    <x v="20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944"/>
    <x v="0"/>
    <n v="71.592003642987251"/>
    <s v="US"/>
    <s v="USD"/>
    <n v="1401487756"/>
    <n v="1398895756"/>
    <b v="0"/>
    <x v="274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945"/>
    <x v="0"/>
    <n v="91.882882882882882"/>
    <s v="US"/>
    <s v="USD"/>
    <n v="1443826980"/>
    <n v="1441032457"/>
    <b v="0"/>
    <x v="147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946"/>
    <x v="0"/>
    <n v="148.57377049180329"/>
    <s v="US"/>
    <s v="USD"/>
    <n v="1468524340"/>
    <n v="1465932340"/>
    <b v="0"/>
    <x v="275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947"/>
    <x v="0"/>
    <n v="174.2134831460674"/>
    <s v="US"/>
    <s v="USD"/>
    <n v="1446346800"/>
    <n v="1443714800"/>
    <b v="0"/>
    <x v="30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948"/>
    <x v="0"/>
    <n v="102.86166007905139"/>
    <s v="US"/>
    <s v="USD"/>
    <n v="1476961513"/>
    <n v="1474369513"/>
    <b v="0"/>
    <x v="35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949"/>
    <x v="0"/>
    <n v="111.17857142857143"/>
    <s v="DE"/>
    <s v="EUR"/>
    <n v="1440515112"/>
    <n v="1437923112"/>
    <b v="0"/>
    <x v="205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950"/>
    <x v="0"/>
    <n v="23.796213592233013"/>
    <s v="GB"/>
    <s v="GBP"/>
    <n v="1480809600"/>
    <n v="1478431488"/>
    <b v="0"/>
    <x v="27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951"/>
    <x v="0"/>
    <n v="81.268115942028984"/>
    <s v="CA"/>
    <s v="CAD"/>
    <n v="1459483200"/>
    <n v="1456852647"/>
    <b v="0"/>
    <x v="276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952"/>
    <x v="0"/>
    <n v="116.21465968586388"/>
    <s v="US"/>
    <s v="USD"/>
    <n v="1478754909"/>
    <n v="1476159309"/>
    <b v="0"/>
    <x v="277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953"/>
    <x v="1"/>
    <n v="58.888888888888886"/>
    <s v="US"/>
    <s v="USD"/>
    <n v="1402060302"/>
    <n v="1396876302"/>
    <b v="0"/>
    <x v="59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954"/>
    <x v="1"/>
    <n v="44"/>
    <s v="US"/>
    <s v="USD"/>
    <n v="1382478278"/>
    <n v="1377294278"/>
    <b v="0"/>
    <x v="8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955"/>
    <x v="1"/>
    <n v="48.424999999999997"/>
    <s v="US"/>
    <s v="USD"/>
    <n v="1398042000"/>
    <n v="1395089981"/>
    <b v="0"/>
    <x v="244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09"/>
    <x v="1"/>
    <e v="#DIV/0!"/>
    <s v="US"/>
    <s v="USD"/>
    <n v="1407394800"/>
    <n v="1404770616"/>
    <b v="0"/>
    <x v="78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956"/>
    <x v="1"/>
    <n v="61.041666666666664"/>
    <s v="US"/>
    <s v="USD"/>
    <n v="1317231008"/>
    <n v="1312047008"/>
    <b v="0"/>
    <x v="5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957"/>
    <x v="1"/>
    <n v="25"/>
    <s v="US"/>
    <s v="USD"/>
    <n v="1334592000"/>
    <n v="1331982127"/>
    <b v="0"/>
    <x v="29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09"/>
    <x v="1"/>
    <e v="#DIV/0!"/>
    <s v="US"/>
    <s v="USD"/>
    <n v="1298589630"/>
    <n v="1295997630"/>
    <b v="0"/>
    <x v="78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09"/>
    <x v="1"/>
    <e v="#DIV/0!"/>
    <s v="US"/>
    <s v="USD"/>
    <n v="1440723600"/>
    <n v="1436394968"/>
    <b v="0"/>
    <x v="78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417"/>
    <x v="1"/>
    <n v="40"/>
    <s v="US"/>
    <s v="USD"/>
    <n v="1381090870"/>
    <n v="1377030070"/>
    <b v="0"/>
    <x v="29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958"/>
    <x v="1"/>
    <n v="19.333333333333332"/>
    <s v="US"/>
    <s v="USD"/>
    <n v="1329864374"/>
    <n v="1328049974"/>
    <b v="0"/>
    <x v="79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09"/>
    <x v="1"/>
    <e v="#DIV/0!"/>
    <s v="GB"/>
    <s v="GBP"/>
    <n v="1422903342"/>
    <n v="1420311342"/>
    <b v="0"/>
    <x v="78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959"/>
    <x v="1"/>
    <n v="35"/>
    <s v="US"/>
    <s v="USD"/>
    <n v="1387077299"/>
    <n v="1383621299"/>
    <b v="0"/>
    <x v="79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09"/>
    <x v="1"/>
    <e v="#DIV/0!"/>
    <s v="US"/>
    <s v="USD"/>
    <n v="1343491200"/>
    <n v="1342801164"/>
    <b v="0"/>
    <x v="78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09"/>
    <x v="1"/>
    <e v="#DIV/0!"/>
    <s v="US"/>
    <s v="USD"/>
    <n v="1345790865"/>
    <n v="1344062865"/>
    <b v="0"/>
    <x v="78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960"/>
    <x v="1"/>
    <n v="59.333333333333336"/>
    <s v="US"/>
    <s v="USD"/>
    <n v="1312641536"/>
    <n v="1310049536"/>
    <b v="0"/>
    <x v="8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09"/>
    <x v="1"/>
    <e v="#DIV/0!"/>
    <s v="US"/>
    <s v="USD"/>
    <n v="1325804767"/>
    <n v="1323212767"/>
    <b v="0"/>
    <x v="78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961"/>
    <x v="1"/>
    <n v="30.125"/>
    <s v="US"/>
    <s v="USD"/>
    <n v="1373665860"/>
    <n v="1368579457"/>
    <b v="0"/>
    <x v="22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962"/>
    <x v="1"/>
    <n v="74.617647058823536"/>
    <s v="US"/>
    <s v="USD"/>
    <n v="1414994340"/>
    <n v="1413057980"/>
    <b v="0"/>
    <x v="69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963"/>
    <x v="1"/>
    <n v="5"/>
    <s v="US"/>
    <s v="USD"/>
    <n v="1315747080"/>
    <n v="1314417502"/>
    <b v="0"/>
    <x v="29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964"/>
    <x v="1"/>
    <n v="44.5"/>
    <s v="US"/>
    <s v="USD"/>
    <n v="1310158800"/>
    <n v="1304888771"/>
    <b v="0"/>
    <x v="44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965"/>
    <x v="0"/>
    <n v="46.133333333333333"/>
    <s v="US"/>
    <s v="USD"/>
    <n v="1366664400"/>
    <n v="1363981723"/>
    <b v="1"/>
    <x v="43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966"/>
    <x v="0"/>
    <n v="141.47058823529412"/>
    <s v="US"/>
    <s v="USD"/>
    <n v="1402755834"/>
    <n v="1400163834"/>
    <b v="1"/>
    <x v="5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967"/>
    <x v="0"/>
    <n v="75.483870967741936"/>
    <s v="US"/>
    <s v="USD"/>
    <n v="1323136949"/>
    <n v="1319245349"/>
    <b v="1"/>
    <x v="162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968"/>
    <x v="0"/>
    <n v="85.5"/>
    <s v="US"/>
    <s v="USD"/>
    <n v="1367823655"/>
    <n v="1365231655"/>
    <b v="1"/>
    <x v="133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969"/>
    <x v="0"/>
    <n v="64.254237288135599"/>
    <s v="US"/>
    <s v="USD"/>
    <n v="1402642740"/>
    <n v="1399563953"/>
    <b v="1"/>
    <x v="211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970"/>
    <x v="0"/>
    <n v="64.46913580246914"/>
    <s v="US"/>
    <s v="USD"/>
    <n v="1341683211"/>
    <n v="1339091211"/>
    <b v="1"/>
    <x v="75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971"/>
    <x v="0"/>
    <n v="118.2007874015748"/>
    <s v="US"/>
    <s v="USD"/>
    <n v="1410017131"/>
    <n v="1406129131"/>
    <b v="1"/>
    <x v="27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972"/>
    <x v="0"/>
    <n v="82.540540540540547"/>
    <s v="US"/>
    <s v="USD"/>
    <n v="1316979167"/>
    <n v="1311795167"/>
    <b v="1"/>
    <x v="142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973"/>
    <x v="0"/>
    <n v="34.170212765957444"/>
    <s v="US"/>
    <s v="USD"/>
    <n v="1382658169"/>
    <n v="1380238969"/>
    <b v="1"/>
    <x v="26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974"/>
    <x v="0"/>
    <n v="42.73322081575246"/>
    <s v="US"/>
    <s v="USD"/>
    <n v="1409770107"/>
    <n v="1407178107"/>
    <b v="1"/>
    <x v="279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975"/>
    <x v="0"/>
    <n v="94.489361702127653"/>
    <s v="US"/>
    <s v="USD"/>
    <n v="1293857940"/>
    <n v="1288968886"/>
    <b v="1"/>
    <x v="26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976"/>
    <x v="0"/>
    <n v="55.697247706422019"/>
    <s v="US"/>
    <s v="USD"/>
    <n v="1385932652"/>
    <n v="1383337052"/>
    <b v="1"/>
    <x v="280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977"/>
    <x v="0"/>
    <n v="98.030831024930734"/>
    <s v="US"/>
    <s v="USD"/>
    <n v="1329084231"/>
    <n v="1326492231"/>
    <b v="1"/>
    <x v="28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978"/>
    <x v="0"/>
    <n v="92.102272727272734"/>
    <s v="US"/>
    <s v="USD"/>
    <n v="1301792590"/>
    <n v="1297562590"/>
    <b v="1"/>
    <x v="282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979"/>
    <x v="0"/>
    <n v="38.175462686567165"/>
    <s v="US"/>
    <s v="USD"/>
    <n v="1377960012"/>
    <n v="1375368012"/>
    <b v="1"/>
    <x v="283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980"/>
    <x v="0"/>
    <n v="27.145833333333332"/>
    <s v="US"/>
    <s v="USD"/>
    <n v="1402286340"/>
    <n v="1399504664"/>
    <b v="1"/>
    <x v="93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981"/>
    <x v="0"/>
    <n v="50.689189189189186"/>
    <s v="US"/>
    <s v="USD"/>
    <n v="1393445620"/>
    <n v="1390853620"/>
    <b v="1"/>
    <x v="142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982"/>
    <x v="0"/>
    <n v="38.942307692307693"/>
    <s v="US"/>
    <s v="USD"/>
    <n v="1390983227"/>
    <n v="1388391227"/>
    <b v="1"/>
    <x v="47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983"/>
    <x v="0"/>
    <n v="77.638095238095232"/>
    <s v="CA"/>
    <s v="CAD"/>
    <n v="1392574692"/>
    <n v="1389982692"/>
    <b v="1"/>
    <x v="217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984"/>
    <x v="0"/>
    <n v="43.536585365853661"/>
    <s v="US"/>
    <s v="USD"/>
    <n v="1396054800"/>
    <n v="1393034470"/>
    <b v="1"/>
    <x v="14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985"/>
    <x v="0"/>
    <n v="31.823529411764707"/>
    <s v="US"/>
    <s v="USD"/>
    <n v="1383062083"/>
    <n v="1380556483"/>
    <b v="1"/>
    <x v="69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986"/>
    <x v="0"/>
    <n v="63.184393939393942"/>
    <s v="US"/>
    <s v="USD"/>
    <n v="1291131815"/>
    <n v="1287071015"/>
    <b v="1"/>
    <x v="3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987"/>
    <x v="0"/>
    <n v="190.9"/>
    <s v="US"/>
    <s v="USD"/>
    <n v="1389474145"/>
    <n v="1386882145"/>
    <b v="1"/>
    <x v="133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972"/>
    <x v="0"/>
    <n v="140.85534591194968"/>
    <s v="US"/>
    <s v="USD"/>
    <n v="1374674558"/>
    <n v="1372082558"/>
    <b v="1"/>
    <x v="180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988"/>
    <x v="0"/>
    <n v="76.92307692307692"/>
    <s v="US"/>
    <s v="USD"/>
    <n v="1379708247"/>
    <n v="1377116247"/>
    <b v="1"/>
    <x v="0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989"/>
    <x v="0"/>
    <n v="99.15533980582525"/>
    <s v="US"/>
    <s v="USD"/>
    <n v="1460764800"/>
    <n v="1458157512"/>
    <b v="1"/>
    <x v="190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990"/>
    <x v="0"/>
    <n v="67.881656804733723"/>
    <s v="US"/>
    <s v="USD"/>
    <n v="1332704042"/>
    <n v="1327523642"/>
    <b v="1"/>
    <x v="3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972"/>
    <x v="0"/>
    <n v="246.29032258064515"/>
    <s v="US"/>
    <s v="USD"/>
    <n v="1384363459"/>
    <n v="1381767859"/>
    <b v="1"/>
    <x v="162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938"/>
    <x v="0"/>
    <n v="189.28571428571428"/>
    <s v="US"/>
    <s v="USD"/>
    <n v="1276574400"/>
    <n v="1270576379"/>
    <b v="1"/>
    <x v="33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991"/>
    <x v="0"/>
    <n v="76.666666666666671"/>
    <s v="CA"/>
    <s v="CAD"/>
    <n v="1409506291"/>
    <n v="1406914291"/>
    <b v="1"/>
    <x v="24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992"/>
    <x v="0"/>
    <n v="82.963254817987149"/>
    <s v="US"/>
    <s v="USD"/>
    <n v="1346344425"/>
    <n v="1343320425"/>
    <b v="1"/>
    <x v="284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993"/>
    <x v="0"/>
    <n v="62.522107969151669"/>
    <s v="US"/>
    <s v="USD"/>
    <n v="1375908587"/>
    <n v="1372884587"/>
    <b v="1"/>
    <x v="285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994"/>
    <x v="0"/>
    <n v="46.06808823529412"/>
    <s v="US"/>
    <s v="USD"/>
    <n v="1251777600"/>
    <n v="1247504047"/>
    <b v="1"/>
    <x v="32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995"/>
    <x v="0"/>
    <n v="38.543946731234868"/>
    <s v="US"/>
    <s v="USD"/>
    <n v="1346765347"/>
    <n v="1343741347"/>
    <b v="1"/>
    <x v="286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996"/>
    <x v="0"/>
    <n v="53.005263157894738"/>
    <s v="US"/>
    <s v="USD"/>
    <n v="1403661600"/>
    <n v="1401196766"/>
    <b v="1"/>
    <x v="245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997"/>
    <x v="0"/>
    <n v="73.355396825396824"/>
    <s v="US"/>
    <s v="USD"/>
    <n v="1395624170"/>
    <n v="1392171770"/>
    <b v="1"/>
    <x v="143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998"/>
    <x v="0"/>
    <n v="127.97523076923076"/>
    <s v="US"/>
    <s v="USD"/>
    <n v="1299003054"/>
    <n v="1291227054"/>
    <b v="1"/>
    <x v="208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592"/>
    <x v="0"/>
    <n v="104.72972972972973"/>
    <s v="US"/>
    <s v="USD"/>
    <n v="1375033836"/>
    <n v="1373305836"/>
    <b v="1"/>
    <x v="142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999"/>
    <x v="0"/>
    <n v="67.671532846715323"/>
    <s v="US"/>
    <s v="USD"/>
    <n v="1386565140"/>
    <n v="1383909855"/>
    <b v="1"/>
    <x v="220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1000"/>
    <x v="0"/>
    <n v="95.931818181818187"/>
    <s v="US"/>
    <s v="USD"/>
    <n v="1362974400"/>
    <n v="1360948389"/>
    <b v="1"/>
    <x v="19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50"/>
    <x v="0"/>
    <n v="65.161290322580641"/>
    <s v="US"/>
    <s v="USD"/>
    <n v="1483203540"/>
    <n v="1481175482"/>
    <b v="0"/>
    <x v="162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1001"/>
    <x v="0"/>
    <n v="32.269841269841272"/>
    <s v="GB"/>
    <s v="GBP"/>
    <n v="1434808775"/>
    <n v="1433512775"/>
    <b v="0"/>
    <x v="287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1002"/>
    <x v="0"/>
    <n v="81.25"/>
    <s v="GB"/>
    <s v="GBP"/>
    <n v="1424181600"/>
    <n v="1423041227"/>
    <b v="0"/>
    <x v="9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1003"/>
    <x v="0"/>
    <n v="24.2"/>
    <s v="GB"/>
    <s v="GBP"/>
    <n v="1434120856"/>
    <n v="1428936856"/>
    <b v="0"/>
    <x v="20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1004"/>
    <x v="0"/>
    <n v="65.868852459016395"/>
    <s v="US"/>
    <s v="USD"/>
    <n v="1470801600"/>
    <n v="1468122163"/>
    <b v="0"/>
    <x v="42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1005"/>
    <x v="0"/>
    <n v="36.07692307692308"/>
    <s v="US"/>
    <s v="USD"/>
    <n v="1483499645"/>
    <n v="1480907645"/>
    <b v="0"/>
    <x v="47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1006"/>
    <x v="0"/>
    <n v="44.186046511627907"/>
    <s v="US"/>
    <s v="USD"/>
    <n v="1429772340"/>
    <n v="1427121931"/>
    <b v="0"/>
    <x v="48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945"/>
    <x v="0"/>
    <n v="104.07142857142857"/>
    <s v="US"/>
    <s v="USD"/>
    <n v="1428390000"/>
    <n v="1425224391"/>
    <b v="0"/>
    <x v="288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1007"/>
    <x v="0"/>
    <n v="35.96153846153846"/>
    <s v="GB"/>
    <s v="GBP"/>
    <n v="1444172340"/>
    <n v="1441822828"/>
    <b v="0"/>
    <x v="47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1008"/>
    <x v="0"/>
    <n v="127.79166666666667"/>
    <s v="US"/>
    <s v="USD"/>
    <n v="1447523371"/>
    <n v="1444927771"/>
    <b v="0"/>
    <x v="148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1009"/>
    <x v="0"/>
    <n v="27.727272727272727"/>
    <s v="GB"/>
    <s v="GBP"/>
    <n v="1445252400"/>
    <n v="1443696797"/>
    <b v="0"/>
    <x v="19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1010"/>
    <x v="0"/>
    <n v="39.828125"/>
    <s v="GB"/>
    <s v="GBP"/>
    <n v="1438189200"/>
    <n v="1435585497"/>
    <b v="0"/>
    <x v="31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1011"/>
    <x v="0"/>
    <n v="52.173913043478258"/>
    <s v="GB"/>
    <s v="GBP"/>
    <n v="1457914373"/>
    <n v="1456189973"/>
    <b v="0"/>
    <x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1012"/>
    <x v="0"/>
    <n v="92.037815126050418"/>
    <s v="US"/>
    <s v="USD"/>
    <n v="1462125358"/>
    <n v="1459533358"/>
    <b v="0"/>
    <x v="146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1013"/>
    <x v="0"/>
    <n v="63.424242424242422"/>
    <s v="GB"/>
    <s v="GBP"/>
    <n v="1461860432"/>
    <n v="1459268432"/>
    <b v="0"/>
    <x v="51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1014"/>
    <x v="0"/>
    <n v="135.625"/>
    <s v="US"/>
    <s v="USD"/>
    <n v="1436902359"/>
    <n v="1434310359"/>
    <b v="0"/>
    <x v="58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920"/>
    <x v="0"/>
    <n v="168.75"/>
    <s v="US"/>
    <s v="USD"/>
    <n v="1464807420"/>
    <n v="1461427938"/>
    <b v="0"/>
    <x v="5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1015"/>
    <x v="0"/>
    <n v="70.862068965517238"/>
    <s v="US"/>
    <s v="USD"/>
    <n v="1437447600"/>
    <n v="1436551178"/>
    <b v="0"/>
    <x v="60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31"/>
    <x v="0"/>
    <n v="50"/>
    <s v="US"/>
    <s v="USD"/>
    <n v="1480559011"/>
    <n v="1477963411"/>
    <b v="0"/>
    <x v="133"/>
    <b v="1"/>
    <s v="theater/plays"/>
    <x v="1"/>
    <s v="plays"/>
    <x v="1302"/>
    <d v="2016-12-01T02:23:31"/>
  </r>
  <r>
    <n v="1303"/>
    <s v="Forward Arena Theatre Company: Summer Season"/>
    <s v="Groundbreaking queer theatre."/>
    <x v="8"/>
    <n v="4559.13"/>
    <x v="1016"/>
    <x v="0"/>
    <n v="42.214166666666671"/>
    <s v="GB"/>
    <s v="GBP"/>
    <n v="1469962800"/>
    <n v="1468578920"/>
    <b v="0"/>
    <x v="52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017"/>
    <x v="1"/>
    <n v="152.41346153846155"/>
    <s v="GB"/>
    <s v="GBP"/>
    <n v="1489376405"/>
    <n v="1484196005"/>
    <b v="0"/>
    <x v="201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018"/>
    <x v="1"/>
    <n v="90.616279069767444"/>
    <s v="US"/>
    <s v="USD"/>
    <n v="1469122200"/>
    <n v="1466611108"/>
    <b v="0"/>
    <x v="48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019"/>
    <x v="1"/>
    <n v="201.60393258426967"/>
    <s v="US"/>
    <s v="USD"/>
    <n v="1417690734"/>
    <n v="1415098734"/>
    <b v="0"/>
    <x v="289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020"/>
    <x v="1"/>
    <n v="127.93333333333334"/>
    <s v="US"/>
    <s v="USD"/>
    <n v="1455710679"/>
    <n v="1453118679"/>
    <b v="0"/>
    <x v="43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021"/>
    <x v="1"/>
    <n v="29.894736842105264"/>
    <s v="US"/>
    <s v="USD"/>
    <n v="1475937812"/>
    <n v="1472481812"/>
    <b v="0"/>
    <x v="44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022"/>
    <x v="1"/>
    <n v="367.97142857142859"/>
    <s v="US"/>
    <s v="USD"/>
    <n v="1444943468"/>
    <n v="1441919468"/>
    <b v="0"/>
    <x v="2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023"/>
    <x v="1"/>
    <n v="129.16666666666666"/>
    <s v="US"/>
    <s v="USD"/>
    <n v="1471622450"/>
    <n v="1467734450"/>
    <b v="0"/>
    <x v="5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024"/>
    <x v="1"/>
    <n v="800.7"/>
    <s v="US"/>
    <s v="USD"/>
    <n v="1480536919"/>
    <n v="1477509319"/>
    <b v="0"/>
    <x v="61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025"/>
    <x v="1"/>
    <n v="28"/>
    <s v="US"/>
    <s v="USD"/>
    <n v="1429375922"/>
    <n v="1426783922"/>
    <b v="0"/>
    <x v="29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026"/>
    <x v="1"/>
    <n v="102.01639344262296"/>
    <s v="US"/>
    <s v="USD"/>
    <n v="1457024514"/>
    <n v="1454432514"/>
    <b v="0"/>
    <x v="259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027"/>
    <x v="1"/>
    <n v="184.36363636363637"/>
    <s v="US"/>
    <s v="USD"/>
    <n v="1477065860"/>
    <n v="1471881860"/>
    <b v="0"/>
    <x v="202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028"/>
    <x v="1"/>
    <n v="162.91935483870967"/>
    <s v="US"/>
    <s v="USD"/>
    <n v="1446771600"/>
    <n v="1443700648"/>
    <b v="0"/>
    <x v="290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029"/>
    <x v="1"/>
    <n v="1"/>
    <s v="US"/>
    <s v="USD"/>
    <n v="1456700709"/>
    <n v="1453676709"/>
    <b v="0"/>
    <x v="29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030"/>
    <x v="1"/>
    <n v="603.52631578947364"/>
    <s v="DK"/>
    <s v="DKK"/>
    <n v="1469109600"/>
    <n v="1464586746"/>
    <b v="0"/>
    <x v="10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031"/>
    <x v="1"/>
    <n v="45.407407407407405"/>
    <s v="US"/>
    <s v="USD"/>
    <n v="1420938172"/>
    <n v="1418346172"/>
    <b v="0"/>
    <x v="12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032"/>
    <x v="1"/>
    <n v="97.333333333333329"/>
    <s v="GB"/>
    <s v="GBP"/>
    <n v="1405094400"/>
    <n v="1403810965"/>
    <b v="0"/>
    <x v="82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033"/>
    <x v="1"/>
    <n v="167.66666666666666"/>
    <s v="NL"/>
    <s v="EUR"/>
    <n v="1483138800"/>
    <n v="1480610046"/>
    <b v="0"/>
    <x v="8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034"/>
    <x v="1"/>
    <n v="859.85714285714289"/>
    <s v="SE"/>
    <s v="SEK"/>
    <n v="1482515937"/>
    <n v="1479923937"/>
    <b v="0"/>
    <x v="63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035"/>
    <x v="1"/>
    <n v="26.5"/>
    <s v="GB"/>
    <s v="GBP"/>
    <n v="1432223125"/>
    <n v="1429631125"/>
    <b v="0"/>
    <x v="80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036"/>
    <x v="1"/>
    <n v="30.272727272727273"/>
    <s v="US"/>
    <s v="USD"/>
    <n v="1461653700"/>
    <n v="1458665146"/>
    <b v="0"/>
    <x v="3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037"/>
    <x v="1"/>
    <n v="54.666666666666664"/>
    <s v="US"/>
    <s v="USD"/>
    <n v="1476371552"/>
    <n v="1473779552"/>
    <b v="0"/>
    <x v="24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038"/>
    <x v="1"/>
    <n v="60.75"/>
    <s v="US"/>
    <s v="USD"/>
    <n v="1483063435"/>
    <n v="1480471435"/>
    <b v="0"/>
    <x v="22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039"/>
    <x v="1"/>
    <n v="102.72727272727273"/>
    <s v="US"/>
    <s v="USD"/>
    <n v="1421348428"/>
    <n v="1417460428"/>
    <b v="0"/>
    <x v="202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040"/>
    <x v="1"/>
    <n v="41.585365853658537"/>
    <s v="US"/>
    <s v="USD"/>
    <n v="1432916235"/>
    <n v="1430324235"/>
    <b v="0"/>
    <x v="14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041"/>
    <x v="1"/>
    <n v="116.53333333333333"/>
    <s v="US"/>
    <s v="USD"/>
    <n v="1476458734"/>
    <n v="1472570734"/>
    <b v="0"/>
    <x v="41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042"/>
    <x v="1"/>
    <n v="45.333333333333336"/>
    <s v="US"/>
    <s v="USD"/>
    <n v="1417501145"/>
    <n v="1414041545"/>
    <b v="0"/>
    <x v="82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043"/>
    <x v="1"/>
    <n v="157.46"/>
    <s v="US"/>
    <s v="USD"/>
    <n v="1467432000"/>
    <n v="1464763109"/>
    <b v="0"/>
    <x v="133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044"/>
    <x v="1"/>
    <n v="100.5"/>
    <s v="US"/>
    <s v="USD"/>
    <n v="1471435554"/>
    <n v="1468843554"/>
    <b v="0"/>
    <x v="69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09"/>
    <x v="1"/>
    <e v="#DIV/0!"/>
    <s v="CH"/>
    <s v="CHF"/>
    <n v="1485480408"/>
    <n v="1482888408"/>
    <b v="0"/>
    <x v="78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09"/>
    <x v="1"/>
    <e v="#DIV/0!"/>
    <s v="AU"/>
    <s v="AUD"/>
    <n v="1405478025"/>
    <n v="1402886025"/>
    <b v="0"/>
    <x v="78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045"/>
    <x v="1"/>
    <n v="51.822463768115945"/>
    <s v="US"/>
    <s v="USD"/>
    <n v="1457721287"/>
    <n v="1455129287"/>
    <b v="0"/>
    <x v="222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046"/>
    <x v="1"/>
    <n v="308.75"/>
    <s v="US"/>
    <s v="USD"/>
    <n v="1449354502"/>
    <n v="1446762502"/>
    <b v="0"/>
    <x v="38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047"/>
    <x v="1"/>
    <n v="379.22767857142856"/>
    <s v="US"/>
    <s v="USD"/>
    <n v="1418849028"/>
    <n v="1415825028"/>
    <b v="0"/>
    <x v="291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048"/>
    <x v="1"/>
    <n v="176.36428571428573"/>
    <s v="US"/>
    <s v="USD"/>
    <n v="1488549079"/>
    <n v="1485957079"/>
    <b v="0"/>
    <x v="205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049"/>
    <x v="1"/>
    <n v="66.066666666666663"/>
    <s v="US"/>
    <s v="USD"/>
    <n v="1438543033"/>
    <n v="1435951033"/>
    <b v="0"/>
    <x v="41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x v="63"/>
    <n v="3317"/>
    <x v="1050"/>
    <x v="1"/>
    <n v="89.648648648648646"/>
    <s v="US"/>
    <s v="USD"/>
    <n v="1418056315"/>
    <n v="1414164715"/>
    <b v="0"/>
    <x v="7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09"/>
    <x v="1"/>
    <e v="#DIV/0!"/>
    <s v="US"/>
    <s v="USD"/>
    <n v="1408112253"/>
    <n v="1405520253"/>
    <b v="0"/>
    <x v="78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051"/>
    <x v="1"/>
    <n v="382.39130434782606"/>
    <s v="GB"/>
    <s v="GBP"/>
    <n v="1475333917"/>
    <n v="1472569117"/>
    <b v="0"/>
    <x v="67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418"/>
    <x v="1"/>
    <n v="100"/>
    <s v="US"/>
    <s v="USD"/>
    <n v="1437161739"/>
    <n v="1434569739"/>
    <b v="0"/>
    <x v="29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052"/>
    <x v="1"/>
    <n v="158.35603715170279"/>
    <s v="US"/>
    <s v="USD"/>
    <n v="1471579140"/>
    <n v="1466512683"/>
    <b v="0"/>
    <x v="292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1053"/>
    <x v="0"/>
    <n v="40.762589928057551"/>
    <s v="CA"/>
    <s v="CAD"/>
    <n v="1467313039"/>
    <n v="1464807439"/>
    <b v="0"/>
    <x v="237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1054"/>
    <x v="0"/>
    <n v="53.571428571428569"/>
    <s v="US"/>
    <s v="USD"/>
    <n v="1405366359"/>
    <n v="1402342359"/>
    <b v="0"/>
    <x v="63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1055"/>
    <x v="0"/>
    <n v="48.449664429530202"/>
    <s v="US"/>
    <s v="USD"/>
    <n v="1372297751"/>
    <n v="1369705751"/>
    <b v="0"/>
    <x v="184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1056"/>
    <x v="0"/>
    <n v="82.41935483870968"/>
    <s v="US"/>
    <s v="USD"/>
    <n v="1425741525"/>
    <n v="1423149525"/>
    <b v="0"/>
    <x v="162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1057"/>
    <x v="0"/>
    <n v="230.19230769230768"/>
    <s v="US"/>
    <s v="USD"/>
    <n v="1418904533"/>
    <n v="1416485333"/>
    <b v="0"/>
    <x v="55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1058"/>
    <x v="0"/>
    <n v="59.360465116279073"/>
    <s v="CA"/>
    <s v="CAD"/>
    <n v="1450249140"/>
    <n v="1447055935"/>
    <b v="0"/>
    <x v="293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1059"/>
    <x v="0"/>
    <n v="66.698717948717942"/>
    <s v="US"/>
    <s v="USD"/>
    <n v="1451089134"/>
    <n v="1448497134"/>
    <b v="0"/>
    <x v="76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1060"/>
    <x v="0"/>
    <n v="168.77500000000001"/>
    <s v="US"/>
    <s v="USD"/>
    <n v="1455299144"/>
    <n v="1452707144"/>
    <b v="0"/>
    <x v="148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1061"/>
    <x v="0"/>
    <n v="59.973568281938327"/>
    <s v="US"/>
    <s v="USD"/>
    <n v="1441425540"/>
    <n v="1436968366"/>
    <b v="0"/>
    <x v="294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1062"/>
    <x v="0"/>
    <n v="31.80952380952381"/>
    <s v="US"/>
    <s v="USD"/>
    <n v="1362960000"/>
    <n v="1359946188"/>
    <b v="0"/>
    <x v="288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1063"/>
    <x v="0"/>
    <n v="24.421875"/>
    <s v="GB"/>
    <s v="GBP"/>
    <n v="1465672979"/>
    <n v="1463080979"/>
    <b v="0"/>
    <x v="31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1064"/>
    <x v="0"/>
    <n v="25.347107438016529"/>
    <s v="GB"/>
    <s v="GBP"/>
    <n v="1354269600"/>
    <n v="1351663605"/>
    <b v="0"/>
    <x v="212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1065"/>
    <x v="0"/>
    <n v="71.443218390804603"/>
    <s v="US"/>
    <s v="USD"/>
    <n v="1372985760"/>
    <n v="1370393760"/>
    <b v="0"/>
    <x v="45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1066"/>
    <x v="0"/>
    <n v="38.553846153846152"/>
    <s v="US"/>
    <s v="USD"/>
    <n v="1362117540"/>
    <n v="1359587137"/>
    <b v="0"/>
    <x v="71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1067"/>
    <x v="0"/>
    <n v="68.367346938775512"/>
    <s v="US"/>
    <s v="USD"/>
    <n v="1309009323"/>
    <n v="1306417323"/>
    <b v="0"/>
    <x v="72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1068"/>
    <x v="0"/>
    <n v="40.210526315789473"/>
    <s v="US"/>
    <s v="USD"/>
    <n v="1309980790"/>
    <n v="1304623990"/>
    <b v="0"/>
    <x v="10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1069"/>
    <x v="0"/>
    <n v="32.074074074074076"/>
    <s v="US"/>
    <s v="USD"/>
    <n v="1343943420"/>
    <n v="1341524220"/>
    <b v="0"/>
    <x v="75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1070"/>
    <x v="0"/>
    <n v="28.632575757575758"/>
    <s v="GB"/>
    <s v="GBP"/>
    <n v="1403370772"/>
    <n v="1400778772"/>
    <b v="0"/>
    <x v="295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1071"/>
    <x v="0"/>
    <n v="43.64"/>
    <s v="US"/>
    <s v="USD"/>
    <n v="1378592731"/>
    <n v="1373408731"/>
    <b v="0"/>
    <x v="20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31"/>
    <x v="0"/>
    <n v="40"/>
    <s v="US"/>
    <s v="USD"/>
    <n v="1455523140"/>
    <n v="1453925727"/>
    <b v="0"/>
    <x v="81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1072"/>
    <x v="0"/>
    <n v="346.04166666666669"/>
    <s v="DK"/>
    <s v="DKK"/>
    <n v="1420648906"/>
    <n v="1415464906"/>
    <b v="0"/>
    <x v="296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1073"/>
    <x v="0"/>
    <n v="81.739130434782609"/>
    <s v="US"/>
    <s v="USD"/>
    <n v="1426523752"/>
    <n v="1423935352"/>
    <b v="0"/>
    <x v="297"/>
    <b v="1"/>
    <s v="music/rock"/>
    <x v="4"/>
    <s v="rock"/>
    <x v="1365"/>
    <d v="2015-03-16T16:35:52"/>
  </r>
  <r>
    <n v="1366"/>
    <s v="Kick It! A Tribute to the A.K.s"/>
    <s v="A musical memorial for Alexi Petersen."/>
    <x v="51"/>
    <n v="9486.69"/>
    <x v="1074"/>
    <x v="0"/>
    <n v="64.535306122448986"/>
    <s v="US"/>
    <s v="USD"/>
    <n v="1417049663"/>
    <n v="1413158063"/>
    <b v="0"/>
    <x v="206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1075"/>
    <x v="0"/>
    <n v="63.477777777777774"/>
    <s v="US"/>
    <s v="USD"/>
    <n v="1447463050"/>
    <n v="1444867450"/>
    <b v="0"/>
    <x v="24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1076"/>
    <x v="0"/>
    <n v="63.620689655172413"/>
    <s v="US"/>
    <s v="USD"/>
    <n v="1434342894"/>
    <n v="1432269294"/>
    <b v="0"/>
    <x v="45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1077"/>
    <x v="0"/>
    <n v="83.967068965517228"/>
    <s v="US"/>
    <s v="USD"/>
    <n v="1397225746"/>
    <n v="1394633746"/>
    <b v="0"/>
    <x v="298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1078"/>
    <x v="0"/>
    <n v="77.75"/>
    <s v="US"/>
    <s v="USD"/>
    <n v="1381881890"/>
    <n v="1380585890"/>
    <b v="0"/>
    <x v="9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1079"/>
    <x v="0"/>
    <n v="107.07142857142857"/>
    <s v="US"/>
    <s v="USD"/>
    <n v="1431022342"/>
    <n v="1428430342"/>
    <b v="0"/>
    <x v="16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1014"/>
    <x v="0"/>
    <n v="38.75"/>
    <s v="US"/>
    <s v="USD"/>
    <n v="1342115132"/>
    <n v="1339523132"/>
    <b v="0"/>
    <x v="38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1080"/>
    <x v="0"/>
    <n v="201.94230769230768"/>
    <s v="US"/>
    <s v="USD"/>
    <n v="1483138233"/>
    <n v="1480546233"/>
    <b v="0"/>
    <x v="47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1081"/>
    <x v="0"/>
    <n v="43.060606060606062"/>
    <s v="US"/>
    <s v="USD"/>
    <n v="1458874388"/>
    <n v="1456285988"/>
    <b v="0"/>
    <x v="3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1082"/>
    <x v="0"/>
    <n v="62.871559633027523"/>
    <s v="FR"/>
    <s v="EUR"/>
    <n v="1484444119"/>
    <n v="1481852119"/>
    <b v="0"/>
    <x v="280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1083"/>
    <x v="0"/>
    <n v="55.607142857142854"/>
    <s v="GB"/>
    <s v="GBP"/>
    <n v="1480784606"/>
    <n v="1478189006"/>
    <b v="0"/>
    <x v="129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1084"/>
    <x v="0"/>
    <n v="48.70967741935484"/>
    <s v="US"/>
    <s v="USD"/>
    <n v="1486095060"/>
    <n v="1484198170"/>
    <b v="0"/>
    <x v="162"/>
    <b v="1"/>
    <s v="music/rock"/>
    <x v="4"/>
    <s v="rock"/>
    <x v="1377"/>
    <d v="2017-02-03T04:11:00"/>
  </r>
  <r>
    <n v="1378"/>
    <s v="SIX BY SEVEN"/>
    <s v="A psychedelic post rock masterpiece!"/>
    <x v="13"/>
    <n v="4067"/>
    <x v="1085"/>
    <x v="0"/>
    <n v="30.578947368421051"/>
    <s v="GB"/>
    <s v="GBP"/>
    <n v="1470075210"/>
    <n v="1468779210"/>
    <b v="0"/>
    <x v="182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1086"/>
    <x v="0"/>
    <n v="73.907284768211923"/>
    <s v="US"/>
    <s v="USD"/>
    <n v="1433504876"/>
    <n v="1430912876"/>
    <b v="0"/>
    <x v="299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1087"/>
    <x v="0"/>
    <n v="21.2"/>
    <s v="US"/>
    <s v="USD"/>
    <n v="1433815200"/>
    <n v="1431886706"/>
    <b v="0"/>
    <x v="81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1088"/>
    <x v="0"/>
    <n v="73.356164383561648"/>
    <s v="US"/>
    <s v="USD"/>
    <n v="1482988125"/>
    <n v="1480396125"/>
    <b v="0"/>
    <x v="196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1089"/>
    <x v="0"/>
    <n v="56.412162162162161"/>
    <s v="US"/>
    <s v="USD"/>
    <n v="1367867536"/>
    <n v="1365275536"/>
    <b v="0"/>
    <x v="265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1090"/>
    <x v="0"/>
    <n v="50.247311827956992"/>
    <s v="CA"/>
    <s v="CAD"/>
    <n v="1482457678"/>
    <n v="1480729678"/>
    <b v="0"/>
    <x v="251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1091"/>
    <x v="0"/>
    <n v="68.936507936507937"/>
    <s v="US"/>
    <s v="USD"/>
    <n v="1436117922"/>
    <n v="1433525922"/>
    <b v="0"/>
    <x v="287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1092"/>
    <x v="0"/>
    <n v="65.914104477611943"/>
    <s v="DE"/>
    <s v="EUR"/>
    <n v="1461931860"/>
    <n v="1457109121"/>
    <b v="0"/>
    <x v="179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1093"/>
    <x v="0"/>
    <n v="62.5"/>
    <s v="US"/>
    <s v="USD"/>
    <n v="1438183889"/>
    <n v="1435591889"/>
    <b v="0"/>
    <x v="25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1094"/>
    <x v="0"/>
    <n v="70.064102564102569"/>
    <s v="US"/>
    <s v="USD"/>
    <n v="1433305800"/>
    <n v="1430604395"/>
    <b v="0"/>
    <x v="76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1095"/>
    <x v="0"/>
    <n v="60.181874999999998"/>
    <s v="US"/>
    <s v="USD"/>
    <n v="1476720840"/>
    <n v="1474469117"/>
    <b v="0"/>
    <x v="300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663"/>
    <x v="0"/>
    <n v="21.382352941176471"/>
    <s v="GB"/>
    <s v="GBP"/>
    <n v="1471087957"/>
    <n v="1468495957"/>
    <b v="0"/>
    <x v="69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1096"/>
    <x v="0"/>
    <n v="160.78947368421052"/>
    <s v="US"/>
    <s v="USD"/>
    <n v="1430154720"/>
    <n v="1427224606"/>
    <b v="0"/>
    <x v="10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1097"/>
    <x v="0"/>
    <n v="42.384615384615387"/>
    <s v="US"/>
    <s v="USD"/>
    <n v="1440219540"/>
    <n v="1436369818"/>
    <b v="0"/>
    <x v="62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1098"/>
    <x v="0"/>
    <n v="27.317307692307693"/>
    <s v="US"/>
    <s v="USD"/>
    <n v="1456976586"/>
    <n v="1454298186"/>
    <b v="0"/>
    <x v="201"/>
    <b v="1"/>
    <s v="music/rock"/>
    <x v="4"/>
    <s v="rock"/>
    <x v="1392"/>
    <d v="2016-03-03T03:43:06"/>
  </r>
  <r>
    <n v="1393"/>
    <s v="WolfHunt | Social Commentary Rock Project"/>
    <s v="Rock n' Roll tales of our times"/>
    <x v="3"/>
    <n v="10235"/>
    <x v="1099"/>
    <x v="0"/>
    <n v="196.82692307692307"/>
    <s v="US"/>
    <s v="USD"/>
    <n v="1470068523"/>
    <n v="1467476523"/>
    <b v="0"/>
    <x v="47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1100"/>
    <x v="0"/>
    <n v="53.882352941176471"/>
    <s v="US"/>
    <s v="USD"/>
    <n v="1488337200"/>
    <n v="1484623726"/>
    <b v="0"/>
    <x v="57"/>
    <b v="1"/>
    <s v="music/rock"/>
    <x v="4"/>
    <s v="rock"/>
    <x v="1394"/>
    <d v="2017-03-01T03:00:00"/>
  </r>
  <r>
    <n v="1395"/>
    <s v="Quiet Oaks Full Length Album"/>
    <s v="Help Quiet Oaks record their debut album!!!"/>
    <x v="8"/>
    <n v="3916"/>
    <x v="1101"/>
    <x v="0"/>
    <n v="47.756097560975611"/>
    <s v="US"/>
    <s v="USD"/>
    <n v="1484430481"/>
    <n v="1481838481"/>
    <b v="0"/>
    <x v="141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1102"/>
    <x v="0"/>
    <n v="88.191780821917803"/>
    <s v="US"/>
    <s v="USD"/>
    <n v="1423871882"/>
    <n v="1421279882"/>
    <b v="0"/>
    <x v="196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1103"/>
    <x v="0"/>
    <n v="72.056962025316452"/>
    <s v="US"/>
    <s v="USD"/>
    <n v="1477603140"/>
    <n v="1475013710"/>
    <b v="0"/>
    <x v="150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1104"/>
    <x v="0"/>
    <n v="74.246153846153845"/>
    <s v="US"/>
    <s v="USD"/>
    <n v="1467752334"/>
    <n v="1465160334"/>
    <b v="0"/>
    <x v="71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1105"/>
    <x v="0"/>
    <n v="61.701086956521742"/>
    <s v="US"/>
    <s v="USD"/>
    <n v="1412640373"/>
    <n v="1410048373"/>
    <b v="0"/>
    <x v="192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1106"/>
    <x v="0"/>
    <n v="17.235294117647058"/>
    <s v="GB"/>
    <s v="GBP"/>
    <n v="1465709400"/>
    <n v="1462695073"/>
    <b v="0"/>
    <x v="69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1107"/>
    <x v="0"/>
    <n v="51.720833333333331"/>
    <s v="US"/>
    <s v="USD"/>
    <n v="1369612474"/>
    <n v="1367798074"/>
    <b v="0"/>
    <x v="301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1108"/>
    <x v="0"/>
    <n v="24.150442477876105"/>
    <s v="GB"/>
    <s v="GBP"/>
    <n v="1430439411"/>
    <n v="1425259011"/>
    <b v="0"/>
    <x v="116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1109"/>
    <x v="0"/>
    <n v="62.166666666666664"/>
    <s v="US"/>
    <s v="USD"/>
    <n v="1374802235"/>
    <n v="1372210235"/>
    <b v="0"/>
    <x v="3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1110"/>
    <x v="2"/>
    <n v="48.2"/>
    <s v="GB"/>
    <s v="GBP"/>
    <n v="1424607285"/>
    <n v="1422447285"/>
    <b v="1"/>
    <x v="81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714"/>
    <x v="2"/>
    <n v="6.1764705882352944"/>
    <s v="US"/>
    <s v="USD"/>
    <n v="1417195201"/>
    <n v="1414599601"/>
    <b v="1"/>
    <x v="5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x v="14"/>
    <n v="15"/>
    <x v="415"/>
    <x v="2"/>
    <n v="5"/>
    <s v="IT"/>
    <s v="EUR"/>
    <n v="1449914400"/>
    <n v="1445336607"/>
    <b v="0"/>
    <x v="8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724"/>
    <x v="2"/>
    <n v="7.5"/>
    <s v="US"/>
    <s v="USD"/>
    <n v="1407847978"/>
    <n v="1405687978"/>
    <b v="0"/>
    <x v="84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705"/>
    <x v="2"/>
    <n v="12"/>
    <s v="GB"/>
    <s v="GBP"/>
    <n v="1447451756"/>
    <n v="1444856156"/>
    <b v="0"/>
    <x v="79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109"/>
    <x v="2"/>
    <e v="#DIV/0!"/>
    <s v="US"/>
    <s v="USD"/>
    <n v="1420085535"/>
    <n v="1414897935"/>
    <b v="0"/>
    <x v="78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374"/>
    <x v="2"/>
    <n v="1"/>
    <s v="IT"/>
    <s v="EUR"/>
    <n v="1464939520"/>
    <n v="1461051520"/>
    <b v="0"/>
    <x v="29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1111"/>
    <x v="2"/>
    <n v="2.3333333333333335"/>
    <s v="GB"/>
    <s v="GBP"/>
    <n v="1423185900"/>
    <n v="1420766700"/>
    <b v="0"/>
    <x v="8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1112"/>
    <x v="2"/>
    <n v="24.615384615384617"/>
    <s v="US"/>
    <s v="USD"/>
    <n v="1417656699"/>
    <n v="1415064699"/>
    <b v="0"/>
    <x v="62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152"/>
    <x v="2"/>
    <n v="100"/>
    <s v="IT"/>
    <s v="EUR"/>
    <n v="1455964170"/>
    <n v="1450780170"/>
    <b v="0"/>
    <x v="29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418"/>
    <x v="2"/>
    <n v="1"/>
    <s v="US"/>
    <s v="USD"/>
    <n v="1483423467"/>
    <n v="1480831467"/>
    <b v="0"/>
    <x v="29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1113"/>
    <x v="2"/>
    <n v="88.888888888888886"/>
    <s v="US"/>
    <s v="USD"/>
    <n v="1439741591"/>
    <n v="1436285591"/>
    <b v="0"/>
    <x v="82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109"/>
    <x v="2"/>
    <e v="#DIV/0!"/>
    <s v="US"/>
    <s v="USD"/>
    <n v="1448147619"/>
    <n v="1445552019"/>
    <b v="0"/>
    <x v="78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1114"/>
    <x v="2"/>
    <n v="27.5"/>
    <s v="US"/>
    <s v="USD"/>
    <n v="1442315460"/>
    <n v="1439696174"/>
    <b v="0"/>
    <x v="84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418"/>
    <x v="2"/>
    <n v="6"/>
    <s v="ES"/>
    <s v="EUR"/>
    <n v="1456397834"/>
    <n v="1453805834"/>
    <b v="0"/>
    <x v="29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115"/>
    <x v="2"/>
    <n v="44.5"/>
    <s v="US"/>
    <s v="USD"/>
    <n v="1476010619"/>
    <n v="1473418619"/>
    <b v="0"/>
    <x v="73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1116"/>
    <x v="2"/>
    <n v="1"/>
    <s v="US"/>
    <s v="USD"/>
    <n v="1467129686"/>
    <n v="1464969686"/>
    <b v="0"/>
    <x v="8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370"/>
    <x v="2"/>
    <n v="100"/>
    <s v="SE"/>
    <s v="SEK"/>
    <n v="1423432709"/>
    <n v="1420840709"/>
    <b v="0"/>
    <x v="84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477"/>
    <x v="2"/>
    <n v="13"/>
    <s v="NZ"/>
    <s v="NZD"/>
    <n v="1474436704"/>
    <n v="1471844704"/>
    <b v="0"/>
    <x v="84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19"/>
    <x v="2"/>
    <n v="100"/>
    <s v="AU"/>
    <s v="AUD"/>
    <n v="1451637531"/>
    <n v="1449045531"/>
    <b v="0"/>
    <x v="29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1117"/>
    <x v="2"/>
    <n v="109.07142857142857"/>
    <s v="US"/>
    <s v="USD"/>
    <n v="1479233602"/>
    <n v="1478106802"/>
    <b v="0"/>
    <x v="25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109"/>
    <x v="2"/>
    <e v="#DIV/0!"/>
    <s v="US"/>
    <s v="USD"/>
    <n v="1430276959"/>
    <n v="1427684959"/>
    <b v="0"/>
    <x v="78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09"/>
    <x v="2"/>
    <e v="#DIV/0!"/>
    <s v="DE"/>
    <s v="EUR"/>
    <n v="1440408120"/>
    <n v="1435224120"/>
    <b v="0"/>
    <x v="78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1118"/>
    <x v="2"/>
    <n v="104.75"/>
    <s v="DE"/>
    <s v="EUR"/>
    <n v="1474230385"/>
    <n v="1471638385"/>
    <b v="0"/>
    <x v="80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684"/>
    <x v="2"/>
    <n v="15"/>
    <s v="ES"/>
    <s v="EUR"/>
    <n v="1459584417"/>
    <n v="1456996017"/>
    <b v="0"/>
    <x v="8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109"/>
    <x v="2"/>
    <e v="#DIV/0!"/>
    <s v="US"/>
    <s v="USD"/>
    <n v="1428629242"/>
    <n v="1426037242"/>
    <b v="0"/>
    <x v="78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1119"/>
    <x v="2"/>
    <n v="80.599999999999994"/>
    <s v="US"/>
    <s v="USD"/>
    <n v="1419017488"/>
    <n v="1416339088"/>
    <b v="0"/>
    <x v="81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120"/>
    <x v="2"/>
    <n v="115.55319148936171"/>
    <s v="US"/>
    <s v="USD"/>
    <n v="1448517816"/>
    <n v="1445922216"/>
    <b v="0"/>
    <x v="5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109"/>
    <x v="2"/>
    <e v="#DIV/0!"/>
    <s v="US"/>
    <s v="USD"/>
    <n v="1437417828"/>
    <n v="1434825828"/>
    <b v="0"/>
    <x v="78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1121"/>
    <x v="2"/>
    <n v="80.5"/>
    <s v="IT"/>
    <s v="EUR"/>
    <n v="1481367600"/>
    <n v="1477839675"/>
    <b v="0"/>
    <x v="73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1122"/>
    <x v="2"/>
    <n v="744.5454545454545"/>
    <s v="DK"/>
    <s v="DKK"/>
    <n v="1433775600"/>
    <n v="1431973478"/>
    <b v="0"/>
    <x v="202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370"/>
    <x v="2"/>
    <n v="7.5"/>
    <s v="IT"/>
    <s v="EUR"/>
    <n v="1444589020"/>
    <n v="1441997020"/>
    <b v="0"/>
    <x v="84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123"/>
    <x v="2"/>
    <n v="38.5"/>
    <s v="DE"/>
    <s v="EUR"/>
    <n v="1456043057"/>
    <n v="1453451057"/>
    <b v="0"/>
    <x v="84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1124"/>
    <x v="2"/>
    <n v="36.68181818181818"/>
    <s v="US"/>
    <s v="USD"/>
    <n v="1405227540"/>
    <n v="1402058739"/>
    <b v="0"/>
    <x v="19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419"/>
    <x v="2"/>
    <n v="75"/>
    <s v="DK"/>
    <s v="DKK"/>
    <n v="1461765300"/>
    <n v="1459198499"/>
    <b v="0"/>
    <x v="22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125"/>
    <x v="2"/>
    <n v="30"/>
    <s v="CA"/>
    <s v="CAD"/>
    <n v="1425758101"/>
    <n v="1423166101"/>
    <b v="0"/>
    <x v="79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1126"/>
    <x v="2"/>
    <n v="1"/>
    <s v="IT"/>
    <s v="EUR"/>
    <n v="1464285463"/>
    <n v="1461693463"/>
    <b v="0"/>
    <x v="29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1127"/>
    <x v="2"/>
    <n v="673.33333333333337"/>
    <s v="GB"/>
    <s v="GBP"/>
    <n v="1441995769"/>
    <n v="1436811769"/>
    <b v="0"/>
    <x v="8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109"/>
    <x v="2"/>
    <e v="#DIV/0!"/>
    <s v="US"/>
    <s v="USD"/>
    <n v="1464190158"/>
    <n v="1461598158"/>
    <b v="0"/>
    <x v="78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109"/>
    <x v="2"/>
    <e v="#DIV/0!"/>
    <s v="FR"/>
    <s v="EUR"/>
    <n v="1483395209"/>
    <n v="1480803209"/>
    <b v="0"/>
    <x v="78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109"/>
    <x v="2"/>
    <e v="#DIV/0!"/>
    <s v="DE"/>
    <s v="EUR"/>
    <n v="1442091462"/>
    <n v="1436907462"/>
    <b v="0"/>
    <x v="78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109"/>
    <x v="2"/>
    <e v="#DIV/0!"/>
    <s v="DE"/>
    <s v="EUR"/>
    <n v="1434286855"/>
    <n v="1431694855"/>
    <b v="0"/>
    <x v="78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09"/>
    <x v="2"/>
    <e v="#DIV/0!"/>
    <s v="IT"/>
    <s v="EUR"/>
    <n v="1461235478"/>
    <n v="1459507478"/>
    <b v="0"/>
    <x v="78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x v="69"/>
    <n v="75"/>
    <x v="1128"/>
    <x v="2"/>
    <n v="25"/>
    <s v="US"/>
    <s v="USD"/>
    <n v="1467999134"/>
    <n v="1465407134"/>
    <b v="0"/>
    <x v="8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109"/>
    <x v="2"/>
    <e v="#DIV/0!"/>
    <s v="AU"/>
    <s v="AUD"/>
    <n v="1432272300"/>
    <n v="1429655318"/>
    <b v="0"/>
    <x v="78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109"/>
    <x v="2"/>
    <e v="#DIV/0!"/>
    <s v="US"/>
    <s v="USD"/>
    <n v="1431286105"/>
    <n v="1427138905"/>
    <b v="0"/>
    <x v="78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1129"/>
    <x v="2"/>
    <n v="1"/>
    <s v="US"/>
    <s v="USD"/>
    <n v="1455941197"/>
    <n v="1453349197"/>
    <b v="0"/>
    <x v="29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130"/>
    <x v="1"/>
    <n v="1"/>
    <s v="US"/>
    <s v="USD"/>
    <n v="1416355259"/>
    <n v="1413759659"/>
    <b v="0"/>
    <x v="84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09"/>
    <x v="1"/>
    <e v="#DIV/0!"/>
    <s v="US"/>
    <s v="USD"/>
    <n v="1406566363"/>
    <n v="1403974363"/>
    <b v="0"/>
    <x v="78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09"/>
    <x v="1"/>
    <e v="#DIV/0!"/>
    <s v="FR"/>
    <s v="EUR"/>
    <n v="1492270947"/>
    <n v="1488386547"/>
    <b v="0"/>
    <x v="78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719"/>
    <x v="1"/>
    <n v="15"/>
    <s v="ES"/>
    <s v="EUR"/>
    <n v="1461535140"/>
    <n v="1459716480"/>
    <b v="0"/>
    <x v="29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131"/>
    <x v="1"/>
    <n v="225"/>
    <s v="US"/>
    <s v="USD"/>
    <n v="1409924340"/>
    <n v="1405181320"/>
    <b v="0"/>
    <x v="63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132"/>
    <x v="1"/>
    <n v="48.333333333333336"/>
    <s v="IT"/>
    <s v="EUR"/>
    <n v="1483459365"/>
    <n v="1480867365"/>
    <b v="0"/>
    <x v="8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09"/>
    <x v="1"/>
    <e v="#DIV/0!"/>
    <s v="US"/>
    <s v="USD"/>
    <n v="1447281044"/>
    <n v="1444685444"/>
    <b v="0"/>
    <x v="78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09"/>
    <x v="1"/>
    <e v="#DIV/0!"/>
    <s v="US"/>
    <s v="USD"/>
    <n v="1407729600"/>
    <n v="1405097760"/>
    <b v="0"/>
    <x v="78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09"/>
    <x v="1"/>
    <e v="#DIV/0!"/>
    <s v="DK"/>
    <s v="DKK"/>
    <n v="1449077100"/>
    <n v="1446612896"/>
    <b v="0"/>
    <x v="78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09"/>
    <x v="1"/>
    <e v="#DIV/0!"/>
    <s v="US"/>
    <s v="USD"/>
    <n v="1417391100"/>
    <n v="1412371898"/>
    <b v="0"/>
    <x v="78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1133"/>
    <x v="0"/>
    <n v="44.66673529411765"/>
    <s v="US"/>
    <s v="USD"/>
    <n v="1413849600"/>
    <n v="1410967754"/>
    <b v="1"/>
    <x v="158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1134"/>
    <x v="0"/>
    <n v="28.937999999999999"/>
    <s v="US"/>
    <s v="USD"/>
    <n v="1365609271"/>
    <n v="1363017271"/>
    <b v="1"/>
    <x v="3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1135"/>
    <x v="0"/>
    <n v="35.44"/>
    <s v="US"/>
    <s v="USD"/>
    <n v="1365367938"/>
    <n v="1361483538"/>
    <b v="1"/>
    <x v="20"/>
    <b v="1"/>
    <s v="publishing/radio &amp; podcasts"/>
    <x v="3"/>
    <s v="radio &amp; podcasts"/>
    <x v="1463"/>
    <d v="2013-04-07T20:52:18"/>
  </r>
  <r>
    <n v="1464"/>
    <s v="Science Studio"/>
    <s v="The Best Science Media on the Web"/>
    <x v="10"/>
    <n v="8160"/>
    <x v="1136"/>
    <x v="0"/>
    <n v="34.871794871794869"/>
    <s v="US"/>
    <s v="USD"/>
    <n v="1361029958"/>
    <n v="1358437958"/>
    <b v="1"/>
    <x v="302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1137"/>
    <x v="0"/>
    <n v="52.622732513451197"/>
    <s v="US"/>
    <s v="USD"/>
    <n v="1332385200"/>
    <n v="1329759452"/>
    <b v="1"/>
    <x v="303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1138"/>
    <x v="0"/>
    <n v="69.598266129032254"/>
    <s v="US"/>
    <s v="USD"/>
    <n v="1452574800"/>
    <n v="1449029266"/>
    <b v="1"/>
    <x v="290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1139"/>
    <x v="0"/>
    <n v="76.72"/>
    <s v="US"/>
    <s v="USD"/>
    <n v="1332699285"/>
    <n v="1327518885"/>
    <b v="1"/>
    <x v="304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1140"/>
    <x v="0"/>
    <n v="33.191126279863482"/>
    <s v="US"/>
    <s v="USD"/>
    <n v="1307838049"/>
    <n v="1302654049"/>
    <b v="1"/>
    <x v="305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1141"/>
    <x v="0"/>
    <n v="149.46417445482865"/>
    <s v="US"/>
    <s v="USD"/>
    <n v="1360938109"/>
    <n v="1358346109"/>
    <b v="1"/>
    <x v="306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1142"/>
    <x v="0"/>
    <n v="23.172839506172838"/>
    <s v="US"/>
    <s v="USD"/>
    <n v="1356724263"/>
    <n v="1354909863"/>
    <b v="1"/>
    <x v="75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1143"/>
    <x v="0"/>
    <n v="96.877551020408163"/>
    <s v="US"/>
    <s v="USD"/>
    <n v="1428620334"/>
    <n v="1426028334"/>
    <b v="1"/>
    <x v="307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1144"/>
    <x v="0"/>
    <n v="103.20238095238095"/>
    <s v="US"/>
    <s v="USD"/>
    <n v="1381928503"/>
    <n v="1379336503"/>
    <b v="1"/>
    <x v="226"/>
    <b v="1"/>
    <s v="publishing/radio &amp; podcasts"/>
    <x v="3"/>
    <s v="radio &amp; podcasts"/>
    <x v="1472"/>
    <d v="2013-10-16T13:01:43"/>
  </r>
  <r>
    <n v="1473"/>
    <s v="ONE LOVES ONLY FORM"/>
    <s v="Public Radio Project"/>
    <x v="15"/>
    <n v="1807.74"/>
    <x v="1145"/>
    <x v="0"/>
    <n v="38.462553191489363"/>
    <s v="US"/>
    <s v="USD"/>
    <n v="1330644639"/>
    <n v="1328052639"/>
    <b v="1"/>
    <x v="5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1146"/>
    <x v="0"/>
    <n v="44.315789473684212"/>
    <s v="US"/>
    <s v="USD"/>
    <n v="1379093292"/>
    <n v="1376501292"/>
    <b v="1"/>
    <x v="88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1147"/>
    <x v="0"/>
    <n v="64.173356009070289"/>
    <s v="US"/>
    <s v="USD"/>
    <n v="1419051540"/>
    <n v="1416244863"/>
    <b v="1"/>
    <x v="308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1148"/>
    <x v="0"/>
    <n v="43.333275109170302"/>
    <s v="US"/>
    <s v="USD"/>
    <n v="1315616422"/>
    <n v="1313024422"/>
    <b v="1"/>
    <x v="309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1149"/>
    <x v="0"/>
    <n v="90.495934959349597"/>
    <s v="US"/>
    <s v="USD"/>
    <n v="1324609200"/>
    <n v="1319467604"/>
    <b v="1"/>
    <x v="232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1150"/>
    <x v="0"/>
    <n v="29.187190495010373"/>
    <s v="US"/>
    <s v="USD"/>
    <n v="1368564913"/>
    <n v="1367355313"/>
    <b v="1"/>
    <x v="310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1151"/>
    <x v="0"/>
    <n v="30.95774647887324"/>
    <s v="US"/>
    <s v="USD"/>
    <n v="1399694340"/>
    <n v="1398448389"/>
    <b v="1"/>
    <x v="26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1152"/>
    <x v="0"/>
    <n v="92.157795275590544"/>
    <s v="US"/>
    <s v="USD"/>
    <n v="1374858000"/>
    <n v="1373408699"/>
    <b v="1"/>
    <x v="311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153"/>
    <x v="2"/>
    <n v="17.5"/>
    <s v="CA"/>
    <s v="CAD"/>
    <n v="1383430145"/>
    <n v="1380838145"/>
    <b v="0"/>
    <x v="79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370"/>
    <x v="2"/>
    <n v="5"/>
    <s v="US"/>
    <s v="USD"/>
    <n v="1347004260"/>
    <n v="1345062936"/>
    <b v="0"/>
    <x v="29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1154"/>
    <x v="2"/>
    <n v="25"/>
    <s v="US"/>
    <s v="USD"/>
    <n v="1469162275"/>
    <n v="1467002275"/>
    <b v="0"/>
    <x v="84"/>
    <b v="0"/>
    <s v="publishing/fiction"/>
    <x v="3"/>
    <s v="fiction"/>
    <x v="1483"/>
    <d v="2016-07-22T04:37:55"/>
  </r>
  <r>
    <n v="1484"/>
    <s v="a book called filtered down thru the stars"/>
    <s v="The mussings of an old wizard"/>
    <x v="13"/>
    <n v="0"/>
    <x v="109"/>
    <x v="2"/>
    <e v="#DIV/0!"/>
    <s v="US"/>
    <s v="USD"/>
    <n v="1342882260"/>
    <n v="1337834963"/>
    <b v="0"/>
    <x v="78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1155"/>
    <x v="2"/>
    <n v="50"/>
    <s v="US"/>
    <s v="USD"/>
    <n v="1434827173"/>
    <n v="1430939173"/>
    <b v="0"/>
    <x v="8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156"/>
    <x v="2"/>
    <n v="16"/>
    <s v="US"/>
    <s v="USD"/>
    <n v="1425009761"/>
    <n v="1422417761"/>
    <b v="0"/>
    <x v="8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109"/>
    <x v="2"/>
    <e v="#DIV/0!"/>
    <s v="US"/>
    <s v="USD"/>
    <n v="1470175271"/>
    <n v="1467583271"/>
    <b v="0"/>
    <x v="78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365"/>
    <x v="2"/>
    <n v="60"/>
    <s v="AU"/>
    <s v="AUD"/>
    <n v="1388928660"/>
    <n v="1386336660"/>
    <b v="0"/>
    <x v="79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09"/>
    <x v="2"/>
    <e v="#DIV/0!"/>
    <s v="US"/>
    <s v="USD"/>
    <n v="1352994052"/>
    <n v="1350398452"/>
    <b v="0"/>
    <x v="78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157"/>
    <x v="2"/>
    <n v="47.10526315789474"/>
    <s v="US"/>
    <s v="USD"/>
    <n v="1380720474"/>
    <n v="1378214874"/>
    <b v="0"/>
    <x v="10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1158"/>
    <x v="2"/>
    <n v="100"/>
    <s v="US"/>
    <s v="USD"/>
    <n v="1424014680"/>
    <n v="1418922443"/>
    <b v="0"/>
    <x v="29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571"/>
    <x v="2"/>
    <n v="15"/>
    <s v="US"/>
    <s v="USD"/>
    <n v="1308431646"/>
    <n v="1305839646"/>
    <b v="0"/>
    <x v="84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109"/>
    <x v="2"/>
    <e v="#DIV/0!"/>
    <s v="US"/>
    <s v="USD"/>
    <n v="1371415675"/>
    <n v="1368823675"/>
    <b v="0"/>
    <x v="78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159"/>
    <x v="2"/>
    <n v="40.454545454545453"/>
    <s v="US"/>
    <s v="USD"/>
    <n v="1428075480"/>
    <n v="1425489613"/>
    <b v="0"/>
    <x v="202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109"/>
    <x v="2"/>
    <e v="#DIV/0!"/>
    <s v="US"/>
    <s v="USD"/>
    <n v="1314471431"/>
    <n v="1311879431"/>
    <b v="0"/>
    <x v="78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109"/>
    <x v="2"/>
    <e v="#DIV/0!"/>
    <s v="US"/>
    <s v="USD"/>
    <n v="1410866659"/>
    <n v="1405682659"/>
    <b v="0"/>
    <x v="78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440"/>
    <x v="2"/>
    <n v="1"/>
    <s v="US"/>
    <s v="USD"/>
    <n v="1375299780"/>
    <n v="1371655522"/>
    <b v="0"/>
    <x v="29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1160"/>
    <x v="2"/>
    <n v="19"/>
    <s v="US"/>
    <s v="USD"/>
    <n v="1409787378"/>
    <n v="1405899378"/>
    <b v="0"/>
    <x v="8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1161"/>
    <x v="2"/>
    <n v="5"/>
    <s v="US"/>
    <s v="USD"/>
    <n v="1470355833"/>
    <n v="1465171833"/>
    <b v="0"/>
    <x v="29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162"/>
    <x v="2"/>
    <n v="46.733333333333334"/>
    <s v="US"/>
    <s v="USD"/>
    <n v="1367444557"/>
    <n v="1364852557"/>
    <b v="0"/>
    <x v="41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1163"/>
    <x v="0"/>
    <n v="97.731073446327684"/>
    <s v="CA"/>
    <s v="CAD"/>
    <n v="1436364023"/>
    <n v="1433772023"/>
    <b v="1"/>
    <x v="312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1164"/>
    <x v="0"/>
    <n v="67.835866261398181"/>
    <s v="GB"/>
    <s v="GBP"/>
    <n v="1458943200"/>
    <n v="1456491680"/>
    <b v="1"/>
    <x v="313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1165"/>
    <x v="0"/>
    <n v="56.98492957746479"/>
    <s v="BE"/>
    <s v="EUR"/>
    <n v="1477210801"/>
    <n v="1472026801"/>
    <b v="1"/>
    <x v="26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1166"/>
    <x v="0"/>
    <n v="67.159851301115239"/>
    <s v="GB"/>
    <s v="GBP"/>
    <n v="1402389180"/>
    <n v="1399996024"/>
    <b v="1"/>
    <x v="314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1167"/>
    <x v="0"/>
    <n v="48.037681159420288"/>
    <s v="DE"/>
    <s v="EUR"/>
    <n v="1458676860"/>
    <n v="1455446303"/>
    <b v="1"/>
    <x v="31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209"/>
    <x v="0"/>
    <n v="38.860465116279073"/>
    <s v="GB"/>
    <s v="GBP"/>
    <n v="1406227904"/>
    <n v="1403635904"/>
    <b v="1"/>
    <x v="68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1168"/>
    <x v="0"/>
    <n v="78.181818181818187"/>
    <s v="US"/>
    <s v="USD"/>
    <n v="1273911000"/>
    <n v="1268822909"/>
    <b v="1"/>
    <x v="51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1169"/>
    <x v="0"/>
    <n v="97.113744075829388"/>
    <s v="US"/>
    <s v="USD"/>
    <n v="1403880281"/>
    <n v="1401201881"/>
    <b v="1"/>
    <x v="263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1170"/>
    <x v="0"/>
    <n v="110.39397959183674"/>
    <s v="DE"/>
    <s v="EUR"/>
    <n v="1487113140"/>
    <n v="1484570885"/>
    <b v="1"/>
    <x v="193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1171"/>
    <x v="0"/>
    <n v="39.91506172839506"/>
    <s v="GB"/>
    <s v="GBP"/>
    <n v="1405761278"/>
    <n v="1403169278"/>
    <b v="1"/>
    <x v="316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1172"/>
    <x v="0"/>
    <n v="75.975728155339809"/>
    <s v="US"/>
    <s v="USD"/>
    <n v="1447858804"/>
    <n v="1445263204"/>
    <b v="1"/>
    <x v="190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1173"/>
    <x v="0"/>
    <n v="58.379104477611939"/>
    <s v="US"/>
    <s v="USD"/>
    <n v="1486311939"/>
    <n v="1483719939"/>
    <b v="1"/>
    <x v="317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1174"/>
    <x v="0"/>
    <n v="55.82093023255814"/>
    <s v="GB"/>
    <s v="GBP"/>
    <n v="1405523866"/>
    <n v="1402931866"/>
    <b v="1"/>
    <x v="224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1175"/>
    <x v="0"/>
    <n v="151.24431818181819"/>
    <s v="US"/>
    <s v="USD"/>
    <n v="1443363640"/>
    <n v="1439907640"/>
    <b v="1"/>
    <x v="282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1176"/>
    <x v="0"/>
    <n v="849.67027027027029"/>
    <s v="NO"/>
    <s v="NOK"/>
    <n v="1458104697"/>
    <n v="1455516297"/>
    <b v="1"/>
    <x v="160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1177"/>
    <x v="0"/>
    <n v="159.24137931034483"/>
    <s v="US"/>
    <s v="USD"/>
    <n v="1475762400"/>
    <n v="1473160292"/>
    <b v="1"/>
    <x v="318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1178"/>
    <x v="0"/>
    <n v="39.507317073170732"/>
    <s v="US"/>
    <s v="USD"/>
    <n v="1417845600"/>
    <n v="1415194553"/>
    <b v="1"/>
    <x v="319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1179"/>
    <x v="0"/>
    <n v="130.52966101694915"/>
    <s v="US"/>
    <s v="USD"/>
    <n v="1401565252"/>
    <n v="1398973252"/>
    <b v="1"/>
    <x v="163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1180"/>
    <x v="0"/>
    <n v="64.156896551724131"/>
    <s v="US"/>
    <s v="USD"/>
    <n v="1403301540"/>
    <n v="1400867283"/>
    <b v="1"/>
    <x v="108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1181"/>
    <x v="0"/>
    <n v="111.52694610778443"/>
    <s v="US"/>
    <s v="USD"/>
    <n v="1418961600"/>
    <n v="1415824513"/>
    <b v="1"/>
    <x v="15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1182"/>
    <x v="0"/>
    <n v="170.44680851063831"/>
    <s v="US"/>
    <s v="USD"/>
    <n v="1465272091"/>
    <n v="1462248091"/>
    <b v="1"/>
    <x v="97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1183"/>
    <x v="0"/>
    <n v="133.7391592920354"/>
    <s v="US"/>
    <s v="USD"/>
    <n v="1413575739"/>
    <n v="1410983739"/>
    <b v="1"/>
    <x v="320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1184"/>
    <x v="0"/>
    <n v="95.834024896265561"/>
    <s v="US"/>
    <s v="USD"/>
    <n v="1419292800"/>
    <n v="1416592916"/>
    <b v="1"/>
    <x v="198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1185"/>
    <x v="0"/>
    <n v="221.78571428571428"/>
    <s v="SE"/>
    <s v="SEK"/>
    <n v="1487592090"/>
    <n v="1485000090"/>
    <b v="1"/>
    <x v="33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1186"/>
    <x v="0"/>
    <n v="32.315357142857138"/>
    <s v="US"/>
    <s v="USD"/>
    <n v="1471539138"/>
    <n v="1468947138"/>
    <b v="1"/>
    <x v="205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1187"/>
    <x v="0"/>
    <n v="98.839285714285708"/>
    <s v="US"/>
    <s v="USD"/>
    <n v="1453185447"/>
    <n v="1448951847"/>
    <b v="1"/>
    <x v="321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1188"/>
    <x v="0"/>
    <n v="55.222142857142863"/>
    <s v="US"/>
    <s v="USD"/>
    <n v="1489497886"/>
    <n v="1487082286"/>
    <b v="1"/>
    <x v="16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1189"/>
    <x v="0"/>
    <n v="52.793750000000003"/>
    <s v="US"/>
    <s v="USD"/>
    <n v="1485907200"/>
    <n v="1483292122"/>
    <b v="1"/>
    <x v="322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1190"/>
    <x v="0"/>
    <n v="135.66666666666666"/>
    <s v="US"/>
    <s v="USD"/>
    <n v="1426773920"/>
    <n v="1424185520"/>
    <b v="1"/>
    <x v="26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1191"/>
    <x v="0"/>
    <n v="53.991990846681922"/>
    <s v="US"/>
    <s v="USD"/>
    <n v="1445624695"/>
    <n v="1443464695"/>
    <b v="1"/>
    <x v="323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1192"/>
    <x v="0"/>
    <n v="56.643835616438359"/>
    <s v="US"/>
    <s v="USD"/>
    <n v="1417402800"/>
    <n v="1414610126"/>
    <b v="1"/>
    <x v="196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1193"/>
    <x v="0"/>
    <n v="82.316326530612244"/>
    <s v="AU"/>
    <s v="AUD"/>
    <n v="1455548400"/>
    <n v="1453461865"/>
    <b v="1"/>
    <x v="32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1194"/>
    <x v="0"/>
    <n v="88.26081081081081"/>
    <s v="US"/>
    <s v="USD"/>
    <n v="1462161540"/>
    <n v="1457913777"/>
    <b v="1"/>
    <x v="325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1195"/>
    <x v="0"/>
    <n v="84.905149051490511"/>
    <s v="US"/>
    <s v="USD"/>
    <n v="1441383062"/>
    <n v="1438791062"/>
    <b v="1"/>
    <x v="232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1196"/>
    <x v="0"/>
    <n v="48.154545454545456"/>
    <s v="US"/>
    <s v="USD"/>
    <n v="1464040800"/>
    <n v="1461527631"/>
    <b v="1"/>
    <x v="238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1197"/>
    <x v="0"/>
    <n v="66.015406593406595"/>
    <s v="US"/>
    <s v="USD"/>
    <n v="1440702910"/>
    <n v="1438110910"/>
    <b v="1"/>
    <x v="326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1198"/>
    <x v="0"/>
    <n v="96.375"/>
    <s v="DE"/>
    <s v="EUR"/>
    <n v="1470506400"/>
    <n v="1467358427"/>
    <b v="1"/>
    <x v="291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1199"/>
    <x v="0"/>
    <n v="156.17391304347825"/>
    <s v="US"/>
    <s v="USD"/>
    <n v="1421952370"/>
    <n v="1418064370"/>
    <b v="1"/>
    <x v="67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1200"/>
    <x v="0"/>
    <n v="95.764859154929582"/>
    <s v="US"/>
    <s v="USD"/>
    <n v="1483481019"/>
    <n v="1480629819"/>
    <b v="0"/>
    <x v="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1201"/>
    <x v="0"/>
    <n v="180.40816326530611"/>
    <s v="US"/>
    <s v="USD"/>
    <n v="1416964500"/>
    <n v="1414368616"/>
    <b v="1"/>
    <x v="15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108"/>
    <x v="2"/>
    <n v="3"/>
    <s v="US"/>
    <s v="USD"/>
    <n v="1420045538"/>
    <n v="1417453538"/>
    <b v="0"/>
    <x v="84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914"/>
    <x v="2"/>
    <n v="20"/>
    <s v="CA"/>
    <s v="CAD"/>
    <n v="1435708500"/>
    <n v="1434412500"/>
    <b v="0"/>
    <x v="29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1202"/>
    <x v="2"/>
    <n v="10"/>
    <s v="US"/>
    <s v="USD"/>
    <n v="1416662034"/>
    <n v="1414066434"/>
    <b v="0"/>
    <x v="29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109"/>
    <x v="2"/>
    <e v="#DIV/0!"/>
    <s v="US"/>
    <s v="USD"/>
    <n v="1427847480"/>
    <n v="1424222024"/>
    <b v="0"/>
    <x v="78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108"/>
    <x v="2"/>
    <n v="1"/>
    <s v="US"/>
    <s v="USD"/>
    <n v="1425330960"/>
    <n v="1422393234"/>
    <b v="0"/>
    <x v="29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1203"/>
    <x v="2"/>
    <n v="26.272727272727273"/>
    <s v="GB"/>
    <s v="GBP"/>
    <n v="1410930399"/>
    <n v="1405746399"/>
    <b v="0"/>
    <x v="202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109"/>
    <x v="2"/>
    <e v="#DIV/0!"/>
    <s v="US"/>
    <s v="USD"/>
    <n v="1487844882"/>
    <n v="1487240082"/>
    <b v="0"/>
    <x v="78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1204"/>
    <x v="2"/>
    <n v="60"/>
    <s v="US"/>
    <s v="USD"/>
    <n v="1447020620"/>
    <n v="1444425020"/>
    <b v="0"/>
    <x v="29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481"/>
    <x v="2"/>
    <n v="28.333333333333332"/>
    <s v="US"/>
    <s v="USD"/>
    <n v="1446524159"/>
    <n v="1443928559"/>
    <b v="0"/>
    <x v="79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1205"/>
    <x v="2"/>
    <n v="14.428571428571429"/>
    <s v="GB"/>
    <s v="GBP"/>
    <n v="1463050034"/>
    <n v="1460458034"/>
    <b v="0"/>
    <x v="63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109"/>
    <x v="2"/>
    <e v="#DIV/0!"/>
    <s v="US"/>
    <s v="USD"/>
    <n v="1432756039"/>
    <n v="1430164039"/>
    <b v="0"/>
    <x v="78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206"/>
    <x v="2"/>
    <n v="132.1875"/>
    <s v="US"/>
    <s v="USD"/>
    <n v="1412135940"/>
    <n v="1410366708"/>
    <b v="0"/>
    <x v="38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09"/>
    <x v="2"/>
    <e v="#DIV/0!"/>
    <s v="US"/>
    <s v="USD"/>
    <n v="1441176447"/>
    <n v="1438584447"/>
    <b v="0"/>
    <x v="78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109"/>
    <x v="2"/>
    <e v="#DIV/0!"/>
    <s v="AU"/>
    <s v="AUD"/>
    <n v="1438495390"/>
    <n v="1435903390"/>
    <b v="0"/>
    <x v="78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109"/>
    <x v="2"/>
    <e v="#DIV/0!"/>
    <s v="US"/>
    <s v="USD"/>
    <n v="1442509200"/>
    <n v="1440513832"/>
    <b v="0"/>
    <x v="78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1207"/>
    <x v="2"/>
    <n v="56.416666666666664"/>
    <s v="CA"/>
    <s v="CAD"/>
    <n v="1467603624"/>
    <n v="1465011624"/>
    <b v="0"/>
    <x v="8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914"/>
    <x v="2"/>
    <n v="100"/>
    <s v="US"/>
    <s v="USD"/>
    <n v="1411227633"/>
    <n v="1408549233"/>
    <b v="0"/>
    <x v="29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1208"/>
    <x v="2"/>
    <n v="11.666666666666666"/>
    <s v="GB"/>
    <s v="GBP"/>
    <n v="1440763920"/>
    <n v="1435656759"/>
    <b v="0"/>
    <x v="8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119"/>
    <x v="2"/>
    <n v="50"/>
    <s v="US"/>
    <s v="USD"/>
    <n v="1430270199"/>
    <n v="1428974199"/>
    <b v="0"/>
    <x v="29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1209"/>
    <x v="2"/>
    <n v="23.5"/>
    <s v="US"/>
    <s v="USD"/>
    <n v="1415842193"/>
    <n v="1414110593"/>
    <b v="0"/>
    <x v="80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210"/>
    <x v="1"/>
    <n v="67"/>
    <s v="US"/>
    <s v="USD"/>
    <n v="1383789603"/>
    <n v="1381194003"/>
    <b v="0"/>
    <x v="29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09"/>
    <x v="1"/>
    <e v="#DIV/0!"/>
    <s v="US"/>
    <s v="USD"/>
    <n v="1259715000"/>
    <n v="1253712916"/>
    <b v="0"/>
    <x v="78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211"/>
    <x v="1"/>
    <n v="42.5"/>
    <s v="GB"/>
    <s v="GBP"/>
    <n v="1394815751"/>
    <n v="1389635351"/>
    <b v="0"/>
    <x v="84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370"/>
    <x v="1"/>
    <n v="10"/>
    <s v="US"/>
    <s v="USD"/>
    <n v="1432843500"/>
    <n v="1430124509"/>
    <b v="0"/>
    <x v="29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453"/>
    <x v="1"/>
    <n v="100"/>
    <s v="US"/>
    <s v="USD"/>
    <n v="1307554261"/>
    <n v="1304962261"/>
    <b v="0"/>
    <x v="29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212"/>
    <x v="1"/>
    <n v="108.05084745762711"/>
    <s v="US"/>
    <s v="USD"/>
    <n v="1469656800"/>
    <n v="1467151204"/>
    <b v="0"/>
    <x v="211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213"/>
    <x v="1"/>
    <n v="26.923076923076923"/>
    <s v="US"/>
    <s v="USD"/>
    <n v="1392595200"/>
    <n v="1391293745"/>
    <b v="0"/>
    <x v="62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214"/>
    <x v="1"/>
    <n v="155"/>
    <s v="US"/>
    <s v="USD"/>
    <n v="1419384585"/>
    <n v="1416360585"/>
    <b v="0"/>
    <x v="19"/>
    <b v="0"/>
    <s v="publishing/art books"/>
    <x v="3"/>
    <s v="art books"/>
    <x v="1568"/>
    <d v="2014-12-24T01:29:45"/>
  </r>
  <r>
    <n v="1569"/>
    <s v="to be removed (Canceled)"/>
    <s v="to be removed"/>
    <x v="11"/>
    <n v="0"/>
    <x v="109"/>
    <x v="1"/>
    <e v="#DIV/0!"/>
    <s v="US"/>
    <s v="USD"/>
    <n v="1369498714"/>
    <n v="1366906714"/>
    <b v="0"/>
    <x v="78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613"/>
    <x v="1"/>
    <n v="47.769230769230766"/>
    <s v="US"/>
    <s v="USD"/>
    <n v="1460140282"/>
    <n v="1457551882"/>
    <b v="0"/>
    <x v="47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215"/>
    <x v="1"/>
    <n v="20"/>
    <s v="GB"/>
    <s v="GBP"/>
    <n v="1434738483"/>
    <n v="1432146483"/>
    <b v="0"/>
    <x v="8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52"/>
    <x v="1"/>
    <n v="41.666666666666664"/>
    <s v="GB"/>
    <s v="GBP"/>
    <n v="1456703940"/>
    <n v="1454546859"/>
    <b v="0"/>
    <x v="8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216"/>
    <x v="1"/>
    <n v="74.333333333333329"/>
    <s v="CA"/>
    <s v="CAD"/>
    <n v="1491019140"/>
    <n v="1487548802"/>
    <b v="0"/>
    <x v="8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217"/>
    <x v="1"/>
    <n v="84.333333333333329"/>
    <s v="US"/>
    <s v="USD"/>
    <n v="1424211329"/>
    <n v="1421187329"/>
    <b v="0"/>
    <x v="79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218"/>
    <x v="1"/>
    <n v="65.457142857142856"/>
    <s v="US"/>
    <s v="USD"/>
    <n v="1404909296"/>
    <n v="1402317296"/>
    <b v="0"/>
    <x v="2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75"/>
    <x v="1"/>
    <n v="65"/>
    <s v="US"/>
    <s v="USD"/>
    <n v="1435698368"/>
    <n v="1431810368"/>
    <b v="0"/>
    <x v="73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219"/>
    <x v="1"/>
    <n v="27.5"/>
    <s v="US"/>
    <s v="USD"/>
    <n v="1343161248"/>
    <n v="1337977248"/>
    <b v="0"/>
    <x v="84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220"/>
    <x v="1"/>
    <n v="51.25"/>
    <s v="US"/>
    <s v="USD"/>
    <n v="1283392800"/>
    <n v="1281317691"/>
    <b v="0"/>
    <x v="80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221"/>
    <x v="1"/>
    <n v="14"/>
    <s v="US"/>
    <s v="USD"/>
    <n v="1377734091"/>
    <n v="1374882891"/>
    <b v="0"/>
    <x v="84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09"/>
    <x v="1"/>
    <e v="#DIV/0!"/>
    <s v="US"/>
    <s v="USD"/>
    <n v="1337562726"/>
    <n v="1332378726"/>
    <b v="0"/>
    <x v="78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724"/>
    <x v="2"/>
    <n v="5"/>
    <s v="GB"/>
    <s v="GBP"/>
    <n v="1450521990"/>
    <n v="1447757190"/>
    <b v="0"/>
    <x v="29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x v="28"/>
    <n v="93"/>
    <x v="1222"/>
    <x v="2"/>
    <n v="31"/>
    <s v="US"/>
    <s v="USD"/>
    <n v="1445894400"/>
    <n v="1440961053"/>
    <b v="0"/>
    <x v="8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223"/>
    <x v="2"/>
    <n v="15"/>
    <s v="GB"/>
    <s v="GBP"/>
    <n v="1411681391"/>
    <n v="1409089391"/>
    <b v="0"/>
    <x v="29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109"/>
    <x v="2"/>
    <e v="#DIV/0!"/>
    <s v="US"/>
    <s v="USD"/>
    <n v="1401464101"/>
    <n v="1400600101"/>
    <b v="0"/>
    <x v="78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1224"/>
    <x v="2"/>
    <n v="131.66666666666666"/>
    <s v="CA"/>
    <s v="CAD"/>
    <n v="1482663600"/>
    <n v="1480800568"/>
    <b v="0"/>
    <x v="8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x v="15"/>
    <n v="0"/>
    <x v="109"/>
    <x v="2"/>
    <e v="#DIV/0!"/>
    <s v="US"/>
    <s v="USD"/>
    <n v="1428197422"/>
    <n v="1425609022"/>
    <b v="0"/>
    <x v="78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473"/>
    <x v="2"/>
    <n v="1"/>
    <s v="US"/>
    <s v="USD"/>
    <n v="1418510965"/>
    <n v="1415918965"/>
    <b v="0"/>
    <x v="29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x v="274"/>
    <n v="0"/>
    <x v="109"/>
    <x v="2"/>
    <e v="#DIV/0!"/>
    <s v="US"/>
    <s v="USD"/>
    <n v="1422735120"/>
    <n v="1420091999"/>
    <b v="0"/>
    <x v="78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109"/>
    <x v="2"/>
    <e v="#DIV/0!"/>
    <s v="US"/>
    <s v="USD"/>
    <n v="1444433886"/>
    <n v="1441841886"/>
    <b v="0"/>
    <x v="78"/>
    <b v="0"/>
    <s v="photography/places"/>
    <x v="8"/>
    <s v="places"/>
    <x v="1589"/>
    <d v="2015-10-09T23:38:06"/>
  </r>
  <r>
    <n v="1590"/>
    <s v="An Italian Adventure"/>
    <s v="Discover Italy through photography."/>
    <x v="127"/>
    <n v="1020"/>
    <x v="617"/>
    <x v="2"/>
    <n v="510"/>
    <s v="IT"/>
    <s v="EUR"/>
    <n v="1443040464"/>
    <n v="1440448464"/>
    <b v="0"/>
    <x v="84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225"/>
    <x v="2"/>
    <n v="44.478260869565219"/>
    <s v="GB"/>
    <s v="GBP"/>
    <n v="1459700741"/>
    <n v="1457112341"/>
    <b v="0"/>
    <x v="297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109"/>
    <x v="2"/>
    <e v="#DIV/0!"/>
    <s v="US"/>
    <s v="USD"/>
    <n v="1427503485"/>
    <n v="1423619085"/>
    <b v="0"/>
    <x v="78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1226"/>
    <x v="2"/>
    <n v="1"/>
    <s v="US"/>
    <s v="USD"/>
    <n v="1425154655"/>
    <n v="1422562655"/>
    <b v="0"/>
    <x v="8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1227"/>
    <x v="2"/>
    <n v="20.5"/>
    <s v="US"/>
    <s v="USD"/>
    <n v="1463329260"/>
    <n v="1458147982"/>
    <b v="0"/>
    <x v="73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1228"/>
    <x v="2"/>
    <n v="40"/>
    <s v="US"/>
    <s v="USD"/>
    <n v="1403122380"/>
    <n v="1400634728"/>
    <b v="0"/>
    <x v="63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1229"/>
    <x v="2"/>
    <n v="25"/>
    <s v="GB"/>
    <s v="GBP"/>
    <n v="1418469569"/>
    <n v="1414577969"/>
    <b v="0"/>
    <x v="8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109"/>
    <x v="2"/>
    <e v="#DIV/0!"/>
    <s v="US"/>
    <s v="USD"/>
    <n v="1474360197"/>
    <n v="1471768197"/>
    <b v="0"/>
    <x v="78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415"/>
    <x v="2"/>
    <n v="1"/>
    <s v="US"/>
    <s v="USD"/>
    <n v="1437926458"/>
    <n v="1432742458"/>
    <b v="0"/>
    <x v="29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109"/>
    <x v="2"/>
    <e v="#DIV/0!"/>
    <s v="GB"/>
    <s v="GBP"/>
    <n v="1460116576"/>
    <n v="1457528176"/>
    <b v="0"/>
    <x v="78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1230"/>
    <x v="2"/>
    <n v="40.777777777777779"/>
    <s v="US"/>
    <s v="USD"/>
    <n v="1405401060"/>
    <n v="1401585752"/>
    <b v="0"/>
    <x v="82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1231"/>
    <x v="0"/>
    <n v="48.325535714285714"/>
    <s v="US"/>
    <s v="USD"/>
    <n v="1304561633"/>
    <n v="1301969633"/>
    <b v="0"/>
    <x v="6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325"/>
    <x v="0"/>
    <n v="46.953125"/>
    <s v="US"/>
    <s v="USD"/>
    <n v="1318633200"/>
    <n v="1314947317"/>
    <b v="0"/>
    <x v="58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1232"/>
    <x v="0"/>
    <n v="66.688666666666663"/>
    <s v="US"/>
    <s v="USD"/>
    <n v="1327723459"/>
    <n v="1322539459"/>
    <b v="0"/>
    <x v="209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1233"/>
    <x v="0"/>
    <n v="48.842857142857142"/>
    <s v="US"/>
    <s v="USD"/>
    <n v="1332011835"/>
    <n v="1328559435"/>
    <b v="0"/>
    <x v="16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1234"/>
    <x v="0"/>
    <n v="137.30909090909091"/>
    <s v="US"/>
    <s v="USD"/>
    <n v="1312182000"/>
    <n v="1311380313"/>
    <b v="0"/>
    <x v="3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1235"/>
    <x v="0"/>
    <n v="87.829673913043479"/>
    <s v="US"/>
    <s v="USD"/>
    <n v="1300930838"/>
    <n v="1293158438"/>
    <b v="0"/>
    <x v="297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1236"/>
    <x v="0"/>
    <n v="70.785365853658533"/>
    <s v="US"/>
    <s v="USD"/>
    <n v="1339701851"/>
    <n v="1337887451"/>
    <b v="0"/>
    <x v="242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982"/>
    <x v="0"/>
    <n v="52.826086956521742"/>
    <s v="US"/>
    <s v="USD"/>
    <n v="1388553960"/>
    <n v="1385754986"/>
    <b v="0"/>
    <x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1237"/>
    <x v="0"/>
    <n v="443.75"/>
    <s v="US"/>
    <s v="USD"/>
    <n v="1320220800"/>
    <n v="1315612909"/>
    <b v="0"/>
    <x v="80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1238"/>
    <x v="0"/>
    <n v="48.544642857142854"/>
    <s v="US"/>
    <s v="USD"/>
    <n v="1355609510"/>
    <n v="1353017510"/>
    <b v="0"/>
    <x v="300"/>
    <b v="1"/>
    <s v="music/rock"/>
    <x v="4"/>
    <s v="rock"/>
    <x v="1610"/>
    <d v="2012-12-15T22:11:50"/>
  </r>
  <r>
    <n v="1611"/>
    <s v="Skelton-Luns CD/7&quot;             No Big Deal."/>
    <s v="Skelton-Luns CD/7&quot; No Big Deal."/>
    <x v="134"/>
    <n v="1001"/>
    <x v="1239"/>
    <x v="0"/>
    <n v="37.074074074074076"/>
    <s v="US"/>
    <s v="USD"/>
    <n v="1370390432"/>
    <n v="1368576032"/>
    <b v="0"/>
    <x v="74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1007"/>
    <x v="0"/>
    <n v="50"/>
    <s v="US"/>
    <s v="USD"/>
    <n v="1357160384"/>
    <n v="1354568384"/>
    <b v="0"/>
    <x v="202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1240"/>
    <x v="0"/>
    <n v="39.03846153846154"/>
    <s v="US"/>
    <s v="USD"/>
    <n v="1342921202"/>
    <n v="1340329202"/>
    <b v="0"/>
    <x v="55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1241"/>
    <x v="0"/>
    <n v="66.688311688311686"/>
    <s v="US"/>
    <s v="USD"/>
    <n v="1407085200"/>
    <n v="1401924769"/>
    <b v="0"/>
    <x v="99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1242"/>
    <x v="0"/>
    <n v="67.132352941176464"/>
    <s v="US"/>
    <s v="USD"/>
    <n v="1323742396"/>
    <n v="1319850796"/>
    <b v="0"/>
    <x v="327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1243"/>
    <x v="0"/>
    <n v="66.369426751592357"/>
    <s v="US"/>
    <s v="USD"/>
    <n v="1353621600"/>
    <n v="1350061821"/>
    <b v="0"/>
    <x v="328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1244"/>
    <x v="0"/>
    <n v="64.620253164556956"/>
    <s v="US"/>
    <s v="USD"/>
    <n v="1383332400"/>
    <n v="1380470188"/>
    <b v="0"/>
    <x v="150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1245"/>
    <x v="0"/>
    <n v="58.370370370370374"/>
    <s v="US"/>
    <s v="USD"/>
    <n v="1362757335"/>
    <n v="1359301335"/>
    <b v="0"/>
    <x v="74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25"/>
    <x v="0"/>
    <n v="86.956521739130437"/>
    <s v="US"/>
    <s v="USD"/>
    <n v="1410755286"/>
    <n v="1408940886"/>
    <b v="0"/>
    <x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1246"/>
    <x v="0"/>
    <n v="66.470588235294116"/>
    <s v="US"/>
    <s v="USD"/>
    <n v="1361606940"/>
    <n v="1361002140"/>
    <b v="0"/>
    <x v="5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1247"/>
    <x v="0"/>
    <n v="163.78378378378378"/>
    <s v="US"/>
    <s v="USD"/>
    <n v="1338177540"/>
    <n v="1333550015"/>
    <b v="0"/>
    <x v="7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1248"/>
    <x v="0"/>
    <n v="107.98461538461538"/>
    <s v="US"/>
    <s v="USD"/>
    <n v="1418803140"/>
    <n v="1415343874"/>
    <b v="0"/>
    <x v="71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1249"/>
    <x v="0"/>
    <n v="42.111111111111114"/>
    <s v="GB"/>
    <s v="GBP"/>
    <n v="1377621089"/>
    <n v="1372437089"/>
    <b v="0"/>
    <x v="59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1250"/>
    <x v="0"/>
    <n v="47.2"/>
    <s v="US"/>
    <s v="USD"/>
    <n v="1357721335"/>
    <n v="1354265335"/>
    <b v="0"/>
    <x v="20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1251"/>
    <x v="0"/>
    <n v="112.01923076923077"/>
    <s v="US"/>
    <s v="USD"/>
    <n v="1347382053"/>
    <n v="1344962853"/>
    <b v="0"/>
    <x v="201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1252"/>
    <x v="0"/>
    <n v="74.953703703703709"/>
    <s v="US"/>
    <s v="USD"/>
    <n v="1385932867"/>
    <n v="1383337267"/>
    <b v="0"/>
    <x v="52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967"/>
    <x v="0"/>
    <n v="61.578947368421055"/>
    <s v="US"/>
    <s v="USD"/>
    <n v="1353905940"/>
    <n v="1351011489"/>
    <b v="0"/>
    <x v="44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1253"/>
    <x v="0"/>
    <n v="45.875"/>
    <s v="US"/>
    <s v="USD"/>
    <n v="1403026882"/>
    <n v="1400175682"/>
    <b v="0"/>
    <x v="106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1078"/>
    <x v="0"/>
    <n v="75.853658536585371"/>
    <s v="US"/>
    <s v="USD"/>
    <n v="1392929333"/>
    <n v="1389041333"/>
    <b v="0"/>
    <x v="141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1254"/>
    <x v="0"/>
    <n v="84.206349206349202"/>
    <s v="US"/>
    <s v="USD"/>
    <n v="1330671540"/>
    <n v="1328040375"/>
    <b v="0"/>
    <x v="149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1255"/>
    <x v="0"/>
    <n v="117.22556390977444"/>
    <s v="US"/>
    <s v="USD"/>
    <n v="1350074261"/>
    <n v="1347482261"/>
    <b v="0"/>
    <x v="182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1256"/>
    <x v="0"/>
    <n v="86.489361702127653"/>
    <s v="US"/>
    <s v="USD"/>
    <n v="1316851854"/>
    <n v="1311667854"/>
    <b v="0"/>
    <x v="5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31"/>
    <x v="0"/>
    <n v="172.41379310344828"/>
    <s v="US"/>
    <s v="USD"/>
    <n v="1326690000"/>
    <n v="1324329156"/>
    <b v="0"/>
    <x v="6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10"/>
    <x v="0"/>
    <n v="62.8125"/>
    <s v="US"/>
    <s v="USD"/>
    <n v="1306994340"/>
    <n v="1303706001"/>
    <b v="0"/>
    <x v="58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1066"/>
    <x v="0"/>
    <n v="67.729729729729726"/>
    <s v="US"/>
    <s v="USD"/>
    <n v="1468270261"/>
    <n v="1463086261"/>
    <b v="0"/>
    <x v="7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1257"/>
    <x v="0"/>
    <n v="53.5632183908046"/>
    <s v="US"/>
    <s v="USD"/>
    <n v="1307851200"/>
    <n v="1304129088"/>
    <b v="0"/>
    <x v="45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965"/>
    <x v="0"/>
    <n v="34.6"/>
    <s v="US"/>
    <s v="USD"/>
    <n v="1262302740"/>
    <n v="1257444140"/>
    <b v="0"/>
    <x v="41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2"/>
    <x v="0"/>
    <n v="38.888888888888886"/>
    <s v="US"/>
    <s v="USD"/>
    <n v="1362086700"/>
    <n v="1358180968"/>
    <b v="0"/>
    <x v="74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31"/>
    <x v="0"/>
    <n v="94.736842105263165"/>
    <s v="US"/>
    <s v="USD"/>
    <n v="1330789165"/>
    <n v="1328197165"/>
    <b v="0"/>
    <x v="10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1258"/>
    <x v="0"/>
    <n v="39.967058823529413"/>
    <s v="US"/>
    <s v="USD"/>
    <n v="1280800740"/>
    <n v="1279603955"/>
    <b v="0"/>
    <x v="5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578"/>
    <x v="0"/>
    <n v="97.5"/>
    <s v="US"/>
    <s v="USD"/>
    <n v="1418998744"/>
    <n v="1416406744"/>
    <b v="0"/>
    <x v="55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31"/>
    <x v="0"/>
    <n v="42.857142857142854"/>
    <s v="US"/>
    <s v="USD"/>
    <n v="1308011727"/>
    <n v="1306283727"/>
    <b v="0"/>
    <x v="33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1259"/>
    <x v="0"/>
    <n v="168.51351351351352"/>
    <s v="US"/>
    <s v="USD"/>
    <n v="1348516012"/>
    <n v="1345924012"/>
    <b v="0"/>
    <x v="7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1260"/>
    <x v="0"/>
    <n v="85.546875"/>
    <s v="US"/>
    <s v="USD"/>
    <n v="1353551160"/>
    <n v="1348363560"/>
    <b v="0"/>
    <x v="130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1261"/>
    <x v="0"/>
    <n v="554"/>
    <s v="US"/>
    <s v="USD"/>
    <n v="1379515740"/>
    <n v="1378306140"/>
    <b v="0"/>
    <x v="73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1097"/>
    <x v="0"/>
    <n v="26.554216867469879"/>
    <s v="GB"/>
    <s v="GBP"/>
    <n v="1408039860"/>
    <n v="1405248503"/>
    <b v="0"/>
    <x v="1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1262"/>
    <x v="0"/>
    <n v="113.82608695652173"/>
    <s v="US"/>
    <s v="USD"/>
    <n v="1339235377"/>
    <n v="1336643377"/>
    <b v="0"/>
    <x v="67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1263"/>
    <x v="0"/>
    <n v="32.011111111111113"/>
    <s v="US"/>
    <s v="USD"/>
    <n v="1300636482"/>
    <n v="1298048082"/>
    <b v="0"/>
    <x v="24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1264"/>
    <x v="0"/>
    <n v="47.189259259259259"/>
    <s v="US"/>
    <s v="USD"/>
    <n v="1400862355"/>
    <n v="1396974355"/>
    <b v="0"/>
    <x v="75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1265"/>
    <x v="0"/>
    <n v="88.46875"/>
    <s v="US"/>
    <s v="USD"/>
    <n v="1381314437"/>
    <n v="1378722437"/>
    <b v="0"/>
    <x v="58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1266"/>
    <x v="0"/>
    <n v="100.75"/>
    <s v="US"/>
    <s v="USD"/>
    <n v="1303801140"/>
    <n v="1300916220"/>
    <b v="0"/>
    <x v="9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17"/>
    <x v="0"/>
    <n v="64.714285714285708"/>
    <s v="US"/>
    <s v="USD"/>
    <n v="1385297393"/>
    <n v="1382701793"/>
    <b v="0"/>
    <x v="16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1267"/>
    <x v="0"/>
    <n v="51.854285714285716"/>
    <s v="US"/>
    <s v="USD"/>
    <n v="1303675296"/>
    <n v="1300996896"/>
    <b v="0"/>
    <x v="129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1268"/>
    <x v="0"/>
    <n v="38.794117647058826"/>
    <s v="US"/>
    <s v="USD"/>
    <n v="1334784160"/>
    <n v="1332192160"/>
    <b v="0"/>
    <x v="69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1269"/>
    <x v="0"/>
    <n v="44.645833333333336"/>
    <s v="US"/>
    <s v="USD"/>
    <n v="1333648820"/>
    <n v="1331060420"/>
    <b v="0"/>
    <x v="53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1270"/>
    <x v="0"/>
    <n v="156.77333333333334"/>
    <s v="US"/>
    <s v="USD"/>
    <n v="1355437052"/>
    <n v="1352845052"/>
    <b v="0"/>
    <x v="53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1271"/>
    <x v="0"/>
    <n v="118.70339366515837"/>
    <s v="US"/>
    <s v="USD"/>
    <n v="1337885168"/>
    <n v="1335293168"/>
    <b v="0"/>
    <x v="170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1272"/>
    <x v="0"/>
    <n v="74.149532710280369"/>
    <s v="US"/>
    <s v="USD"/>
    <n v="1355840400"/>
    <n v="1352524767"/>
    <b v="0"/>
    <x v="329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1273"/>
    <x v="0"/>
    <n v="12.533333333333333"/>
    <s v="GB"/>
    <s v="GBP"/>
    <n v="1387281600"/>
    <n v="1384811721"/>
    <b v="0"/>
    <x v="43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1274"/>
    <x v="0"/>
    <n v="27.861111111111111"/>
    <s v="IT"/>
    <s v="EUR"/>
    <n v="1462053540"/>
    <n v="1459355950"/>
    <b v="0"/>
    <x v="17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1275"/>
    <x v="0"/>
    <n v="80.178217821782184"/>
    <s v="AT"/>
    <s v="EUR"/>
    <n v="1453064400"/>
    <n v="1449359831"/>
    <b v="0"/>
    <x v="2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1276"/>
    <x v="0"/>
    <n v="132.43548387096774"/>
    <s v="US"/>
    <s v="USD"/>
    <n v="1325310336"/>
    <n v="1320122736"/>
    <b v="0"/>
    <x v="95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1277"/>
    <x v="0"/>
    <n v="33.75"/>
    <s v="US"/>
    <s v="USD"/>
    <n v="1422750707"/>
    <n v="1420158707"/>
    <b v="0"/>
    <x v="58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1278"/>
    <x v="0"/>
    <n v="34.384494382022467"/>
    <s v="US"/>
    <s v="USD"/>
    <n v="1331870340"/>
    <n v="1328033818"/>
    <b v="0"/>
    <x v="30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1279"/>
    <x v="0"/>
    <n v="44.956989247311824"/>
    <s v="US"/>
    <s v="USD"/>
    <n v="1298343600"/>
    <n v="1295624113"/>
    <b v="0"/>
    <x v="251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1280"/>
    <x v="0"/>
    <n v="41.04081632653061"/>
    <s v="US"/>
    <s v="USD"/>
    <n v="1364447073"/>
    <n v="1361858673"/>
    <b v="0"/>
    <x v="15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1281"/>
    <x v="0"/>
    <n v="52.597560975609753"/>
    <s v="US"/>
    <s v="USD"/>
    <n v="1394521140"/>
    <n v="1392169298"/>
    <b v="0"/>
    <x v="141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1276"/>
    <x v="0"/>
    <n v="70.784482758620683"/>
    <s v="US"/>
    <s v="USD"/>
    <n v="1322454939"/>
    <n v="1319859339"/>
    <b v="0"/>
    <x v="318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1282"/>
    <x v="0"/>
    <n v="53.75"/>
    <s v="US"/>
    <s v="USD"/>
    <n v="1464729276"/>
    <n v="1459545276"/>
    <b v="0"/>
    <x v="47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946"/>
    <x v="0"/>
    <n v="44.608695652173914"/>
    <s v="US"/>
    <s v="USD"/>
    <n v="1278302400"/>
    <n v="1273961999"/>
    <b v="0"/>
    <x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1283"/>
    <x v="0"/>
    <n v="26.148961038961041"/>
    <s v="US"/>
    <s v="USD"/>
    <n v="1470056614"/>
    <n v="1467464614"/>
    <b v="0"/>
    <x v="99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1284"/>
    <x v="0"/>
    <n v="39.183673469387756"/>
    <s v="US"/>
    <s v="USD"/>
    <n v="1338824730"/>
    <n v="1336232730"/>
    <b v="0"/>
    <x v="72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1285"/>
    <x v="0"/>
    <n v="45.593220338983052"/>
    <s v="US"/>
    <s v="USD"/>
    <n v="1425675892"/>
    <n v="1423083892"/>
    <b v="0"/>
    <x v="211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1286"/>
    <x v="0"/>
    <n v="89.247787610619469"/>
    <s v="US"/>
    <s v="USD"/>
    <n v="1471503540"/>
    <n v="1468852306"/>
    <b v="0"/>
    <x v="116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1287"/>
    <x v="0"/>
    <n v="40.416470588235299"/>
    <s v="US"/>
    <s v="USD"/>
    <n v="1318802580"/>
    <n v="1316194540"/>
    <b v="0"/>
    <x v="69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1288"/>
    <x v="0"/>
    <n v="82.38095238095238"/>
    <s v="US"/>
    <s v="USD"/>
    <n v="1334980740"/>
    <n v="1330968347"/>
    <b v="0"/>
    <x v="288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1067"/>
    <x v="0"/>
    <n v="159.52380952380952"/>
    <s v="ES"/>
    <s v="EUR"/>
    <n v="1460786340"/>
    <n v="1455615976"/>
    <b v="0"/>
    <x v="288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1289"/>
    <x v="0"/>
    <n v="36.244897959183675"/>
    <s v="US"/>
    <s v="USD"/>
    <n v="1391718671"/>
    <n v="1390509071"/>
    <b v="0"/>
    <x v="72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1290"/>
    <x v="0"/>
    <n v="62.5"/>
    <s v="US"/>
    <s v="USD"/>
    <n v="1311298745"/>
    <n v="1309311545"/>
    <b v="0"/>
    <x v="6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1291"/>
    <x v="0"/>
    <n v="47"/>
    <s v="US"/>
    <s v="USD"/>
    <n v="1405188667"/>
    <n v="1402596667"/>
    <b v="0"/>
    <x v="20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1292"/>
    <x v="3"/>
    <n v="74.575090497737563"/>
    <s v="US"/>
    <s v="USD"/>
    <n v="1490752800"/>
    <n v="1486522484"/>
    <b v="0"/>
    <x v="330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109"/>
    <x v="3"/>
    <e v="#DIV/0!"/>
    <s v="US"/>
    <s v="USD"/>
    <n v="1492142860"/>
    <n v="1486962460"/>
    <b v="0"/>
    <x v="78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1293"/>
    <x v="3"/>
    <n v="76"/>
    <s v="FR"/>
    <s v="EUR"/>
    <n v="1491590738"/>
    <n v="1489517138"/>
    <b v="0"/>
    <x v="73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1294"/>
    <x v="3"/>
    <n v="86.43564356435644"/>
    <s v="US"/>
    <s v="USD"/>
    <n v="1489775641"/>
    <n v="1487360041"/>
    <b v="0"/>
    <x v="2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82"/>
    <x v="3"/>
    <n v="24"/>
    <s v="US"/>
    <s v="USD"/>
    <n v="1490331623"/>
    <n v="1487743223"/>
    <b v="0"/>
    <x v="41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295"/>
    <x v="3"/>
    <n v="18"/>
    <s v="CA"/>
    <s v="CAD"/>
    <n v="1493320519"/>
    <n v="1488140119"/>
    <b v="0"/>
    <x v="29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296"/>
    <x v="3"/>
    <n v="80.128205128205124"/>
    <s v="US"/>
    <s v="USD"/>
    <n v="1491855300"/>
    <n v="1488935245"/>
    <b v="0"/>
    <x v="70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1297"/>
    <x v="3"/>
    <n v="253.14285714285714"/>
    <s v="US"/>
    <s v="USD"/>
    <n v="1491738594"/>
    <n v="1489150194"/>
    <b v="0"/>
    <x v="63"/>
    <b v="0"/>
    <s v="music/faith"/>
    <x v="4"/>
    <s v="faith"/>
    <x v="1688"/>
    <d v="2017-04-09T11:49:54"/>
  </r>
  <r>
    <n v="1689"/>
    <s v="Fly Away"/>
    <s v="Praising the Living God in the second half of life."/>
    <x v="262"/>
    <n v="2400"/>
    <x v="31"/>
    <x v="3"/>
    <n v="171.42857142857142"/>
    <s v="US"/>
    <s v="USD"/>
    <n v="1489700230"/>
    <n v="1487111830"/>
    <b v="0"/>
    <x v="25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1298"/>
    <x v="3"/>
    <n v="57.727272727272727"/>
    <s v="US"/>
    <s v="USD"/>
    <n v="1491470442"/>
    <n v="1488882042"/>
    <b v="0"/>
    <x v="202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1299"/>
    <x v="3"/>
    <n v="264.26315789473682"/>
    <s v="US"/>
    <s v="USD"/>
    <n v="1491181200"/>
    <n v="1488387008"/>
    <b v="0"/>
    <x v="44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1300"/>
    <x v="3"/>
    <n v="159.33333333333334"/>
    <s v="US"/>
    <s v="USD"/>
    <n v="1490572740"/>
    <n v="1487734667"/>
    <b v="0"/>
    <x v="41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1301"/>
    <x v="3"/>
    <n v="35"/>
    <s v="GB"/>
    <s v="GBP"/>
    <n v="1491768000"/>
    <n v="1489097112"/>
    <b v="0"/>
    <x v="22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833"/>
    <x v="3"/>
    <n v="5"/>
    <s v="US"/>
    <s v="USD"/>
    <n v="1490589360"/>
    <n v="1488038674"/>
    <b v="0"/>
    <x v="29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302"/>
    <x v="3"/>
    <n v="61.086956521739133"/>
    <s v="US"/>
    <s v="USD"/>
    <n v="1491786000"/>
    <n v="1488847514"/>
    <b v="0"/>
    <x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109"/>
    <x v="3"/>
    <e v="#DIV/0!"/>
    <s v="US"/>
    <s v="USD"/>
    <n v="1491007211"/>
    <n v="1488418811"/>
    <b v="0"/>
    <x v="78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1303"/>
    <x v="3"/>
    <n v="114.81818181818181"/>
    <s v="US"/>
    <s v="USD"/>
    <n v="1491781648"/>
    <n v="1489193248"/>
    <b v="0"/>
    <x v="19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109"/>
    <x v="3"/>
    <e v="#DIV/0!"/>
    <s v="US"/>
    <s v="USD"/>
    <n v="1490499180"/>
    <n v="1488430760"/>
    <b v="0"/>
    <x v="78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1304"/>
    <x v="3"/>
    <n v="54"/>
    <s v="US"/>
    <s v="USD"/>
    <n v="1491943445"/>
    <n v="1489351445"/>
    <b v="0"/>
    <x v="80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305"/>
    <x v="3"/>
    <n v="65.974683544303801"/>
    <s v="US"/>
    <s v="USD"/>
    <n v="1491019200"/>
    <n v="1488418990"/>
    <b v="0"/>
    <x v="1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1306"/>
    <x v="2"/>
    <n v="5"/>
    <s v="US"/>
    <s v="USD"/>
    <n v="1421337405"/>
    <n v="1418745405"/>
    <b v="0"/>
    <x v="84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x v="281"/>
    <n v="1"/>
    <x v="1307"/>
    <x v="2"/>
    <n v="1"/>
    <s v="US"/>
    <s v="USD"/>
    <n v="1427745150"/>
    <n v="1425156750"/>
    <b v="0"/>
    <x v="29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391"/>
    <x v="2"/>
    <n v="25.5"/>
    <s v="US"/>
    <s v="USD"/>
    <n v="1441003537"/>
    <n v="1435819537"/>
    <b v="0"/>
    <x v="84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1308"/>
    <x v="2"/>
    <n v="118.36363636363636"/>
    <s v="US"/>
    <s v="USD"/>
    <n v="1424056873"/>
    <n v="1421464873"/>
    <b v="0"/>
    <x v="202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109"/>
    <x v="2"/>
    <e v="#DIV/0!"/>
    <s v="US"/>
    <s v="USD"/>
    <n v="1441814400"/>
    <n v="1440807846"/>
    <b v="0"/>
    <x v="78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109"/>
    <x v="2"/>
    <e v="#DIV/0!"/>
    <s v="DE"/>
    <s v="EUR"/>
    <n v="1440314472"/>
    <n v="1435130472"/>
    <b v="0"/>
    <x v="78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309"/>
    <x v="2"/>
    <n v="54.111111111111114"/>
    <s v="US"/>
    <s v="USD"/>
    <n v="1459181895"/>
    <n v="1456593495"/>
    <b v="0"/>
    <x v="82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109"/>
    <x v="2"/>
    <e v="#DIV/0!"/>
    <s v="US"/>
    <s v="USD"/>
    <n v="1462135706"/>
    <n v="1458679706"/>
    <b v="0"/>
    <x v="78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1310"/>
    <x v="2"/>
    <n v="21.25"/>
    <s v="US"/>
    <s v="USD"/>
    <n v="1409513940"/>
    <n v="1405949514"/>
    <b v="0"/>
    <x v="80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1311"/>
    <x v="2"/>
    <n v="34"/>
    <s v="DE"/>
    <s v="EUR"/>
    <n v="1453122000"/>
    <n v="1449151888"/>
    <b v="0"/>
    <x v="29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131"/>
    <x v="2"/>
    <n v="525"/>
    <s v="US"/>
    <s v="USD"/>
    <n v="1409585434"/>
    <n v="1406907034"/>
    <b v="0"/>
    <x v="84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109"/>
    <x v="2"/>
    <e v="#DIV/0!"/>
    <s v="US"/>
    <s v="USD"/>
    <n v="1435701353"/>
    <n v="1430517353"/>
    <b v="0"/>
    <x v="78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1312"/>
    <x v="2"/>
    <n v="50"/>
    <s v="US"/>
    <s v="USD"/>
    <n v="1412536412"/>
    <n v="1409944412"/>
    <b v="0"/>
    <x v="29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1313"/>
    <x v="2"/>
    <n v="115.70588235294117"/>
    <s v="US"/>
    <s v="USD"/>
    <n v="1430517761"/>
    <n v="1427925761"/>
    <b v="0"/>
    <x v="5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881"/>
    <x v="2"/>
    <n v="5.5"/>
    <s v="US"/>
    <s v="USD"/>
    <n v="1427772120"/>
    <n v="1425186785"/>
    <b v="0"/>
    <x v="84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847"/>
    <x v="2"/>
    <n v="50"/>
    <s v="US"/>
    <s v="USD"/>
    <n v="1481295099"/>
    <n v="1477835499"/>
    <b v="0"/>
    <x v="8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1314"/>
    <x v="2"/>
    <n v="34.024390243902438"/>
    <s v="US"/>
    <s v="USD"/>
    <n v="1461211200"/>
    <n v="1459467238"/>
    <b v="0"/>
    <x v="14"/>
    <b v="0"/>
    <s v="music/faith"/>
    <x v="4"/>
    <s v="faith"/>
    <x v="1717"/>
    <d v="2016-04-21T04:00:00"/>
  </r>
  <r>
    <n v="1718"/>
    <s v="The Prodigal Son"/>
    <s v="A melody for the galaxy."/>
    <x v="19"/>
    <n v="75"/>
    <x v="1315"/>
    <x v="2"/>
    <n v="37.5"/>
    <s v="US"/>
    <s v="USD"/>
    <n v="1463201940"/>
    <n v="1459435149"/>
    <b v="0"/>
    <x v="84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316"/>
    <x v="2"/>
    <n v="11.666666666666666"/>
    <s v="US"/>
    <s v="USD"/>
    <n v="1410958191"/>
    <n v="1408366191"/>
    <b v="0"/>
    <x v="8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1317"/>
    <x v="2"/>
    <n v="28.125"/>
    <s v="US"/>
    <s v="USD"/>
    <n v="1415562471"/>
    <n v="1412966871"/>
    <b v="0"/>
    <x v="22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109"/>
    <x v="2"/>
    <e v="#DIV/0!"/>
    <s v="US"/>
    <s v="USD"/>
    <n v="1449831863"/>
    <n v="1447239863"/>
    <b v="0"/>
    <x v="78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1318"/>
    <x v="2"/>
    <n v="1"/>
    <s v="US"/>
    <s v="USD"/>
    <n v="1459642200"/>
    <n v="1456441429"/>
    <b v="0"/>
    <x v="29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896"/>
    <x v="2"/>
    <n v="216.66666666666666"/>
    <s v="US"/>
    <s v="USD"/>
    <n v="1435730400"/>
    <n v="1430855315"/>
    <b v="0"/>
    <x v="8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1319"/>
    <x v="2"/>
    <n v="8.75"/>
    <s v="US"/>
    <s v="USD"/>
    <n v="1414707762"/>
    <n v="1412115762"/>
    <b v="0"/>
    <x v="80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1320"/>
    <x v="2"/>
    <n v="62.222222222222221"/>
    <s v="US"/>
    <s v="USD"/>
    <n v="1408922049"/>
    <n v="1406330049"/>
    <b v="0"/>
    <x v="82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1321"/>
    <x v="2"/>
    <n v="137.25"/>
    <s v="US"/>
    <s v="USD"/>
    <n v="1403906664"/>
    <n v="1401401064"/>
    <b v="0"/>
    <x v="38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108"/>
    <x v="2"/>
    <n v="1"/>
    <s v="GB"/>
    <s v="GBP"/>
    <n v="1428231600"/>
    <n v="1423520177"/>
    <b v="0"/>
    <x v="29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1322"/>
    <x v="2"/>
    <n v="122.14285714285714"/>
    <s v="US"/>
    <s v="USD"/>
    <n v="1445439674"/>
    <n v="1442847674"/>
    <b v="0"/>
    <x v="63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109"/>
    <x v="2"/>
    <e v="#DIV/0!"/>
    <s v="US"/>
    <s v="USD"/>
    <n v="1465521306"/>
    <n v="1460337306"/>
    <b v="0"/>
    <x v="78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109"/>
    <x v="2"/>
    <e v="#DIV/0!"/>
    <s v="US"/>
    <s v="USD"/>
    <n v="1445738783"/>
    <n v="1443146783"/>
    <b v="0"/>
    <x v="78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109"/>
    <x v="2"/>
    <e v="#DIV/0!"/>
    <s v="US"/>
    <s v="USD"/>
    <n v="1434034800"/>
    <n v="1432849552"/>
    <b v="0"/>
    <x v="78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109"/>
    <x v="2"/>
    <e v="#DIV/0!"/>
    <s v="US"/>
    <s v="USD"/>
    <n v="1452920400"/>
    <n v="1447777481"/>
    <b v="0"/>
    <x v="78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109"/>
    <x v="2"/>
    <e v="#DIV/0!"/>
    <s v="US"/>
    <s v="USD"/>
    <n v="1473802200"/>
    <n v="1472746374"/>
    <b v="0"/>
    <x v="78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1323"/>
    <x v="2"/>
    <n v="1"/>
    <s v="US"/>
    <s v="USD"/>
    <n v="1431046356"/>
    <n v="1428454356"/>
    <b v="0"/>
    <x v="29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1324"/>
    <x v="2"/>
    <n v="55"/>
    <s v="US"/>
    <s v="USD"/>
    <n v="1470598345"/>
    <n v="1468006345"/>
    <b v="0"/>
    <x v="84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1325"/>
    <x v="2"/>
    <n v="22"/>
    <s v="US"/>
    <s v="USD"/>
    <n v="1447018833"/>
    <n v="1444423233"/>
    <b v="0"/>
    <x v="29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1212"/>
    <x v="2"/>
    <n v="56.666666666666664"/>
    <s v="US"/>
    <s v="USD"/>
    <n v="1437432392"/>
    <n v="1434840392"/>
    <b v="0"/>
    <x v="41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177"/>
    <x v="2"/>
    <n v="20"/>
    <s v="US"/>
    <s v="USD"/>
    <n v="1412283542"/>
    <n v="1409691542"/>
    <b v="0"/>
    <x v="29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370"/>
    <x v="2"/>
    <n v="1"/>
    <s v="US"/>
    <s v="USD"/>
    <n v="1462391932"/>
    <n v="1457297932"/>
    <b v="0"/>
    <x v="29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109"/>
    <x v="2"/>
    <e v="#DIV/0!"/>
    <s v="US"/>
    <s v="USD"/>
    <n v="1437075422"/>
    <n v="1434483422"/>
    <b v="0"/>
    <x v="78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1326"/>
    <x v="0"/>
    <n v="25.576923076923077"/>
    <s v="GB"/>
    <s v="GBP"/>
    <n v="1433948671"/>
    <n v="1430060671"/>
    <b v="0"/>
    <x v="47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648"/>
    <x v="0"/>
    <n v="63.970588235294116"/>
    <s v="US"/>
    <s v="USD"/>
    <n v="1483822800"/>
    <n v="1481058170"/>
    <b v="0"/>
    <x v="69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1327"/>
    <x v="0"/>
    <n v="89.925373134328353"/>
    <s v="US"/>
    <s v="USD"/>
    <n v="1472270340"/>
    <n v="1470348775"/>
    <b v="0"/>
    <x v="85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1328"/>
    <x v="0"/>
    <n v="93.071428571428569"/>
    <s v="GB"/>
    <s v="GBP"/>
    <n v="1425821477"/>
    <n v="1421937077"/>
    <b v="0"/>
    <x v="16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1329"/>
    <x v="0"/>
    <n v="89.674157303370791"/>
    <s v="US"/>
    <s v="USD"/>
    <n v="1482372000"/>
    <n v="1479276838"/>
    <b v="0"/>
    <x v="30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1330"/>
    <x v="0"/>
    <n v="207.61682242990653"/>
    <s v="US"/>
    <s v="USD"/>
    <n v="1479952800"/>
    <n v="1477368867"/>
    <b v="0"/>
    <x v="329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1331"/>
    <x v="0"/>
    <n v="59.408805031446541"/>
    <s v="GB"/>
    <s v="GBP"/>
    <n v="1447426800"/>
    <n v="1444904830"/>
    <b v="0"/>
    <x v="180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1332"/>
    <x v="0"/>
    <n v="358.97237569060775"/>
    <s v="CA"/>
    <s v="CAD"/>
    <n v="1441234143"/>
    <n v="1438642143"/>
    <b v="0"/>
    <x v="33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1333"/>
    <x v="0"/>
    <n v="94.736641221374043"/>
    <s v="LU"/>
    <s v="EUR"/>
    <n v="1488394800"/>
    <n v="1485213921"/>
    <b v="0"/>
    <x v="132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1334"/>
    <x v="0"/>
    <n v="80.647999999999996"/>
    <s v="US"/>
    <s v="USD"/>
    <n v="1461096304"/>
    <n v="1458936304"/>
    <b v="0"/>
    <x v="207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1335"/>
    <x v="0"/>
    <n v="168.68852459016392"/>
    <s v="US"/>
    <s v="USD"/>
    <n v="1426787123"/>
    <n v="1424198723"/>
    <b v="0"/>
    <x v="42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1336"/>
    <x v="0"/>
    <n v="34.68888888888889"/>
    <s v="GB"/>
    <s v="GBP"/>
    <n v="1476425082"/>
    <n v="1473833082"/>
    <b v="0"/>
    <x v="24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1277"/>
    <x v="0"/>
    <n v="462.85714285714283"/>
    <s v="DK"/>
    <s v="DKK"/>
    <n v="1458579568"/>
    <n v="1455991168"/>
    <b v="0"/>
    <x v="2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1337"/>
    <x v="0"/>
    <n v="104.38888888888889"/>
    <s v="CA"/>
    <s v="CAD"/>
    <n v="1428091353"/>
    <n v="1425502953"/>
    <b v="0"/>
    <x v="24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43"/>
    <x v="0"/>
    <n v="7.5"/>
    <s v="US"/>
    <s v="USD"/>
    <n v="1444071361"/>
    <n v="1441479361"/>
    <b v="0"/>
    <x v="80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1338"/>
    <x v="0"/>
    <n v="47.13"/>
    <s v="US"/>
    <s v="USD"/>
    <n v="1472443269"/>
    <n v="1468987269"/>
    <b v="0"/>
    <x v="148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1339"/>
    <x v="0"/>
    <n v="414.28571428571428"/>
    <s v="US"/>
    <s v="USD"/>
    <n v="1485631740"/>
    <n v="1483041083"/>
    <b v="0"/>
    <x v="25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1340"/>
    <x v="0"/>
    <n v="42.481481481481481"/>
    <s v="US"/>
    <s v="USD"/>
    <n v="1468536992"/>
    <n v="1463352992"/>
    <b v="0"/>
    <x v="74"/>
    <b v="1"/>
    <s v="photography/photobooks"/>
    <x v="8"/>
    <s v="photobooks"/>
    <x v="1758"/>
    <d v="2016-07-14T22:56:32"/>
  </r>
  <r>
    <n v="1759"/>
    <s v="Death Valley"/>
    <s v="Death Valley will be the first photo book of Andi State"/>
    <x v="10"/>
    <n v="5330"/>
    <x v="15"/>
    <x v="0"/>
    <n v="108.77551020408163"/>
    <s v="US"/>
    <s v="USD"/>
    <n v="1427309629"/>
    <n v="1425585229"/>
    <b v="0"/>
    <x v="72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1341"/>
    <x v="0"/>
    <n v="81.098039215686271"/>
    <s v="US"/>
    <s v="USD"/>
    <n v="1456416513"/>
    <n v="1454688513"/>
    <b v="0"/>
    <x v="33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1342"/>
    <x v="0"/>
    <n v="51.666666666666664"/>
    <s v="GB"/>
    <s v="GBP"/>
    <n v="1442065060"/>
    <n v="1437745060"/>
    <b v="0"/>
    <x v="8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1343"/>
    <x v="0"/>
    <n v="35.4"/>
    <s v="US"/>
    <s v="USD"/>
    <n v="1457739245"/>
    <n v="1455147245"/>
    <b v="0"/>
    <x v="20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1344"/>
    <x v="0"/>
    <n v="103.63559322033899"/>
    <s v="US"/>
    <s v="USD"/>
    <n v="1477255840"/>
    <n v="1474663840"/>
    <b v="0"/>
    <x v="115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1345"/>
    <x v="2"/>
    <n v="55.282051282051285"/>
    <s v="GB"/>
    <s v="GBP"/>
    <n v="1407065979"/>
    <n v="1404560379"/>
    <b v="1"/>
    <x v="70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346"/>
    <x v="2"/>
    <n v="72.16970873786407"/>
    <s v="US"/>
    <s v="USD"/>
    <n v="1407972712"/>
    <n v="1405380712"/>
    <b v="1"/>
    <x v="27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109"/>
    <x v="2"/>
    <e v="#DIV/0!"/>
    <s v="AU"/>
    <s v="AUD"/>
    <n v="1408999088"/>
    <n v="1407184688"/>
    <b v="1"/>
    <x v="78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1347"/>
    <x v="2"/>
    <n v="58.615384615384613"/>
    <s v="US"/>
    <s v="USD"/>
    <n v="1407080884"/>
    <n v="1404488884"/>
    <b v="1"/>
    <x v="70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1348"/>
    <x v="2"/>
    <n v="12.466666666666667"/>
    <s v="US"/>
    <s v="USD"/>
    <n v="1411824444"/>
    <n v="1406640444"/>
    <b v="1"/>
    <x v="41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1349"/>
    <x v="2"/>
    <n v="49.136363636363633"/>
    <s v="US"/>
    <s v="USD"/>
    <n v="1421177959"/>
    <n v="1418585959"/>
    <b v="1"/>
    <x v="19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1350"/>
    <x v="2"/>
    <n v="150.5"/>
    <s v="US"/>
    <s v="USD"/>
    <n v="1413312194"/>
    <n v="1410288194"/>
    <b v="1"/>
    <x v="297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1351"/>
    <x v="2"/>
    <n v="35.799999999999997"/>
    <s v="GB"/>
    <s v="GBP"/>
    <n v="1414107040"/>
    <n v="1411515040"/>
    <b v="1"/>
    <x v="20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1352"/>
    <x v="2"/>
    <n v="45.157894736842103"/>
    <s v="GB"/>
    <s v="GBP"/>
    <n v="1404666836"/>
    <n v="1399482836"/>
    <b v="1"/>
    <x v="10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353"/>
    <x v="2"/>
    <n v="98.78947368421052"/>
    <s v="US"/>
    <s v="USD"/>
    <n v="1421691298"/>
    <n v="1417803298"/>
    <b v="1"/>
    <x v="10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768"/>
    <x v="2"/>
    <n v="88.307692307692307"/>
    <s v="US"/>
    <s v="USD"/>
    <n v="1417273140"/>
    <n v="1413609292"/>
    <b v="1"/>
    <x v="62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1354"/>
    <x v="2"/>
    <n v="170.62903225806451"/>
    <s v="US"/>
    <s v="USD"/>
    <n v="1414193160"/>
    <n v="1410305160"/>
    <b v="1"/>
    <x v="20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1355"/>
    <x v="2"/>
    <n v="83.75"/>
    <s v="GB"/>
    <s v="GBP"/>
    <n v="1414623471"/>
    <n v="1411513071"/>
    <b v="1"/>
    <x v="80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1356"/>
    <x v="2"/>
    <n v="65.099999999999994"/>
    <s v="NL"/>
    <s v="EUR"/>
    <n v="1424421253"/>
    <n v="1421829253"/>
    <b v="1"/>
    <x v="73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1357"/>
    <x v="2"/>
    <n v="66.333333333333329"/>
    <s v="US"/>
    <s v="USD"/>
    <n v="1427485395"/>
    <n v="1423600995"/>
    <b v="1"/>
    <x v="41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1358"/>
    <x v="2"/>
    <n v="104.89473684210526"/>
    <s v="US"/>
    <s v="USD"/>
    <n v="1472834180"/>
    <n v="1470242180"/>
    <b v="1"/>
    <x v="44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1359"/>
    <x v="2"/>
    <n v="78.440789473684205"/>
    <s v="US"/>
    <s v="USD"/>
    <n v="1467469510"/>
    <n v="1462285510"/>
    <b v="1"/>
    <x v="215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1360"/>
    <x v="2"/>
    <n v="59.041666666666664"/>
    <s v="US"/>
    <s v="USD"/>
    <n v="1473950945"/>
    <n v="1471272545"/>
    <b v="1"/>
    <x v="5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361"/>
    <x v="2"/>
    <n v="71.34210526315789"/>
    <s v="US"/>
    <s v="USD"/>
    <n v="1456062489"/>
    <n v="1453211289"/>
    <b v="1"/>
    <x v="88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1362"/>
    <x v="2"/>
    <n v="51.227027027027027"/>
    <s v="US"/>
    <s v="USD"/>
    <n v="1432248478"/>
    <n v="1429656478"/>
    <b v="1"/>
    <x v="333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363"/>
    <x v="2"/>
    <n v="60.242424242424242"/>
    <s v="US"/>
    <s v="USD"/>
    <n v="1422674700"/>
    <n v="1419954240"/>
    <b v="1"/>
    <x v="51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1364"/>
    <x v="2"/>
    <n v="44.935185185185183"/>
    <s v="US"/>
    <s v="USD"/>
    <n v="1413417600"/>
    <n v="1410750855"/>
    <b v="1"/>
    <x v="52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1365"/>
    <x v="2"/>
    <n v="31.206896551724139"/>
    <s v="NL"/>
    <s v="EUR"/>
    <n v="1418649177"/>
    <n v="1416057177"/>
    <b v="1"/>
    <x v="60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1366"/>
    <x v="2"/>
    <n v="63.875"/>
    <s v="US"/>
    <s v="USD"/>
    <n v="1428158637"/>
    <n v="1425570237"/>
    <b v="1"/>
    <x v="5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1367"/>
    <x v="2"/>
    <n v="19"/>
    <s v="GB"/>
    <s v="GBP"/>
    <n v="1414795542"/>
    <n v="1412203542"/>
    <b v="1"/>
    <x v="80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724"/>
    <x v="2"/>
    <n v="10"/>
    <s v="US"/>
    <s v="USD"/>
    <n v="1421042403"/>
    <n v="1415858403"/>
    <b v="1"/>
    <x v="80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1368"/>
    <x v="2"/>
    <n v="109.06666666666666"/>
    <s v="US"/>
    <s v="USD"/>
    <n v="1423152678"/>
    <n v="1420560678"/>
    <b v="1"/>
    <x v="41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1369"/>
    <x v="2"/>
    <n v="26.75"/>
    <s v="GB"/>
    <s v="GBP"/>
    <n v="1422553565"/>
    <n v="1417369565"/>
    <b v="1"/>
    <x v="80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1370"/>
    <x v="2"/>
    <n v="109.93525179856115"/>
    <s v="US"/>
    <s v="USD"/>
    <n v="1439189940"/>
    <n v="1435970682"/>
    <b v="1"/>
    <x v="237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843"/>
    <x v="2"/>
    <n v="20"/>
    <s v="AU"/>
    <s v="AUD"/>
    <n v="1417127040"/>
    <n v="1414531440"/>
    <b v="1"/>
    <x v="84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1371"/>
    <x v="2"/>
    <n v="55.388888888888886"/>
    <s v="US"/>
    <s v="USD"/>
    <n v="1423660422"/>
    <n v="1420636422"/>
    <b v="1"/>
    <x v="59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1372"/>
    <x v="2"/>
    <n v="133.90123456790124"/>
    <s v="DE"/>
    <s v="EUR"/>
    <n v="1476460800"/>
    <n v="1473922541"/>
    <b v="1"/>
    <x v="75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1373"/>
    <x v="2"/>
    <n v="48.720930232558139"/>
    <s v="GB"/>
    <s v="GBP"/>
    <n v="1469356366"/>
    <n v="1464172366"/>
    <b v="1"/>
    <x v="48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697"/>
    <x v="2"/>
    <n v="48.25"/>
    <s v="US"/>
    <s v="USD"/>
    <n v="1481809189"/>
    <n v="1479217189"/>
    <b v="1"/>
    <x v="205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1374"/>
    <x v="2"/>
    <n v="58.972972972972975"/>
    <s v="US"/>
    <s v="USD"/>
    <n v="1454572233"/>
    <n v="1449388233"/>
    <b v="1"/>
    <x v="7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1375"/>
    <x v="2"/>
    <n v="11.638333333333334"/>
    <s v="GB"/>
    <s v="GBP"/>
    <n v="1415740408"/>
    <n v="1414008808"/>
    <b v="1"/>
    <x v="79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1376"/>
    <x v="2"/>
    <n v="83.716814159292042"/>
    <s v="GB"/>
    <s v="GBP"/>
    <n v="1476109970"/>
    <n v="1473517970"/>
    <b v="1"/>
    <x v="116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1377"/>
    <x v="2"/>
    <n v="63.648648648648646"/>
    <s v="GB"/>
    <s v="GBP"/>
    <n v="1450181400"/>
    <n v="1447429868"/>
    <b v="1"/>
    <x v="7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1378"/>
    <x v="2"/>
    <n v="94.277777777777771"/>
    <s v="DE"/>
    <s v="EUR"/>
    <n v="1435442340"/>
    <n v="1433416830"/>
    <b v="1"/>
    <x v="59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1379"/>
    <x v="2"/>
    <n v="71.86666666666666"/>
    <s v="US"/>
    <s v="USD"/>
    <n v="1423878182"/>
    <n v="1421199782"/>
    <b v="1"/>
    <x v="11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1380"/>
    <x v="2"/>
    <n v="104.84615384615384"/>
    <s v="US"/>
    <s v="USD"/>
    <n v="1447521404"/>
    <n v="1444061804"/>
    <b v="1"/>
    <x v="47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1381"/>
    <x v="2"/>
    <n v="67.139344262295083"/>
    <s v="DE"/>
    <s v="EUR"/>
    <n v="1443808800"/>
    <n v="1441048658"/>
    <b v="1"/>
    <x v="259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1382"/>
    <x v="2"/>
    <n v="73.875"/>
    <s v="GB"/>
    <s v="GBP"/>
    <n v="1412090349"/>
    <n v="1409066349"/>
    <b v="1"/>
    <x v="22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x v="10"/>
    <n v="553"/>
    <x v="1383"/>
    <x v="2"/>
    <n v="69.125"/>
    <s v="US"/>
    <s v="USD"/>
    <n v="1411868313"/>
    <n v="1409276313"/>
    <b v="1"/>
    <x v="22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1384"/>
    <x v="2"/>
    <n v="120.77083333333333"/>
    <s v="US"/>
    <s v="USD"/>
    <n v="1486830030"/>
    <n v="1483806030"/>
    <b v="1"/>
    <x v="93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1385"/>
    <x v="2"/>
    <n v="42.222222222222221"/>
    <s v="CA"/>
    <s v="CAD"/>
    <n v="1425246439"/>
    <n v="1422222439"/>
    <b v="1"/>
    <x v="82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422"/>
    <x v="2"/>
    <n v="7.5"/>
    <s v="US"/>
    <s v="USD"/>
    <n v="1408657826"/>
    <n v="1407621026"/>
    <b v="0"/>
    <x v="84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1386"/>
    <x v="2"/>
    <n v="1.5384615384615385"/>
    <s v="US"/>
    <s v="USD"/>
    <n v="1414123200"/>
    <n v="1408962270"/>
    <b v="0"/>
    <x v="55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1387"/>
    <x v="2"/>
    <n v="37.608695652173914"/>
    <s v="GB"/>
    <s v="GBP"/>
    <n v="1467531536"/>
    <n v="1464939536"/>
    <b v="0"/>
    <x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109"/>
    <x v="2"/>
    <e v="#DIV/0!"/>
    <s v="GB"/>
    <s v="GBP"/>
    <n v="1407532812"/>
    <n v="1404940812"/>
    <b v="0"/>
    <x v="78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1388"/>
    <x v="2"/>
    <n v="42.157142857142858"/>
    <s v="GB"/>
    <s v="GBP"/>
    <n v="1425108736"/>
    <n v="1422516736"/>
    <b v="0"/>
    <x v="205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109"/>
    <x v="2"/>
    <e v="#DIV/0!"/>
    <s v="US"/>
    <s v="USD"/>
    <n v="1435787137"/>
    <n v="1434577537"/>
    <b v="0"/>
    <x v="78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1389"/>
    <x v="2"/>
    <n v="84.833333333333329"/>
    <s v="CH"/>
    <s v="CHF"/>
    <n v="1469473200"/>
    <n v="1467061303"/>
    <b v="0"/>
    <x v="79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1390"/>
    <x v="2"/>
    <n v="94.19"/>
    <s v="US"/>
    <s v="USD"/>
    <n v="1485759540"/>
    <n v="1480607607"/>
    <b v="0"/>
    <x v="61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109"/>
    <x v="2"/>
    <e v="#DIV/0!"/>
    <s v="US"/>
    <s v="USD"/>
    <n v="1428035850"/>
    <n v="1425447450"/>
    <b v="0"/>
    <x v="78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1391"/>
    <x v="2"/>
    <n v="6.25"/>
    <s v="US"/>
    <s v="USD"/>
    <n v="1406743396"/>
    <n v="1404151396"/>
    <b v="0"/>
    <x v="80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392"/>
    <x v="2"/>
    <n v="213.375"/>
    <s v="US"/>
    <s v="USD"/>
    <n v="1427850090"/>
    <n v="1425261690"/>
    <b v="0"/>
    <x v="22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1393"/>
    <x v="0"/>
    <n v="59.162280701754383"/>
    <s v="US"/>
    <s v="USD"/>
    <n v="1330760367"/>
    <n v="1326872367"/>
    <b v="0"/>
    <x v="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31"/>
    <x v="0"/>
    <n v="27.272727272727273"/>
    <s v="CA"/>
    <s v="CAD"/>
    <n v="1391194860"/>
    <n v="1388084862"/>
    <b v="0"/>
    <x v="202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1394"/>
    <x v="0"/>
    <n v="24.575757575757574"/>
    <s v="US"/>
    <s v="USD"/>
    <n v="1351095976"/>
    <n v="1348503976"/>
    <b v="0"/>
    <x v="51"/>
    <b v="1"/>
    <s v="music/rock"/>
    <x v="4"/>
    <s v="rock"/>
    <x v="1823"/>
    <d v="2012-10-24T16:26:16"/>
  </r>
  <r>
    <n v="1824"/>
    <s v="Tin Man's Broken Wisdom Fund"/>
    <s v="cd fund raiser"/>
    <x v="9"/>
    <n v="3002"/>
    <x v="1395"/>
    <x v="0"/>
    <n v="75.05"/>
    <s v="US"/>
    <s v="USD"/>
    <n v="1389146880"/>
    <n v="1387403967"/>
    <b v="0"/>
    <x v="244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1396"/>
    <x v="0"/>
    <n v="42.02"/>
    <s v="US"/>
    <s v="USD"/>
    <n v="1373572903"/>
    <n v="1371585703"/>
    <b v="0"/>
    <x v="133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50"/>
    <x v="0"/>
    <n v="53.157894736842103"/>
    <s v="US"/>
    <s v="USD"/>
    <n v="1392675017"/>
    <n v="1390083017"/>
    <b v="0"/>
    <x v="44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1397"/>
    <x v="0"/>
    <n v="83.885416666666671"/>
    <s v="US"/>
    <s v="USD"/>
    <n v="1299138561"/>
    <n v="1294818561"/>
    <b v="0"/>
    <x v="93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1398"/>
    <x v="0"/>
    <n v="417.33333333333331"/>
    <s v="US"/>
    <s v="USD"/>
    <n v="1399672800"/>
    <n v="1396906530"/>
    <b v="0"/>
    <x v="53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1399"/>
    <x v="0"/>
    <n v="75.765151515151516"/>
    <s v="US"/>
    <s v="USD"/>
    <n v="1295647200"/>
    <n v="1291428371"/>
    <b v="0"/>
    <x v="51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1400"/>
    <x v="0"/>
    <n v="67.389380530973455"/>
    <s v="US"/>
    <s v="USD"/>
    <n v="1393259107"/>
    <n v="1390667107"/>
    <b v="0"/>
    <x v="334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288"/>
    <x v="0"/>
    <n v="73.571428571428569"/>
    <s v="US"/>
    <s v="USD"/>
    <n v="1336866863"/>
    <n v="1335570863"/>
    <b v="0"/>
    <x v="25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1401"/>
    <x v="0"/>
    <n v="25"/>
    <s v="US"/>
    <s v="USD"/>
    <n v="1299243427"/>
    <n v="1296651427"/>
    <b v="0"/>
    <x v="9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1402"/>
    <x v="0"/>
    <n v="42"/>
    <s v="US"/>
    <s v="USD"/>
    <n v="1362211140"/>
    <n v="1359421403"/>
    <b v="0"/>
    <x v="20"/>
    <b v="1"/>
    <s v="music/rock"/>
    <x v="4"/>
    <s v="rock"/>
    <x v="1833"/>
    <d v="2013-03-02T07:59:00"/>
  </r>
  <r>
    <n v="1834"/>
    <s v="TDJ - All Part of the Plan EP/Tour"/>
    <s v="Help us fund our first tour and promote our new EP!"/>
    <x v="3"/>
    <n v="11805"/>
    <x v="1403"/>
    <x v="0"/>
    <n v="131.16666666666666"/>
    <s v="US"/>
    <s v="USD"/>
    <n v="1422140895"/>
    <n v="1418684895"/>
    <b v="0"/>
    <x v="24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87"/>
    <x v="0"/>
    <n v="47.272727272727273"/>
    <s v="GB"/>
    <s v="GBP"/>
    <n v="1459439471"/>
    <n v="1456851071"/>
    <b v="0"/>
    <x v="202"/>
    <b v="1"/>
    <s v="music/rock"/>
    <x v="4"/>
    <s v="rock"/>
    <x v="1835"/>
    <d v="2016-03-31T15:51:11"/>
  </r>
  <r>
    <n v="1836"/>
    <s v="KICKSTART OUR &lt;+3"/>
    <s v="Help fund our 2013 Sound &amp; Lighting Touring rig!"/>
    <x v="10"/>
    <n v="10017"/>
    <x v="1404"/>
    <x v="0"/>
    <n v="182.12727272727273"/>
    <s v="US"/>
    <s v="USD"/>
    <n v="1361129129"/>
    <n v="1359660329"/>
    <b v="0"/>
    <x v="16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1405"/>
    <x v="0"/>
    <n v="61.366666666666667"/>
    <s v="US"/>
    <s v="USD"/>
    <n v="1332029335"/>
    <n v="1326848935"/>
    <b v="0"/>
    <x v="209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1406"/>
    <x v="0"/>
    <n v="35.767499999999998"/>
    <s v="US"/>
    <s v="USD"/>
    <n v="1317438000"/>
    <n v="1314989557"/>
    <b v="0"/>
    <x v="33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1407"/>
    <x v="0"/>
    <n v="45.62222222222222"/>
    <s v="US"/>
    <s v="USD"/>
    <n v="1475342382"/>
    <n v="1472750382"/>
    <b v="0"/>
    <x v="43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1408"/>
    <x v="0"/>
    <n v="75.384615384615387"/>
    <s v="US"/>
    <s v="USD"/>
    <n v="1367902740"/>
    <n v="1366251510"/>
    <b v="0"/>
    <x v="62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1409"/>
    <x v="0"/>
    <n v="50.875"/>
    <s v="US"/>
    <s v="USD"/>
    <n v="1400561940"/>
    <n v="1397679445"/>
    <b v="0"/>
    <x v="244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1410"/>
    <x v="0"/>
    <n v="119.28571428571429"/>
    <s v="US"/>
    <s v="USD"/>
    <n v="1425275940"/>
    <n v="1422371381"/>
    <b v="0"/>
    <x v="64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1411"/>
    <x v="0"/>
    <n v="92.541865671641801"/>
    <s v="US"/>
    <s v="USD"/>
    <n v="1298245954"/>
    <n v="1295653954"/>
    <b v="0"/>
    <x v="179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578"/>
    <x v="0"/>
    <n v="76.05"/>
    <s v="US"/>
    <s v="USD"/>
    <n v="1307761200"/>
    <n v="1304464914"/>
    <b v="0"/>
    <x v="9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31"/>
    <x v="0"/>
    <n v="52.631578947368418"/>
    <s v="US"/>
    <s v="USD"/>
    <n v="1466139300"/>
    <n v="1464854398"/>
    <b v="0"/>
    <x v="10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1412"/>
    <x v="0"/>
    <n v="98.990430622009569"/>
    <s v="US"/>
    <s v="USD"/>
    <n v="1355585777"/>
    <n v="1352993777"/>
    <b v="0"/>
    <x v="335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1413"/>
    <x v="0"/>
    <n v="79.526315789473685"/>
    <s v="US"/>
    <s v="USD"/>
    <n v="1429594832"/>
    <n v="1427780432"/>
    <b v="0"/>
    <x v="44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1414"/>
    <x v="0"/>
    <n v="134.20833333333334"/>
    <s v="US"/>
    <s v="USD"/>
    <n v="1312095540"/>
    <n v="1306608888"/>
    <b v="0"/>
    <x v="5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1415"/>
    <x v="0"/>
    <n v="37.625"/>
    <s v="US"/>
    <s v="USD"/>
    <n v="1350505059"/>
    <n v="1347913059"/>
    <b v="0"/>
    <x v="22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1416"/>
    <x v="0"/>
    <n v="51.044692737430168"/>
    <s v="US"/>
    <s v="USD"/>
    <n v="1405033300"/>
    <n v="1402441300"/>
    <b v="0"/>
    <x v="122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1417"/>
    <x v="0"/>
    <n v="50.03846153846154"/>
    <s v="US"/>
    <s v="USD"/>
    <n v="1406509200"/>
    <n v="1404769538"/>
    <b v="0"/>
    <x v="55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1418"/>
    <x v="0"/>
    <n v="133.93129770992365"/>
    <s v="US"/>
    <s v="USD"/>
    <n v="1429920000"/>
    <n v="1426703452"/>
    <b v="0"/>
    <x v="132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1419"/>
    <x v="0"/>
    <n v="58.214285714285715"/>
    <s v="US"/>
    <s v="USD"/>
    <n v="1352860017"/>
    <n v="1348536417"/>
    <b v="0"/>
    <x v="25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1420"/>
    <x v="0"/>
    <n v="88.037643678160919"/>
    <s v="US"/>
    <s v="USD"/>
    <n v="1369355437"/>
    <n v="1366763437"/>
    <b v="0"/>
    <x v="49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1421"/>
    <x v="0"/>
    <n v="70.576753926701571"/>
    <s v="CA"/>
    <s v="CAD"/>
    <n v="1389012940"/>
    <n v="1385124940"/>
    <b v="0"/>
    <x v="277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982"/>
    <x v="0"/>
    <n v="53.289473684210527"/>
    <s v="US"/>
    <s v="USD"/>
    <n v="1405715472"/>
    <n v="1403901072"/>
    <b v="0"/>
    <x v="44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31"/>
    <x v="0"/>
    <n v="136.36363636363637"/>
    <s v="US"/>
    <s v="USD"/>
    <n v="1410546413"/>
    <n v="1407954413"/>
    <b v="0"/>
    <x v="19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1422"/>
    <x v="0"/>
    <n v="40.547315436241611"/>
    <s v="US"/>
    <s v="USD"/>
    <n v="1324014521"/>
    <n v="1318826921"/>
    <b v="0"/>
    <x v="184"/>
    <b v="1"/>
    <s v="music/rock"/>
    <x v="4"/>
    <s v="rock"/>
    <x v="1858"/>
    <d v="2011-12-16T05:48:41"/>
  </r>
  <r>
    <n v="1859"/>
    <s v="Queen Kwong Tour to London and Paris"/>
    <s v="Queen Kwong is going ON TOUR to London and Paris!"/>
    <x v="9"/>
    <n v="3955"/>
    <x v="1423"/>
    <x v="0"/>
    <n v="70.625"/>
    <s v="US"/>
    <s v="USD"/>
    <n v="1316716129"/>
    <n v="1314124129"/>
    <b v="0"/>
    <x v="6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1424"/>
    <x v="0"/>
    <n v="52.684210526315788"/>
    <s v="US"/>
    <s v="USD"/>
    <n v="1391706084"/>
    <n v="1389891684"/>
    <b v="0"/>
    <x v="10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109"/>
    <x v="2"/>
    <e v="#DIV/0!"/>
    <s v="GB"/>
    <s v="GBP"/>
    <n v="1422256341"/>
    <n v="1419664341"/>
    <b v="0"/>
    <x v="78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1425"/>
    <x v="2"/>
    <n v="90.9375"/>
    <s v="US"/>
    <s v="USD"/>
    <n v="1488958200"/>
    <n v="1484912974"/>
    <b v="0"/>
    <x v="38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177"/>
    <x v="2"/>
    <n v="5"/>
    <s v="US"/>
    <s v="USD"/>
    <n v="1402600085"/>
    <n v="1400008085"/>
    <b v="0"/>
    <x v="84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426"/>
    <x v="2"/>
    <n v="58.083333333333336"/>
    <s v="US"/>
    <s v="USD"/>
    <n v="1399223500"/>
    <n v="1396631500"/>
    <b v="0"/>
    <x v="53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1427"/>
    <x v="2"/>
    <n v="2"/>
    <s v="GB"/>
    <s v="GBP"/>
    <n v="1478425747"/>
    <n v="1475398147"/>
    <b v="0"/>
    <x v="84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724"/>
    <x v="2"/>
    <n v="62.5"/>
    <s v="US"/>
    <s v="USD"/>
    <n v="1488340800"/>
    <n v="1483768497"/>
    <b v="0"/>
    <x v="84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833"/>
    <x v="2"/>
    <n v="10"/>
    <s v="US"/>
    <s v="USD"/>
    <n v="1478383912"/>
    <n v="1475791912"/>
    <b v="0"/>
    <x v="29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1428"/>
    <x v="2"/>
    <n v="71.588235294117652"/>
    <s v="US"/>
    <s v="USD"/>
    <n v="1450166340"/>
    <n v="1448044925"/>
    <b v="0"/>
    <x v="5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109"/>
    <x v="2"/>
    <e v="#DIV/0!"/>
    <s v="US"/>
    <s v="USD"/>
    <n v="1483488249"/>
    <n v="1480896249"/>
    <b v="0"/>
    <x v="78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1429"/>
    <x v="2"/>
    <n v="32.81818181818182"/>
    <s v="US"/>
    <s v="USD"/>
    <n v="1454213820"/>
    <n v="1451723535"/>
    <b v="0"/>
    <x v="202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1430"/>
    <x v="2"/>
    <n v="49.11578947368421"/>
    <s v="US"/>
    <s v="USD"/>
    <n v="1416512901"/>
    <n v="1413053301"/>
    <b v="0"/>
    <x v="1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550"/>
    <x v="2"/>
    <n v="16.307692307692307"/>
    <s v="US"/>
    <s v="USD"/>
    <n v="1435633602"/>
    <n v="1433041602"/>
    <b v="0"/>
    <x v="62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871"/>
    <x v="2"/>
    <n v="18"/>
    <s v="CA"/>
    <s v="CAD"/>
    <n v="1436373900"/>
    <n v="1433861210"/>
    <b v="0"/>
    <x v="84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1431"/>
    <x v="2"/>
    <n v="13"/>
    <s v="US"/>
    <s v="USD"/>
    <n v="1467155733"/>
    <n v="1465427733"/>
    <b v="0"/>
    <x v="84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872"/>
    <x v="2"/>
    <n v="17"/>
    <s v="US"/>
    <s v="USD"/>
    <n v="1470519308"/>
    <n v="1465335308"/>
    <b v="0"/>
    <x v="8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109"/>
    <x v="2"/>
    <e v="#DIV/0!"/>
    <s v="AU"/>
    <s v="AUD"/>
    <n v="1402901405"/>
    <n v="1400309405"/>
    <b v="0"/>
    <x v="78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109"/>
    <x v="2"/>
    <e v="#DIV/0!"/>
    <s v="US"/>
    <s v="USD"/>
    <n v="1425170525"/>
    <n v="1422664925"/>
    <b v="0"/>
    <x v="78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109"/>
    <x v="2"/>
    <e v="#DIV/0!"/>
    <s v="AU"/>
    <s v="AUD"/>
    <n v="1402618355"/>
    <n v="1400026355"/>
    <b v="0"/>
    <x v="78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154"/>
    <x v="2"/>
    <n v="3"/>
    <s v="ES"/>
    <s v="EUR"/>
    <n v="1457966129"/>
    <n v="1455377729"/>
    <b v="0"/>
    <x v="84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1432"/>
    <x v="2"/>
    <n v="41.833333333333336"/>
    <s v="GB"/>
    <s v="GBP"/>
    <n v="1459341380"/>
    <n v="1456839380"/>
    <b v="0"/>
    <x v="5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1433"/>
    <x v="0"/>
    <n v="49.338428571428572"/>
    <s v="US"/>
    <s v="USD"/>
    <n v="1425955189"/>
    <n v="1423366789"/>
    <b v="0"/>
    <x v="16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1434"/>
    <x v="0"/>
    <n v="41.728395061728392"/>
    <s v="US"/>
    <s v="USD"/>
    <n v="1341964080"/>
    <n v="1339109212"/>
    <b v="0"/>
    <x v="75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1435"/>
    <x v="0"/>
    <n v="32.71875"/>
    <s v="US"/>
    <s v="USD"/>
    <n v="1333921508"/>
    <n v="1331333108"/>
    <b v="0"/>
    <x v="58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1436"/>
    <x v="0"/>
    <n v="51.96153846153846"/>
    <s v="US"/>
    <s v="USD"/>
    <n v="1354017600"/>
    <n v="1350967535"/>
    <b v="0"/>
    <x v="55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1437"/>
    <x v="0"/>
    <n v="50.685714285714283"/>
    <s v="US"/>
    <s v="USD"/>
    <n v="1344636000"/>
    <n v="1341800110"/>
    <b v="0"/>
    <x v="217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1438"/>
    <x v="0"/>
    <n v="42.241379310344826"/>
    <s v="US"/>
    <s v="USD"/>
    <n v="1415832338"/>
    <n v="1413236738"/>
    <b v="0"/>
    <x v="60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1439"/>
    <x v="0"/>
    <n v="416.875"/>
    <s v="ES"/>
    <s v="EUR"/>
    <n v="1449178200"/>
    <n v="1447614732"/>
    <b v="0"/>
    <x v="22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1440"/>
    <x v="0"/>
    <n v="46.651685393258425"/>
    <s v="US"/>
    <s v="USD"/>
    <n v="1275368340"/>
    <n v="1272692732"/>
    <b v="0"/>
    <x v="30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15"/>
    <x v="0"/>
    <n v="48.454545454545453"/>
    <s v="US"/>
    <s v="USD"/>
    <n v="1363024946"/>
    <n v="1359140546"/>
    <b v="0"/>
    <x v="3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1441"/>
    <x v="0"/>
    <n v="70.5289837398374"/>
    <s v="US"/>
    <s v="USD"/>
    <n v="1355597528"/>
    <n v="1353005528"/>
    <b v="0"/>
    <x v="33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1442"/>
    <x v="0"/>
    <n v="87.958333333333329"/>
    <s v="US"/>
    <s v="USD"/>
    <n v="1279778400"/>
    <n v="1275851354"/>
    <b v="0"/>
    <x v="148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1443"/>
    <x v="0"/>
    <n v="26.26923076923077"/>
    <s v="US"/>
    <s v="USD"/>
    <n v="1307459881"/>
    <n v="1304867881"/>
    <b v="0"/>
    <x v="55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87"/>
    <x v="0"/>
    <n v="57.777777777777779"/>
    <s v="US"/>
    <s v="USD"/>
    <n v="1302926340"/>
    <n v="1301524585"/>
    <b v="0"/>
    <x v="43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1444"/>
    <x v="0"/>
    <n v="57.25"/>
    <s v="US"/>
    <s v="USD"/>
    <n v="1329082983"/>
    <n v="1326404583"/>
    <b v="0"/>
    <x v="9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1445"/>
    <x v="0"/>
    <n v="196.34042553191489"/>
    <s v="US"/>
    <s v="USD"/>
    <n v="1445363722"/>
    <n v="1442771722"/>
    <b v="0"/>
    <x v="5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1446"/>
    <x v="0"/>
    <n v="43"/>
    <s v="US"/>
    <s v="USD"/>
    <n v="1334250165"/>
    <n v="1331658165"/>
    <b v="0"/>
    <x v="62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1447"/>
    <x v="0"/>
    <n v="35.551912568306008"/>
    <s v="US"/>
    <s v="USD"/>
    <n v="1393966800"/>
    <n v="1392040806"/>
    <b v="0"/>
    <x v="275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1448"/>
    <x v="0"/>
    <n v="68.80952380952381"/>
    <s v="US"/>
    <s v="USD"/>
    <n v="1454349600"/>
    <n v="1451277473"/>
    <b v="0"/>
    <x v="64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25"/>
    <x v="0"/>
    <n v="28.571428571428573"/>
    <s v="US"/>
    <s v="USD"/>
    <n v="1427319366"/>
    <n v="1424730966"/>
    <b v="0"/>
    <x v="288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1449"/>
    <x v="0"/>
    <n v="50.631666666666668"/>
    <s v="US"/>
    <s v="USD"/>
    <n v="1349517540"/>
    <n v="1347137731"/>
    <b v="0"/>
    <x v="241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1450"/>
    <x v="2"/>
    <n v="106.8"/>
    <s v="GB"/>
    <s v="GBP"/>
    <n v="1432299600"/>
    <n v="1429707729"/>
    <b v="0"/>
    <x v="20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444"/>
    <x v="2"/>
    <n v="4"/>
    <s v="NL"/>
    <s v="EUR"/>
    <n v="1425495447"/>
    <n v="1422903447"/>
    <b v="0"/>
    <x v="8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1451"/>
    <x v="2"/>
    <n v="34.097560975609753"/>
    <s v="US"/>
    <s v="USD"/>
    <n v="1485541791"/>
    <n v="1480357791"/>
    <b v="0"/>
    <x v="14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370"/>
    <x v="2"/>
    <n v="25"/>
    <s v="US"/>
    <s v="USD"/>
    <n v="1451752021"/>
    <n v="1447864021"/>
    <b v="0"/>
    <x v="84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1452"/>
    <x v="2"/>
    <n v="10.5"/>
    <s v="US"/>
    <s v="USD"/>
    <n v="1410127994"/>
    <n v="1407535994"/>
    <b v="0"/>
    <x v="80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1453"/>
    <x v="2"/>
    <n v="215.95959595959596"/>
    <s v="US"/>
    <s v="USD"/>
    <n v="1466697983"/>
    <n v="1464105983"/>
    <b v="0"/>
    <x v="221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1454"/>
    <x v="2"/>
    <n v="21.25"/>
    <s v="US"/>
    <s v="USD"/>
    <n v="1400853925"/>
    <n v="1399557925"/>
    <b v="0"/>
    <x v="80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1455"/>
    <x v="2"/>
    <n v="108.25"/>
    <s v="US"/>
    <s v="USD"/>
    <n v="1483048900"/>
    <n v="1480456900"/>
    <b v="0"/>
    <x v="80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1456"/>
    <x v="2"/>
    <n v="129.97368421052633"/>
    <s v="US"/>
    <s v="USD"/>
    <n v="1414059479"/>
    <n v="1411467479"/>
    <b v="0"/>
    <x v="44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1457"/>
    <x v="2"/>
    <n v="117.49473684210527"/>
    <s v="NL"/>
    <s v="EUR"/>
    <n v="1446331500"/>
    <n v="1442531217"/>
    <b v="0"/>
    <x v="168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1458"/>
    <x v="2"/>
    <n v="10"/>
    <s v="NZ"/>
    <s v="NZD"/>
    <n v="1407545334"/>
    <n v="1404953334"/>
    <b v="0"/>
    <x v="29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1459"/>
    <x v="2"/>
    <n v="70.595238095238102"/>
    <s v="US"/>
    <s v="USD"/>
    <n v="1433395560"/>
    <n v="1430803560"/>
    <b v="0"/>
    <x v="288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1460"/>
    <x v="2"/>
    <n v="24.5"/>
    <s v="GB"/>
    <s v="GBP"/>
    <n v="1412770578"/>
    <n v="1410178578"/>
    <b v="0"/>
    <x v="55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1461"/>
    <x v="2"/>
    <n v="30"/>
    <s v="US"/>
    <s v="USD"/>
    <n v="1414814340"/>
    <n v="1413519073"/>
    <b v="0"/>
    <x v="84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1462"/>
    <x v="2"/>
    <n v="2"/>
    <s v="US"/>
    <s v="USD"/>
    <n v="1409620222"/>
    <n v="1407892222"/>
    <b v="0"/>
    <x v="80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872"/>
    <x v="2"/>
    <n v="17"/>
    <s v="US"/>
    <s v="USD"/>
    <n v="1478542375"/>
    <n v="1476378775"/>
    <b v="0"/>
    <x v="79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1463"/>
    <x v="2"/>
    <n v="2928.9285714285716"/>
    <s v="HK"/>
    <s v="HKD"/>
    <n v="1486708133"/>
    <n v="1484116133"/>
    <b v="0"/>
    <x v="16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1464"/>
    <x v="2"/>
    <n v="28.888888888888889"/>
    <s v="US"/>
    <s v="USD"/>
    <n v="1407869851"/>
    <n v="1404845851"/>
    <b v="0"/>
    <x v="82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1465"/>
    <x v="2"/>
    <n v="29.625"/>
    <s v="US"/>
    <s v="USD"/>
    <n v="1432069249"/>
    <n v="1429477249"/>
    <b v="0"/>
    <x v="22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1466"/>
    <x v="2"/>
    <n v="40.980952380952381"/>
    <s v="GB"/>
    <s v="GBP"/>
    <n v="1445468400"/>
    <n v="1443042061"/>
    <b v="0"/>
    <x v="217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346"/>
    <x v="0"/>
    <n v="54"/>
    <s v="US"/>
    <s v="USD"/>
    <n v="1342243143"/>
    <n v="1339651143"/>
    <b v="0"/>
    <x v="44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1467"/>
    <x v="0"/>
    <n v="36.109375"/>
    <s v="US"/>
    <s v="USD"/>
    <n v="1386828507"/>
    <n v="1384236507"/>
    <b v="0"/>
    <x v="31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1468"/>
    <x v="0"/>
    <n v="23.153846153846153"/>
    <s v="US"/>
    <s v="USD"/>
    <n v="1317099540"/>
    <n v="1313612532"/>
    <b v="0"/>
    <x v="62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316"/>
    <x v="0"/>
    <n v="104"/>
    <s v="US"/>
    <s v="USD"/>
    <n v="1389814380"/>
    <n v="1387390555"/>
    <b v="0"/>
    <x v="51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1469"/>
    <x v="0"/>
    <n v="31.826923076923077"/>
    <s v="US"/>
    <s v="USD"/>
    <n v="1381449600"/>
    <n v="1379540288"/>
    <b v="0"/>
    <x v="47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1470"/>
    <x v="0"/>
    <n v="27.3896261682243"/>
    <s v="US"/>
    <s v="USD"/>
    <n v="1288657560"/>
    <n v="1286319256"/>
    <b v="0"/>
    <x v="329"/>
    <b v="1"/>
    <s v="music/indie rock"/>
    <x v="4"/>
    <s v="indie rock"/>
    <x v="1926"/>
    <d v="2010-11-02T00:26:00"/>
  </r>
  <r>
    <n v="1927"/>
    <s v="GBS Detroit Presents Hampshire"/>
    <s v="Hampshire is headed to GBS Detroit."/>
    <x v="20"/>
    <n v="620"/>
    <x v="101"/>
    <x v="0"/>
    <n v="56.363636363636367"/>
    <s v="US"/>
    <s v="USD"/>
    <n v="1331182740"/>
    <n v="1329856839"/>
    <b v="0"/>
    <x v="202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1471"/>
    <x v="0"/>
    <n v="77.352941176470594"/>
    <s v="US"/>
    <s v="USD"/>
    <n v="1367940794"/>
    <n v="1365348794"/>
    <b v="0"/>
    <x v="69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1472"/>
    <x v="0"/>
    <n v="42.8"/>
    <s v="US"/>
    <s v="USD"/>
    <n v="1309825866"/>
    <n v="1306197066"/>
    <b v="0"/>
    <x v="11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74"/>
    <x v="0"/>
    <n v="48.846153846153847"/>
    <s v="US"/>
    <s v="USD"/>
    <n v="1373203482"/>
    <n v="1368019482"/>
    <b v="0"/>
    <x v="55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1473"/>
    <x v="0"/>
    <n v="48.240400000000001"/>
    <s v="US"/>
    <s v="USD"/>
    <n v="1337657400"/>
    <n v="1336512309"/>
    <b v="0"/>
    <x v="133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1474"/>
    <x v="0"/>
    <n v="70.212500000000006"/>
    <s v="US"/>
    <s v="USD"/>
    <n v="1327433173"/>
    <n v="1325618773"/>
    <b v="0"/>
    <x v="144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1475"/>
    <x v="0"/>
    <n v="94.054545454545448"/>
    <s v="US"/>
    <s v="USD"/>
    <n v="1411787307"/>
    <n v="1409195307"/>
    <b v="0"/>
    <x v="238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1476"/>
    <x v="0"/>
    <n v="80.272727272727266"/>
    <s v="US"/>
    <s v="USD"/>
    <n v="1324789200"/>
    <n v="1321649321"/>
    <b v="0"/>
    <x v="99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1477"/>
    <x v="0"/>
    <n v="54.2"/>
    <s v="US"/>
    <s v="USD"/>
    <n v="1403326740"/>
    <n v="1400106171"/>
    <b v="0"/>
    <x v="133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1478"/>
    <x v="0"/>
    <n v="60.26903448275862"/>
    <s v="US"/>
    <s v="USD"/>
    <n v="1323151140"/>
    <n v="1320528070"/>
    <b v="0"/>
    <x v="108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1479"/>
    <x v="0"/>
    <n v="38.740344827586206"/>
    <s v="US"/>
    <s v="USD"/>
    <n v="1339732740"/>
    <n v="1338346281"/>
    <b v="0"/>
    <x v="60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1480"/>
    <x v="0"/>
    <n v="152.54385964912279"/>
    <s v="US"/>
    <s v="USD"/>
    <n v="1372741200"/>
    <n v="1370067231"/>
    <b v="0"/>
    <x v="229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1076"/>
    <x v="0"/>
    <n v="115.3125"/>
    <s v="US"/>
    <s v="USD"/>
    <n v="1362955108"/>
    <n v="1360366708"/>
    <b v="0"/>
    <x v="93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1481"/>
    <x v="0"/>
    <n v="35.838709677419352"/>
    <s v="US"/>
    <s v="USD"/>
    <n v="1308110340"/>
    <n v="1304770233"/>
    <b v="0"/>
    <x v="162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1482"/>
    <x v="0"/>
    <n v="64.570118779438872"/>
    <s v="US"/>
    <s v="USD"/>
    <n v="1400137131"/>
    <n v="1397545131"/>
    <b v="1"/>
    <x v="337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1483"/>
    <x v="0"/>
    <n v="87.436000000000007"/>
    <s v="US"/>
    <s v="USD"/>
    <n v="1309809140"/>
    <n v="1302033140"/>
    <b v="1"/>
    <x v="1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1484"/>
    <x v="0"/>
    <n v="68.815577078288939"/>
    <s v="US"/>
    <s v="USD"/>
    <n v="1470896916"/>
    <n v="1467008916"/>
    <b v="1"/>
    <x v="33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1485"/>
    <x v="0"/>
    <n v="176.200223588597"/>
    <s v="US"/>
    <s v="USD"/>
    <n v="1398952890"/>
    <n v="1396360890"/>
    <b v="1"/>
    <x v="33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1486"/>
    <x v="0"/>
    <n v="511.79117647058825"/>
    <s v="ES"/>
    <s v="EUR"/>
    <n v="1436680958"/>
    <n v="1433224958"/>
    <b v="1"/>
    <x v="34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1487"/>
    <x v="0"/>
    <n v="160.44285714285715"/>
    <s v="US"/>
    <s v="USD"/>
    <n v="1397961361"/>
    <n v="1392780961"/>
    <b v="1"/>
    <x v="16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1488"/>
    <x v="0"/>
    <n v="35.003043478260871"/>
    <s v="US"/>
    <s v="USD"/>
    <n v="1258955940"/>
    <n v="1255730520"/>
    <b v="1"/>
    <x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1489"/>
    <x v="0"/>
    <n v="188.50671378091872"/>
    <s v="US"/>
    <s v="USD"/>
    <n v="1465232520"/>
    <n v="1460557809"/>
    <b v="1"/>
    <x v="341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1490"/>
    <x v="0"/>
    <n v="56.204984093319197"/>
    <s v="GB"/>
    <s v="GBP"/>
    <n v="1404986951"/>
    <n v="1402394951"/>
    <b v="1"/>
    <x v="342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1491"/>
    <x v="0"/>
    <n v="51.3054157782516"/>
    <s v="US"/>
    <s v="USD"/>
    <n v="1303446073"/>
    <n v="1300767673"/>
    <b v="1"/>
    <x v="343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1492"/>
    <x v="0"/>
    <n v="127.36450839328538"/>
    <s v="US"/>
    <s v="USD"/>
    <n v="1478516737"/>
    <n v="1475921137"/>
    <b v="1"/>
    <x v="34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1493"/>
    <x v="0"/>
    <n v="101.85532258064516"/>
    <s v="CA"/>
    <s v="CAD"/>
    <n v="1381934015"/>
    <n v="1378737215"/>
    <b v="1"/>
    <x v="345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1494"/>
    <x v="0"/>
    <n v="230.55782312925169"/>
    <s v="US"/>
    <s v="USD"/>
    <n v="1330657200"/>
    <n v="1328158065"/>
    <b v="1"/>
    <x v="206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1495"/>
    <x v="0"/>
    <n v="842.10602409638557"/>
    <s v="US"/>
    <s v="USD"/>
    <n v="1457758800"/>
    <n v="1453730176"/>
    <b v="1"/>
    <x v="119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1496"/>
    <x v="0"/>
    <n v="577.27593103448271"/>
    <s v="US"/>
    <s v="USD"/>
    <n v="1337799600"/>
    <n v="1334989881"/>
    <b v="1"/>
    <x v="126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1497"/>
    <x v="0"/>
    <n v="483.34246575342468"/>
    <s v="US"/>
    <s v="USD"/>
    <n v="1429391405"/>
    <n v="1425507005"/>
    <b v="1"/>
    <x v="346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1498"/>
    <x v="0"/>
    <n v="76.138500000000008"/>
    <s v="US"/>
    <s v="USD"/>
    <n v="1351304513"/>
    <n v="1348712513"/>
    <b v="1"/>
    <x v="347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1499"/>
    <x v="0"/>
    <n v="74.107684365781708"/>
    <s v="US"/>
    <s v="USD"/>
    <n v="1364078561"/>
    <n v="1361490161"/>
    <b v="1"/>
    <x v="348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1500"/>
    <x v="0"/>
    <n v="36.965660377358489"/>
    <s v="US"/>
    <s v="USD"/>
    <n v="1412121600"/>
    <n v="1408565860"/>
    <b v="1"/>
    <x v="349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1501"/>
    <x v="0"/>
    <n v="2500.969696969697"/>
    <s v="SE"/>
    <s v="SEK"/>
    <n v="1419151341"/>
    <n v="1416559341"/>
    <b v="1"/>
    <x v="51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1502"/>
    <x v="0"/>
    <n v="67.690214329454989"/>
    <s v="US"/>
    <s v="USD"/>
    <n v="1349495940"/>
    <n v="1346042417"/>
    <b v="1"/>
    <x v="350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1503"/>
    <x v="0"/>
    <n v="63.04738562091503"/>
    <s v="US"/>
    <s v="USD"/>
    <n v="1400006636"/>
    <n v="1397414636"/>
    <b v="1"/>
    <x v="351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1504"/>
    <x v="0"/>
    <n v="117.6"/>
    <s v="GB"/>
    <s v="GBP"/>
    <n v="1410862734"/>
    <n v="1407838734"/>
    <b v="1"/>
    <x v="242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1505"/>
    <x v="0"/>
    <n v="180.75185011709601"/>
    <s v="IT"/>
    <s v="EUR"/>
    <n v="1461306772"/>
    <n v="1458714772"/>
    <b v="1"/>
    <x v="352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1506"/>
    <x v="0"/>
    <n v="127.32038834951456"/>
    <s v="US"/>
    <s v="USD"/>
    <n v="1326330000"/>
    <n v="1324433310"/>
    <b v="1"/>
    <x v="27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1507"/>
    <x v="0"/>
    <n v="136.6444745538665"/>
    <s v="US"/>
    <s v="USD"/>
    <n v="1408021098"/>
    <n v="1405429098"/>
    <b v="1"/>
    <x v="35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1508"/>
    <x v="0"/>
    <n v="182.78024691358024"/>
    <s v="US"/>
    <s v="USD"/>
    <n v="1398959729"/>
    <n v="1396367729"/>
    <b v="1"/>
    <x v="316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1509"/>
    <x v="0"/>
    <n v="279.37843137254902"/>
    <s v="US"/>
    <s v="USD"/>
    <n v="1480777515"/>
    <n v="1478095515"/>
    <b v="1"/>
    <x v="354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1510"/>
    <x v="0"/>
    <n v="61.375728669846318"/>
    <s v="GB"/>
    <s v="GBP"/>
    <n v="1470423668"/>
    <n v="1467831668"/>
    <b v="1"/>
    <x v="355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1511"/>
    <x v="0"/>
    <n v="80.727532097004286"/>
    <s v="US"/>
    <s v="USD"/>
    <n v="1366429101"/>
    <n v="1361248701"/>
    <b v="1"/>
    <x v="356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1512"/>
    <x v="0"/>
    <n v="272.35590732591254"/>
    <s v="US"/>
    <s v="USD"/>
    <n v="1384488000"/>
    <n v="1381752061"/>
    <b v="1"/>
    <x v="357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1513"/>
    <x v="0"/>
    <n v="70.848739495798313"/>
    <s v="US"/>
    <s v="USD"/>
    <n v="1353201444"/>
    <n v="1350605844"/>
    <b v="1"/>
    <x v="146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1514"/>
    <x v="0"/>
    <n v="247.94003412969283"/>
    <s v="US"/>
    <s v="USD"/>
    <n v="1470466800"/>
    <n v="1467134464"/>
    <b v="1"/>
    <x v="358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1515"/>
    <x v="0"/>
    <n v="186.81393034825871"/>
    <s v="GB"/>
    <s v="GBP"/>
    <n v="1376899269"/>
    <n v="1371715269"/>
    <b v="1"/>
    <x v="359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1516"/>
    <x v="0"/>
    <n v="131.98948616600788"/>
    <s v="US"/>
    <s v="USD"/>
    <n v="1362938851"/>
    <n v="1360346851"/>
    <b v="1"/>
    <x v="35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1517"/>
    <x v="0"/>
    <n v="29.310782241014799"/>
    <s v="GB"/>
    <s v="GBP"/>
    <n v="1373751325"/>
    <n v="1371159325"/>
    <b v="1"/>
    <x v="360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1518"/>
    <x v="0"/>
    <n v="245.02436053593178"/>
    <s v="US"/>
    <s v="USD"/>
    <n v="1450511940"/>
    <n v="1446527540"/>
    <b v="1"/>
    <x v="36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1519"/>
    <x v="0"/>
    <n v="1323.2540463917526"/>
    <s v="US"/>
    <s v="USD"/>
    <n v="1339484400"/>
    <n v="1336627492"/>
    <b v="1"/>
    <x v="362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1520"/>
    <x v="0"/>
    <n v="282.65966789667897"/>
    <s v="US"/>
    <s v="USD"/>
    <n v="1447909140"/>
    <n v="1444734146"/>
    <b v="1"/>
    <x v="36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1521"/>
    <x v="0"/>
    <n v="91.214401028277635"/>
    <s v="DE"/>
    <s v="EUR"/>
    <n v="1459684862"/>
    <n v="1456232462"/>
    <b v="1"/>
    <x v="364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1522"/>
    <x v="2"/>
    <n v="31.75"/>
    <s v="CA"/>
    <s v="CAD"/>
    <n v="1404926665"/>
    <n v="1402334665"/>
    <b v="0"/>
    <x v="8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109"/>
    <x v="2"/>
    <e v="#DIV/0!"/>
    <s v="HK"/>
    <s v="HKD"/>
    <n v="1480863887"/>
    <n v="1478268287"/>
    <b v="0"/>
    <x v="78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1523"/>
    <x v="2"/>
    <n v="88.6875"/>
    <s v="US"/>
    <s v="USD"/>
    <n v="1472799600"/>
    <n v="1470874618"/>
    <b v="0"/>
    <x v="38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1524"/>
    <x v="2"/>
    <n v="453.14285714285717"/>
    <s v="US"/>
    <s v="USD"/>
    <n v="1417377481"/>
    <n v="1412189881"/>
    <b v="0"/>
    <x v="63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1525"/>
    <x v="2"/>
    <n v="12.75"/>
    <s v="GB"/>
    <s v="GBP"/>
    <n v="1470178800"/>
    <n v="1467650771"/>
    <b v="0"/>
    <x v="80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833"/>
    <x v="2"/>
    <n v="1"/>
    <s v="GB"/>
    <s v="GBP"/>
    <n v="1457947483"/>
    <n v="1455359083"/>
    <b v="0"/>
    <x v="29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1526"/>
    <x v="2"/>
    <n v="83.428571428571431"/>
    <s v="GB"/>
    <s v="GBP"/>
    <n v="1425223276"/>
    <n v="1422631276"/>
    <b v="0"/>
    <x v="33"/>
    <b v="0"/>
    <s v="photography/people"/>
    <x v="8"/>
    <s v="people"/>
    <x v="1987"/>
    <d v="2015-03-01T15:21:16"/>
  </r>
  <r>
    <n v="1988"/>
    <s v="Phillip Michael Photography"/>
    <s v="Expressing art in an image!"/>
    <x v="12"/>
    <n v="25"/>
    <x v="151"/>
    <x v="2"/>
    <n v="25"/>
    <s v="US"/>
    <s v="USD"/>
    <n v="1440094742"/>
    <n v="1437502742"/>
    <b v="0"/>
    <x v="29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460"/>
    <x v="2"/>
    <n v="50"/>
    <s v="US"/>
    <s v="USD"/>
    <n v="1481473208"/>
    <n v="1478881208"/>
    <b v="0"/>
    <x v="29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1527"/>
    <x v="2"/>
    <n v="101.8"/>
    <s v="US"/>
    <s v="USD"/>
    <n v="1455338532"/>
    <n v="1454042532"/>
    <b v="0"/>
    <x v="81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1528"/>
    <x v="2"/>
    <n v="46.666666666666664"/>
    <s v="US"/>
    <s v="USD"/>
    <n v="1435958786"/>
    <n v="1434144386"/>
    <b v="0"/>
    <x v="8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1529"/>
    <x v="2"/>
    <n v="1"/>
    <s v="US"/>
    <s v="USD"/>
    <n v="1424229991"/>
    <n v="1421637991"/>
    <b v="0"/>
    <x v="84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109"/>
    <x v="2"/>
    <e v="#DIV/0!"/>
    <s v="GB"/>
    <s v="GBP"/>
    <n v="1450706837"/>
    <n v="1448114837"/>
    <b v="0"/>
    <x v="78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109"/>
    <x v="2"/>
    <e v="#DIV/0!"/>
    <s v="US"/>
    <s v="USD"/>
    <n v="1481072942"/>
    <n v="1475885342"/>
    <b v="0"/>
    <x v="78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1530"/>
    <x v="2"/>
    <n v="26"/>
    <s v="CA"/>
    <s v="CAD"/>
    <n v="1437082736"/>
    <n v="1435354736"/>
    <b v="0"/>
    <x v="8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109"/>
    <x v="2"/>
    <e v="#DIV/0!"/>
    <s v="US"/>
    <s v="USD"/>
    <n v="1405021211"/>
    <n v="1402429211"/>
    <b v="0"/>
    <x v="78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109"/>
    <x v="2"/>
    <e v="#DIV/0!"/>
    <s v="US"/>
    <s v="USD"/>
    <n v="1409091612"/>
    <n v="1406499612"/>
    <b v="0"/>
    <x v="78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1531"/>
    <x v="2"/>
    <n v="218.33333333333334"/>
    <s v="US"/>
    <s v="USD"/>
    <n v="1406861438"/>
    <n v="1402973438"/>
    <b v="0"/>
    <x v="8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1532"/>
    <x v="2"/>
    <n v="33.714285714285715"/>
    <s v="GB"/>
    <s v="GBP"/>
    <n v="1415882108"/>
    <n v="1413286508"/>
    <b v="0"/>
    <x v="63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856"/>
    <x v="2"/>
    <n v="25"/>
    <s v="CA"/>
    <s v="CAD"/>
    <n v="1452120613"/>
    <n v="1449528613"/>
    <b v="0"/>
    <x v="20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1533"/>
    <x v="0"/>
    <n v="128.38790470372632"/>
    <s v="DE"/>
    <s v="EUR"/>
    <n v="1434139200"/>
    <n v="1431406916"/>
    <b v="1"/>
    <x v="365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1534"/>
    <x v="0"/>
    <n v="78.834261818181815"/>
    <s v="US"/>
    <s v="USD"/>
    <n v="1485191143"/>
    <n v="1482599143"/>
    <b v="1"/>
    <x v="366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1535"/>
    <x v="0"/>
    <n v="91.764705882352942"/>
    <s v="US"/>
    <s v="USD"/>
    <n v="1278111600"/>
    <n v="1276830052"/>
    <b v="1"/>
    <x v="5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1536"/>
    <x v="0"/>
    <n v="331.10237288135596"/>
    <s v="US"/>
    <s v="USD"/>
    <n v="1405002663"/>
    <n v="1402410663"/>
    <b v="1"/>
    <x v="178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1537"/>
    <x v="0"/>
    <n v="194.26193717277485"/>
    <s v="US"/>
    <s v="USD"/>
    <n v="1381895940"/>
    <n v="1379532618"/>
    <b v="1"/>
    <x v="277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1538"/>
    <x v="0"/>
    <n v="408.97689768976898"/>
    <s v="US"/>
    <s v="USD"/>
    <n v="1417611645"/>
    <n v="1414584045"/>
    <b v="1"/>
    <x v="175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1539"/>
    <x v="0"/>
    <n v="84.459270072992695"/>
    <s v="US"/>
    <s v="USD"/>
    <n v="1282622400"/>
    <n v="1276891586"/>
    <b v="1"/>
    <x v="89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1540"/>
    <x v="0"/>
    <n v="44.853658536585364"/>
    <s v="US"/>
    <s v="USD"/>
    <n v="1316442622"/>
    <n v="1312641022"/>
    <b v="1"/>
    <x v="14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1541"/>
    <x v="0"/>
    <n v="383.3643216080402"/>
    <s v="DE"/>
    <s v="EUR"/>
    <n v="1479890743"/>
    <n v="1476776743"/>
    <b v="1"/>
    <x v="367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1542"/>
    <x v="0"/>
    <n v="55.276856649395505"/>
    <s v="US"/>
    <s v="USD"/>
    <n v="1471564491"/>
    <n v="1468972491"/>
    <b v="1"/>
    <x v="368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1543"/>
    <x v="0"/>
    <n v="422.02059732234807"/>
    <s v="AT"/>
    <s v="EUR"/>
    <n v="1452553200"/>
    <n v="1449650173"/>
    <b v="1"/>
    <x v="369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1544"/>
    <x v="0"/>
    <n v="64.180327868852459"/>
    <s v="US"/>
    <s v="USD"/>
    <n v="1423165441"/>
    <n v="1420573441"/>
    <b v="1"/>
    <x v="275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1545"/>
    <x v="0"/>
    <n v="173.57781674704077"/>
    <s v="US"/>
    <s v="USD"/>
    <n v="1468019014"/>
    <n v="1462835014"/>
    <b v="1"/>
    <x v="370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1546"/>
    <x v="0"/>
    <n v="88.601680840609291"/>
    <s v="US"/>
    <s v="USD"/>
    <n v="1364184539"/>
    <n v="1361250539"/>
    <b v="1"/>
    <x v="37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1547"/>
    <x v="0"/>
    <n v="50.222283950617282"/>
    <s v="US"/>
    <s v="USD"/>
    <n v="1315602163"/>
    <n v="1313010163"/>
    <b v="1"/>
    <x v="37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1548"/>
    <x v="0"/>
    <n v="192.38876826722338"/>
    <s v="US"/>
    <s v="USD"/>
    <n v="1362863299"/>
    <n v="1360271299"/>
    <b v="1"/>
    <x v="373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1549"/>
    <x v="0"/>
    <n v="73.416901408450698"/>
    <s v="US"/>
    <s v="USD"/>
    <n v="1332561600"/>
    <n v="1329873755"/>
    <b v="1"/>
    <x v="374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1550"/>
    <x v="0"/>
    <n v="147.68495555555555"/>
    <s v="IE"/>
    <s v="EUR"/>
    <n v="1439455609"/>
    <n v="1436863609"/>
    <b v="1"/>
    <x v="375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1551"/>
    <x v="0"/>
    <n v="108.96848314606741"/>
    <s v="US"/>
    <s v="USD"/>
    <n v="1474563621"/>
    <n v="1471971621"/>
    <b v="1"/>
    <x v="376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1552"/>
    <x v="0"/>
    <n v="23.647540983606557"/>
    <s v="US"/>
    <s v="USD"/>
    <n v="1400108640"/>
    <n v="1396923624"/>
    <b v="1"/>
    <x v="259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1553"/>
    <x v="0"/>
    <n v="147.94736842105263"/>
    <s v="US"/>
    <s v="USD"/>
    <n v="1411522897"/>
    <n v="1407634897"/>
    <b v="1"/>
    <x v="1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1554"/>
    <x v="0"/>
    <n v="385.03692307692307"/>
    <s v="US"/>
    <s v="USD"/>
    <n v="1465652372"/>
    <n v="1463060372"/>
    <b v="1"/>
    <x v="166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1555"/>
    <x v="0"/>
    <n v="457.39093484419266"/>
    <s v="US"/>
    <s v="USD"/>
    <n v="1434017153"/>
    <n v="1431425153"/>
    <b v="1"/>
    <x v="377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1556"/>
    <x v="0"/>
    <n v="222.99047619047619"/>
    <s v="US"/>
    <s v="USD"/>
    <n v="1344826800"/>
    <n v="1341875544"/>
    <b v="1"/>
    <x v="217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1557"/>
    <x v="0"/>
    <n v="220.74074074074073"/>
    <s v="DE"/>
    <s v="EUR"/>
    <n v="1433996746"/>
    <n v="1431404746"/>
    <b v="1"/>
    <x v="378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1558"/>
    <x v="0"/>
    <n v="73.503898678414089"/>
    <s v="US"/>
    <s v="USD"/>
    <n v="1398052740"/>
    <n v="1394127585"/>
    <b v="1"/>
    <x v="379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1559"/>
    <x v="0"/>
    <n v="223.09647495361781"/>
    <s v="US"/>
    <s v="USD"/>
    <n v="1427740319"/>
    <n v="1423855919"/>
    <b v="1"/>
    <x v="380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1560"/>
    <x v="0"/>
    <n v="47.911392405063289"/>
    <s v="US"/>
    <s v="USD"/>
    <n v="1268690100"/>
    <n v="1265493806"/>
    <b v="1"/>
    <x v="1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1561"/>
    <x v="0"/>
    <n v="96.063829787234042"/>
    <s v="US"/>
    <s v="USD"/>
    <n v="1409099481"/>
    <n v="1406507481"/>
    <b v="1"/>
    <x v="225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1562"/>
    <x v="0"/>
    <n v="118.6144"/>
    <s v="GB"/>
    <s v="GBP"/>
    <n v="1354233296"/>
    <n v="1351641296"/>
    <b v="1"/>
    <x v="381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1563"/>
    <x v="0"/>
    <n v="118.45472440944881"/>
    <s v="NL"/>
    <s v="EUR"/>
    <n v="1420765200"/>
    <n v="1417506853"/>
    <b v="1"/>
    <x v="27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1564"/>
    <x v="0"/>
    <n v="143.21468926553672"/>
    <s v="US"/>
    <s v="USD"/>
    <n v="1481778000"/>
    <n v="1479216874"/>
    <b v="1"/>
    <x v="382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1565"/>
    <x v="0"/>
    <n v="282.71518987341773"/>
    <s v="US"/>
    <s v="USD"/>
    <n v="1398477518"/>
    <n v="1395885518"/>
    <b v="1"/>
    <x v="150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1566"/>
    <x v="0"/>
    <n v="593.93620078740162"/>
    <s v="US"/>
    <s v="USD"/>
    <n v="1430981880"/>
    <n v="1426216033"/>
    <b v="1"/>
    <x v="27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1567"/>
    <x v="0"/>
    <n v="262.15704968944101"/>
    <s v="US"/>
    <s v="USD"/>
    <n v="1450486800"/>
    <n v="1446562807"/>
    <b v="1"/>
    <x v="383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1568"/>
    <x v="0"/>
    <n v="46.580778301886795"/>
    <s v="US"/>
    <s v="USD"/>
    <n v="1399668319"/>
    <n v="1397076319"/>
    <b v="1"/>
    <x v="384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1569"/>
    <x v="0"/>
    <n v="70.041118881118877"/>
    <s v="US"/>
    <s v="USD"/>
    <n v="1388383353"/>
    <n v="1383195753"/>
    <b v="1"/>
    <x v="385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1570"/>
    <x v="0"/>
    <n v="164.90686274509804"/>
    <s v="GB"/>
    <s v="GBP"/>
    <n v="1372701600"/>
    <n v="1369895421"/>
    <b v="1"/>
    <x v="386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1571"/>
    <x v="0"/>
    <n v="449.26385224274406"/>
    <s v="US"/>
    <s v="USD"/>
    <n v="1480568340"/>
    <n v="1477996325"/>
    <b v="1"/>
    <x v="16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1572"/>
    <x v="0"/>
    <n v="27.472841328413285"/>
    <s v="US"/>
    <s v="USD"/>
    <n v="1384557303"/>
    <n v="1383257703"/>
    <b v="1"/>
    <x v="197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1573"/>
    <x v="0"/>
    <n v="143.97499999999999"/>
    <s v="US"/>
    <s v="USD"/>
    <n v="1478785027"/>
    <n v="1476189427"/>
    <b v="0"/>
    <x v="148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1574"/>
    <x v="0"/>
    <n v="88.23571428571428"/>
    <s v="US"/>
    <s v="USD"/>
    <n v="1453481974"/>
    <n v="1448297974"/>
    <b v="0"/>
    <x v="205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1575"/>
    <x v="0"/>
    <n v="36.326424870466319"/>
    <s v="US"/>
    <s v="USD"/>
    <n v="1481432340"/>
    <n v="1476764077"/>
    <b v="0"/>
    <x v="189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1576"/>
    <x v="0"/>
    <n v="90.177777777777777"/>
    <s v="US"/>
    <s v="USD"/>
    <n v="1434212714"/>
    <n v="1431620714"/>
    <b v="0"/>
    <x v="387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1577"/>
    <x v="0"/>
    <n v="152.62361216730039"/>
    <s v="US"/>
    <s v="USD"/>
    <n v="1341799647"/>
    <n v="1339207647"/>
    <b v="0"/>
    <x v="40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1578"/>
    <x v="0"/>
    <n v="55.806451612903224"/>
    <s v="US"/>
    <s v="USD"/>
    <n v="1369282044"/>
    <n v="1366690044"/>
    <b v="0"/>
    <x v="3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1579"/>
    <x v="0"/>
    <n v="227.85327313769753"/>
    <s v="AU"/>
    <s v="AUD"/>
    <n v="1429228800"/>
    <n v="1426714870"/>
    <b v="0"/>
    <x v="388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1580"/>
    <x v="0"/>
    <n v="91.82989803350327"/>
    <s v="US"/>
    <s v="USD"/>
    <n v="1369323491"/>
    <n v="1366731491"/>
    <b v="0"/>
    <x v="389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x v="63"/>
    <n v="60095.35"/>
    <x v="1581"/>
    <x v="0"/>
    <n v="80.991037735849048"/>
    <s v="GB"/>
    <s v="GBP"/>
    <n v="1386025140"/>
    <n v="1382963963"/>
    <b v="0"/>
    <x v="390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1582"/>
    <x v="0"/>
    <n v="278.39411764705881"/>
    <s v="US"/>
    <s v="USD"/>
    <n v="1433036578"/>
    <n v="1429580578"/>
    <b v="0"/>
    <x v="203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1583"/>
    <x v="0"/>
    <n v="43.095041322314053"/>
    <s v="US"/>
    <s v="USD"/>
    <n v="1388017937"/>
    <n v="1385425937"/>
    <b v="0"/>
    <x v="391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1584"/>
    <x v="0"/>
    <n v="326.29205175600737"/>
    <s v="US"/>
    <s v="USD"/>
    <n v="1455933653"/>
    <n v="1452045653"/>
    <b v="0"/>
    <x v="392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1585"/>
    <x v="0"/>
    <n v="41.743801652892564"/>
    <s v="US"/>
    <s v="USD"/>
    <n v="1448466551"/>
    <n v="1445870951"/>
    <b v="0"/>
    <x v="212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1586"/>
    <x v="0"/>
    <n v="64.020933977455712"/>
    <s v="GB"/>
    <s v="GBP"/>
    <n v="1399033810"/>
    <n v="1396441810"/>
    <b v="0"/>
    <x v="393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1587"/>
    <x v="0"/>
    <n v="99.455445544554451"/>
    <s v="US"/>
    <s v="USD"/>
    <n v="1417579200"/>
    <n v="1415031043"/>
    <b v="0"/>
    <x v="2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1588"/>
    <x v="0"/>
    <n v="138.49458483754512"/>
    <s v="US"/>
    <s v="USD"/>
    <n v="1366222542"/>
    <n v="1363630542"/>
    <b v="0"/>
    <x v="39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1589"/>
    <x v="0"/>
    <n v="45.547792792792798"/>
    <s v="GB"/>
    <s v="GBP"/>
    <n v="1456487532"/>
    <n v="1453895532"/>
    <b v="0"/>
    <x v="395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1590"/>
    <x v="0"/>
    <n v="10.507317073170732"/>
    <s v="GB"/>
    <s v="GBP"/>
    <n v="1425326400"/>
    <n v="1421916830"/>
    <b v="0"/>
    <x v="396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1591"/>
    <x v="0"/>
    <n v="114.76533333333333"/>
    <s v="US"/>
    <s v="USD"/>
    <n v="1454277540"/>
    <n v="1450880854"/>
    <b v="0"/>
    <x v="269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1592"/>
    <x v="0"/>
    <n v="35.997067448680355"/>
    <s v="US"/>
    <s v="USD"/>
    <n v="1406129150"/>
    <n v="1400945150"/>
    <b v="0"/>
    <x v="397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1593"/>
    <x v="0"/>
    <n v="154.17142857142858"/>
    <s v="US"/>
    <s v="USD"/>
    <n v="1483208454"/>
    <n v="1480616454"/>
    <b v="0"/>
    <x v="2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1594"/>
    <x v="0"/>
    <n v="566.38916256157631"/>
    <s v="DK"/>
    <s v="DKK"/>
    <n v="1458807098"/>
    <n v="1456218698"/>
    <b v="0"/>
    <x v="398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1595"/>
    <x v="0"/>
    <n v="120.85714285714286"/>
    <s v="DE"/>
    <s v="EUR"/>
    <n v="1463333701"/>
    <n v="1460482501"/>
    <b v="0"/>
    <x v="72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1596"/>
    <x v="0"/>
    <n v="86.163845492085343"/>
    <s v="US"/>
    <s v="USD"/>
    <n v="1370001600"/>
    <n v="1366879523"/>
    <b v="0"/>
    <x v="399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1597"/>
    <x v="0"/>
    <n v="51.212114395886893"/>
    <s v="GB"/>
    <s v="GBP"/>
    <n v="1387958429"/>
    <n v="1385366429"/>
    <b v="0"/>
    <x v="400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1598"/>
    <x v="0"/>
    <n v="67.261538461538464"/>
    <s v="US"/>
    <s v="USD"/>
    <n v="1408818683"/>
    <n v="1406226683"/>
    <b v="0"/>
    <x v="71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1599"/>
    <x v="0"/>
    <n v="62.8"/>
    <s v="GB"/>
    <s v="GBP"/>
    <n v="1432499376"/>
    <n v="1429648176"/>
    <b v="0"/>
    <x v="73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1600"/>
    <x v="0"/>
    <n v="346.13118421052633"/>
    <s v="US"/>
    <s v="USD"/>
    <n v="1476994315"/>
    <n v="1474402315"/>
    <b v="0"/>
    <x v="88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1601"/>
    <x v="0"/>
    <n v="244.11912547528519"/>
    <s v="US"/>
    <s v="USD"/>
    <n v="1451776791"/>
    <n v="1449098391"/>
    <b v="0"/>
    <x v="40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1602"/>
    <x v="0"/>
    <n v="259.25424836601309"/>
    <s v="DE"/>
    <s v="EUR"/>
    <n v="1467128723"/>
    <n v="1464536723"/>
    <b v="0"/>
    <x v="401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1603"/>
    <x v="0"/>
    <n v="201.96402877697841"/>
    <s v="US"/>
    <s v="USD"/>
    <n v="1475390484"/>
    <n v="1471502484"/>
    <b v="0"/>
    <x v="402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1604"/>
    <x v="0"/>
    <n v="226.20857142857142"/>
    <s v="US"/>
    <s v="USD"/>
    <n v="1462629432"/>
    <n v="1460037432"/>
    <b v="0"/>
    <x v="403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1605"/>
    <x v="0"/>
    <n v="324.69"/>
    <s v="US"/>
    <s v="USD"/>
    <n v="1431100918"/>
    <n v="1427212918"/>
    <b v="0"/>
    <x v="404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78"/>
    <x v="0"/>
    <n v="205"/>
    <s v="US"/>
    <s v="USD"/>
    <n v="1462564182"/>
    <n v="1459972182"/>
    <b v="0"/>
    <x v="8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1606"/>
    <x v="0"/>
    <n v="20.465926829268295"/>
    <s v="US"/>
    <s v="USD"/>
    <n v="1374769288"/>
    <n v="1372177288"/>
    <b v="0"/>
    <x v="405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1607"/>
    <x v="0"/>
    <n v="116.35303146309367"/>
    <s v="GB"/>
    <s v="GBP"/>
    <n v="1406149689"/>
    <n v="1402693689"/>
    <b v="0"/>
    <x v="406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1608"/>
    <x v="0"/>
    <n v="307.20212765957444"/>
    <s v="US"/>
    <s v="USD"/>
    <n v="1433538000"/>
    <n v="1428541276"/>
    <b v="0"/>
    <x v="101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1609"/>
    <x v="0"/>
    <n v="546.6875"/>
    <s v="ES"/>
    <s v="EUR"/>
    <n v="1482085857"/>
    <n v="1479493857"/>
    <b v="0"/>
    <x v="53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1610"/>
    <x v="0"/>
    <n v="47.474464579901152"/>
    <s v="GB"/>
    <s v="GBP"/>
    <n v="1435258800"/>
    <n v="1432659793"/>
    <b v="0"/>
    <x v="4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1611"/>
    <x v="0"/>
    <n v="101.56"/>
    <s v="US"/>
    <s v="USD"/>
    <n v="1447286300"/>
    <n v="1444690700"/>
    <b v="0"/>
    <x v="133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1612"/>
    <x v="0"/>
    <n v="72.909090909090907"/>
    <s v="US"/>
    <s v="USD"/>
    <n v="1337144340"/>
    <n v="1333597555"/>
    <b v="0"/>
    <x v="16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1613"/>
    <x v="0"/>
    <n v="43.710526315789473"/>
    <s v="US"/>
    <s v="USD"/>
    <n v="1322106796"/>
    <n v="1316919196"/>
    <b v="0"/>
    <x v="44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1614"/>
    <x v="0"/>
    <n v="34"/>
    <s v="US"/>
    <s v="USD"/>
    <n v="1338830395"/>
    <n v="1336238395"/>
    <b v="0"/>
    <x v="20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1002"/>
    <x v="0"/>
    <n v="70.652173913043484"/>
    <s v="US"/>
    <s v="USD"/>
    <n v="1399186740"/>
    <n v="1396468782"/>
    <b v="0"/>
    <x v="67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1615"/>
    <x v="0"/>
    <n v="89.301204819277103"/>
    <s v="US"/>
    <s v="USD"/>
    <n v="1342382587"/>
    <n v="1339790587"/>
    <b v="0"/>
    <x v="1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1616"/>
    <x v="0"/>
    <n v="115.08571428571429"/>
    <s v="US"/>
    <s v="USD"/>
    <n v="1323838740"/>
    <n v="1321200332"/>
    <b v="0"/>
    <x v="2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1617"/>
    <x v="0"/>
    <n v="62.12"/>
    <s v="US"/>
    <s v="USD"/>
    <n v="1315457658"/>
    <n v="1312865658"/>
    <b v="0"/>
    <x v="20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1618"/>
    <x v="0"/>
    <n v="46.204266666666669"/>
    <s v="US"/>
    <s v="USD"/>
    <n v="1284177540"/>
    <n v="1281028152"/>
    <b v="0"/>
    <x v="11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1619"/>
    <x v="0"/>
    <n v="48.54854838709678"/>
    <s v="US"/>
    <s v="USD"/>
    <n v="1375408194"/>
    <n v="1372384194"/>
    <b v="0"/>
    <x v="95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1620"/>
    <x v="0"/>
    <n v="57.520187499999999"/>
    <s v="US"/>
    <s v="USD"/>
    <n v="1361696955"/>
    <n v="1359104955"/>
    <b v="0"/>
    <x v="322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1621"/>
    <x v="0"/>
    <n v="88.147154471544724"/>
    <s v="US"/>
    <s v="USD"/>
    <n v="1299009600"/>
    <n v="1294818278"/>
    <b v="0"/>
    <x v="33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1622"/>
    <x v="0"/>
    <n v="110.49090909090908"/>
    <s v="US"/>
    <s v="USD"/>
    <n v="1318006732"/>
    <n v="1312822732"/>
    <b v="0"/>
    <x v="16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95"/>
    <x v="0"/>
    <n v="66.826086956521735"/>
    <s v="US"/>
    <s v="USD"/>
    <n v="1356211832"/>
    <n v="1351024232"/>
    <b v="0"/>
    <x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1623"/>
    <x v="0"/>
    <n v="58.597222222222221"/>
    <s v="US"/>
    <s v="USD"/>
    <n v="1330916400"/>
    <n v="1327969730"/>
    <b v="0"/>
    <x v="250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31"/>
    <x v="0"/>
    <n v="113.63636363636364"/>
    <s v="US"/>
    <s v="USD"/>
    <n v="1317576973"/>
    <n v="1312392973"/>
    <b v="0"/>
    <x v="19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658"/>
    <x v="0"/>
    <n v="43.571428571428569"/>
    <s v="US"/>
    <s v="USD"/>
    <n v="1351223940"/>
    <n v="1349892735"/>
    <b v="0"/>
    <x v="25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31"/>
    <x v="0"/>
    <n v="78.94736842105263"/>
    <s v="US"/>
    <s v="USD"/>
    <n v="1322751735"/>
    <n v="1317564135"/>
    <b v="0"/>
    <x v="44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1415"/>
    <x v="0"/>
    <n v="188.125"/>
    <s v="US"/>
    <s v="USD"/>
    <n v="1331174635"/>
    <n v="1328582635"/>
    <b v="0"/>
    <x v="58"/>
    <b v="1"/>
    <s v="music/indie rock"/>
    <x v="4"/>
    <s v="indie rock"/>
    <x v="2098"/>
    <d v="2012-03-08T02:43:55"/>
  </r>
  <r>
    <n v="2099"/>
    <s v="Roosevelt Died."/>
    <s v="Our tour van died, we need help!"/>
    <x v="9"/>
    <n v="3971"/>
    <x v="1624"/>
    <x v="0"/>
    <n v="63.031746031746032"/>
    <s v="US"/>
    <s v="USD"/>
    <n v="1435808400"/>
    <n v="1434650084"/>
    <b v="0"/>
    <x v="287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1625"/>
    <x v="0"/>
    <n v="30.37037037037037"/>
    <s v="US"/>
    <s v="USD"/>
    <n v="1341028740"/>
    <n v="1339704141"/>
    <b v="0"/>
    <x v="74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1626"/>
    <x v="0"/>
    <n v="51.477272727272727"/>
    <s v="US"/>
    <s v="USD"/>
    <n v="1329104114"/>
    <n v="1323920114"/>
    <b v="0"/>
    <x v="3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1627"/>
    <x v="0"/>
    <n v="35.789473684210527"/>
    <s v="US"/>
    <s v="USD"/>
    <n v="1304628648"/>
    <n v="1302036648"/>
    <b v="0"/>
    <x v="44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1628"/>
    <x v="0"/>
    <n v="98.817391304347822"/>
    <s v="US"/>
    <s v="USD"/>
    <n v="1352488027"/>
    <n v="1349892427"/>
    <b v="0"/>
    <x v="248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1629"/>
    <x v="0"/>
    <n v="28"/>
    <s v="US"/>
    <s v="USD"/>
    <n v="1369958400"/>
    <n v="1367286434"/>
    <b v="0"/>
    <x v="7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1630"/>
    <x v="0"/>
    <n v="51.313131313131315"/>
    <s v="US"/>
    <s v="USD"/>
    <n v="1416542400"/>
    <n v="1415472953"/>
    <b v="0"/>
    <x v="221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1631"/>
    <x v="0"/>
    <n v="53.522727272727273"/>
    <s v="US"/>
    <s v="USD"/>
    <n v="1359176974"/>
    <n v="1356584974"/>
    <b v="0"/>
    <x v="3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1632"/>
    <x v="0"/>
    <n v="37.149310344827583"/>
    <s v="US"/>
    <s v="USD"/>
    <n v="1415815393"/>
    <n v="1413997393"/>
    <b v="0"/>
    <x v="6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1633"/>
    <x v="0"/>
    <n v="89.895287958115176"/>
    <s v="US"/>
    <s v="USD"/>
    <n v="1347249300"/>
    <n v="1344917580"/>
    <b v="0"/>
    <x v="277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1634"/>
    <x v="0"/>
    <n v="106.52500000000001"/>
    <s v="US"/>
    <s v="USD"/>
    <n v="1436115617"/>
    <n v="1433523617"/>
    <b v="0"/>
    <x v="244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28"/>
    <x v="0"/>
    <n v="52.815789473684212"/>
    <s v="US"/>
    <s v="USD"/>
    <n v="1401253140"/>
    <n v="1398873969"/>
    <b v="0"/>
    <x v="44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1635"/>
    <x v="0"/>
    <n v="54.615384615384613"/>
    <s v="US"/>
    <s v="USD"/>
    <n v="1313370000"/>
    <n v="1307594625"/>
    <b v="0"/>
    <x v="70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31"/>
    <x v="0"/>
    <n v="27.272727272727273"/>
    <s v="US"/>
    <s v="USD"/>
    <n v="1366064193"/>
    <n v="1364854593"/>
    <b v="0"/>
    <x v="202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1636"/>
    <x v="0"/>
    <n v="68.598130841121488"/>
    <s v="US"/>
    <s v="USD"/>
    <n v="1411505176"/>
    <n v="1408481176"/>
    <b v="0"/>
    <x v="329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1637"/>
    <x v="0"/>
    <n v="35.612244897959187"/>
    <s v="US"/>
    <s v="USD"/>
    <n v="1291870740"/>
    <n v="1286480070"/>
    <b v="0"/>
    <x v="206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1638"/>
    <x v="0"/>
    <n v="94.027777777777771"/>
    <s v="US"/>
    <s v="USD"/>
    <n v="1298167001"/>
    <n v="1295575001"/>
    <b v="0"/>
    <x v="17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1639"/>
    <x v="0"/>
    <n v="526.45652173913038"/>
    <s v="US"/>
    <s v="USD"/>
    <n v="1349203203"/>
    <n v="1345056003"/>
    <b v="0"/>
    <x v="297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1640"/>
    <x v="0"/>
    <n v="50.657142857142858"/>
    <s v="US"/>
    <s v="USD"/>
    <n v="1445921940"/>
    <n v="1444699549"/>
    <b v="0"/>
    <x v="2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1641"/>
    <x v="0"/>
    <n v="79.182941176470578"/>
    <s v="US"/>
    <s v="USD"/>
    <n v="1311538136"/>
    <n v="1308946136"/>
    <b v="0"/>
    <x v="5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1266"/>
    <x v="0"/>
    <n v="91.590909090909093"/>
    <s v="US"/>
    <s v="USD"/>
    <n v="1345086445"/>
    <n v="1342494445"/>
    <b v="0"/>
    <x v="19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1642"/>
    <x v="0"/>
    <n v="116.96275362318841"/>
    <s v="US"/>
    <s v="USD"/>
    <n v="1388617736"/>
    <n v="1384384136"/>
    <b v="0"/>
    <x v="50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1643"/>
    <x v="2"/>
    <n v="28.4"/>
    <s v="CH"/>
    <s v="CHF"/>
    <n v="1484156948"/>
    <n v="1481564948"/>
    <b v="0"/>
    <x v="73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1644"/>
    <x v="2"/>
    <n v="103.33333333333333"/>
    <s v="MX"/>
    <s v="MXN"/>
    <n v="1483773169"/>
    <n v="1481181169"/>
    <b v="0"/>
    <x v="8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709"/>
    <x v="2"/>
    <n v="10"/>
    <s v="US"/>
    <s v="USD"/>
    <n v="1268636340"/>
    <n v="1263982307"/>
    <b v="0"/>
    <x v="81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1645"/>
    <x v="2"/>
    <n v="23"/>
    <s v="US"/>
    <s v="USD"/>
    <n v="1291093200"/>
    <n v="1286930435"/>
    <b v="0"/>
    <x v="81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1646"/>
    <x v="2"/>
    <n v="31.555555555555557"/>
    <s v="US"/>
    <s v="USD"/>
    <n v="1438734833"/>
    <n v="1436142833"/>
    <b v="0"/>
    <x v="74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833"/>
    <x v="2"/>
    <n v="5"/>
    <s v="US"/>
    <s v="USD"/>
    <n v="1418080887"/>
    <n v="1415488887"/>
    <b v="0"/>
    <x v="84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1647"/>
    <x v="2"/>
    <n v="34.220338983050844"/>
    <s v="GB"/>
    <s v="GBP"/>
    <n v="1426158463"/>
    <n v="1423570063"/>
    <b v="0"/>
    <x v="163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874"/>
    <x v="2"/>
    <n v="25"/>
    <s v="CA"/>
    <s v="CAD"/>
    <n v="1411324369"/>
    <n v="1406140369"/>
    <b v="0"/>
    <x v="29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1648"/>
    <x v="2"/>
    <n v="19.666666666666668"/>
    <s v="US"/>
    <s v="USD"/>
    <n v="1457570100"/>
    <n v="1454978100"/>
    <b v="0"/>
    <x v="8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1649"/>
    <x v="2"/>
    <n v="21.25"/>
    <s v="US"/>
    <s v="USD"/>
    <n v="1408154663"/>
    <n v="1405130663"/>
    <b v="0"/>
    <x v="80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152"/>
    <x v="2"/>
    <n v="8.3333333333333339"/>
    <s v="US"/>
    <s v="USD"/>
    <n v="1436677091"/>
    <n v="1434085091"/>
    <b v="0"/>
    <x v="8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1650"/>
    <x v="2"/>
    <n v="21.34333333333333"/>
    <s v="US"/>
    <s v="USD"/>
    <n v="1391427692"/>
    <n v="1388835692"/>
    <b v="0"/>
    <x v="221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1462"/>
    <x v="2"/>
    <n v="5.333333333333333"/>
    <s v="US"/>
    <s v="USD"/>
    <n v="1303628340"/>
    <n v="1300328399"/>
    <b v="0"/>
    <x v="8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1651"/>
    <x v="2"/>
    <n v="34.666666666666664"/>
    <s v="US"/>
    <s v="USD"/>
    <n v="1367097391"/>
    <n v="1364505391"/>
    <b v="0"/>
    <x v="8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1652"/>
    <x v="2"/>
    <n v="21.727272727272727"/>
    <s v="US"/>
    <s v="USD"/>
    <n v="1349392033"/>
    <n v="1346800033"/>
    <b v="0"/>
    <x v="19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1653"/>
    <x v="2"/>
    <n v="11.922499999999999"/>
    <s v="US"/>
    <s v="USD"/>
    <n v="1382184786"/>
    <n v="1379592786"/>
    <b v="0"/>
    <x v="80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1654"/>
    <x v="2"/>
    <n v="26.59737827715356"/>
    <s v="CA"/>
    <s v="CAD"/>
    <n v="1417804229"/>
    <n v="1415212229"/>
    <b v="0"/>
    <x v="408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1655"/>
    <x v="2"/>
    <n v="10.666666666666666"/>
    <s v="GB"/>
    <s v="GBP"/>
    <n v="1383959939"/>
    <n v="1381364339"/>
    <b v="0"/>
    <x v="8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1656"/>
    <x v="2"/>
    <n v="29.035714285714285"/>
    <s v="US"/>
    <s v="USD"/>
    <n v="1478196008"/>
    <n v="1475604008"/>
    <b v="0"/>
    <x v="6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1657"/>
    <x v="2"/>
    <n v="50.909090909090907"/>
    <s v="US"/>
    <s v="USD"/>
    <n v="1357934424"/>
    <n v="1355342424"/>
    <b v="0"/>
    <x v="202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109"/>
    <x v="2"/>
    <e v="#DIV/0!"/>
    <s v="US"/>
    <s v="USD"/>
    <n v="1415947159"/>
    <n v="1413351559"/>
    <b v="0"/>
    <x v="78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1658"/>
    <x v="2"/>
    <n v="50.083333333333336"/>
    <s v="DE"/>
    <s v="EUR"/>
    <n v="1451494210"/>
    <n v="1449075010"/>
    <b v="0"/>
    <x v="8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1659"/>
    <x v="2"/>
    <n v="45"/>
    <s v="US"/>
    <s v="USD"/>
    <n v="1279738800"/>
    <n v="1275599812"/>
    <b v="0"/>
    <x v="81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1660"/>
    <x v="2"/>
    <n v="25.291666666666668"/>
    <s v="US"/>
    <s v="USD"/>
    <n v="1379164040"/>
    <n v="1376399240"/>
    <b v="0"/>
    <x v="5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1661"/>
    <x v="2"/>
    <n v="51.292134831460672"/>
    <s v="US"/>
    <s v="USD"/>
    <n v="1385534514"/>
    <n v="1382938914"/>
    <b v="0"/>
    <x v="30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459"/>
    <x v="2"/>
    <n v="1"/>
    <s v="US"/>
    <s v="USD"/>
    <n v="1455207510"/>
    <n v="1453997910"/>
    <b v="0"/>
    <x v="29"/>
    <b v="0"/>
    <s v="games/video games"/>
    <x v="6"/>
    <s v="video games"/>
    <x v="2146"/>
    <d v="2016-02-11T16:18:30"/>
  </r>
  <r>
    <n v="2147"/>
    <s v="Johnny Rocketfingers 3"/>
    <s v="A Point and Click Adventure on Steroids."/>
    <x v="303"/>
    <n v="2716"/>
    <x v="1662"/>
    <x v="2"/>
    <n v="49.381818181818183"/>
    <s v="US"/>
    <s v="USD"/>
    <n v="1416125148"/>
    <n v="1413356748"/>
    <b v="0"/>
    <x v="16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172"/>
    <x v="2"/>
    <n v="1"/>
    <s v="GB"/>
    <s v="GBP"/>
    <n v="1427992582"/>
    <n v="1425404182"/>
    <b v="0"/>
    <x v="84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109"/>
    <x v="2"/>
    <e v="#DIV/0!"/>
    <s v="US"/>
    <s v="USD"/>
    <n v="1280534400"/>
    <n v="1277512556"/>
    <b v="0"/>
    <x v="78"/>
    <b v="0"/>
    <s v="games/video games"/>
    <x v="6"/>
    <s v="video games"/>
    <x v="2149"/>
    <d v="2010-07-31T00:00:00"/>
  </r>
  <r>
    <n v="2150"/>
    <s v="The Unknown Door"/>
    <s v="A pixel styled open world detective game."/>
    <x v="63"/>
    <n v="405"/>
    <x v="1663"/>
    <x v="2"/>
    <n v="101.25"/>
    <s v="NO"/>
    <s v="NOK"/>
    <n v="1468392599"/>
    <n v="1465800599"/>
    <b v="0"/>
    <x v="80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1664"/>
    <x v="2"/>
    <n v="19.666666666666668"/>
    <s v="US"/>
    <s v="USD"/>
    <n v="1467231614"/>
    <n v="1464639614"/>
    <b v="0"/>
    <x v="79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874"/>
    <x v="2"/>
    <n v="12.5"/>
    <s v="US"/>
    <s v="USD"/>
    <n v="1394909909"/>
    <n v="1392321509"/>
    <b v="0"/>
    <x v="80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1665"/>
    <x v="2"/>
    <n v="8.5"/>
    <s v="US"/>
    <s v="USD"/>
    <n v="1420876740"/>
    <n v="1417470718"/>
    <b v="0"/>
    <x v="80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417"/>
    <x v="2"/>
    <n v="1"/>
    <s v="US"/>
    <s v="USD"/>
    <n v="1390921827"/>
    <n v="1389193827"/>
    <b v="0"/>
    <x v="84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1666"/>
    <x v="2"/>
    <n v="23"/>
    <s v="GB"/>
    <s v="GBP"/>
    <n v="1459443385"/>
    <n v="1456854985"/>
    <b v="0"/>
    <x v="81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1667"/>
    <x v="2"/>
    <n v="17.987951807228917"/>
    <s v="US"/>
    <s v="USD"/>
    <n v="1379363406"/>
    <n v="1375475406"/>
    <b v="0"/>
    <x v="183"/>
    <b v="0"/>
    <s v="games/video games"/>
    <x v="6"/>
    <s v="video games"/>
    <x v="2156"/>
    <d v="2013-09-16T20:30:06"/>
  </r>
  <r>
    <n v="2157"/>
    <s v="Nin"/>
    <s v="Gamers and 90's fans unite in this small tale of epic proportions!"/>
    <x v="96"/>
    <n v="21144"/>
    <x v="1668"/>
    <x v="2"/>
    <n v="370.94736842105266"/>
    <s v="US"/>
    <s v="USD"/>
    <n v="1482479940"/>
    <n v="1479684783"/>
    <b v="0"/>
    <x v="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1669"/>
    <x v="2"/>
    <n v="63.569485530546629"/>
    <s v="US"/>
    <s v="USD"/>
    <n v="1360009774"/>
    <n v="1356121774"/>
    <b v="0"/>
    <x v="409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1670"/>
    <x v="2"/>
    <n v="13"/>
    <s v="US"/>
    <s v="USD"/>
    <n v="1310837574"/>
    <n v="1308245574"/>
    <b v="0"/>
    <x v="84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1671"/>
    <x v="2"/>
    <n v="5.3125"/>
    <s v="US"/>
    <s v="USD"/>
    <n v="1337447105"/>
    <n v="1334855105"/>
    <b v="0"/>
    <x v="38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1672"/>
    <x v="0"/>
    <n v="35.615384615384613"/>
    <s v="US"/>
    <s v="USD"/>
    <n v="1443040059"/>
    <n v="1440448059"/>
    <b v="0"/>
    <x v="62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1146"/>
    <x v="0"/>
    <n v="87.103448275862064"/>
    <s v="US"/>
    <s v="USD"/>
    <n v="1406226191"/>
    <n v="1403547791"/>
    <b v="0"/>
    <x v="6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1673"/>
    <x v="0"/>
    <n v="75.11363636363636"/>
    <s v="US"/>
    <s v="USD"/>
    <n v="1433735400"/>
    <n v="1429306520"/>
    <b v="0"/>
    <x v="3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x v="62"/>
    <n v="5645"/>
    <x v="1674"/>
    <x v="0"/>
    <n v="68.01204819277109"/>
    <s v="US"/>
    <s v="USD"/>
    <n v="1466827140"/>
    <n v="1464196414"/>
    <b v="0"/>
    <x v="1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1675"/>
    <x v="0"/>
    <n v="29.623931623931625"/>
    <s v="FR"/>
    <s v="EUR"/>
    <n v="1460127635"/>
    <n v="1457539235"/>
    <b v="0"/>
    <x v="2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1676"/>
    <x v="0"/>
    <n v="91.625"/>
    <s v="US"/>
    <s v="USD"/>
    <n v="1417813618"/>
    <n v="1413922018"/>
    <b v="0"/>
    <x v="58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43"/>
    <x v="0"/>
    <n v="22.5"/>
    <s v="US"/>
    <s v="USD"/>
    <n v="1347672937"/>
    <n v="1346463337"/>
    <b v="0"/>
    <x v="22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1677"/>
    <x v="0"/>
    <n v="64.366735294117646"/>
    <s v="US"/>
    <s v="USD"/>
    <n v="1486702800"/>
    <n v="1484058261"/>
    <b v="0"/>
    <x v="158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31"/>
    <x v="0"/>
    <n v="21.857142857142858"/>
    <s v="US"/>
    <s v="USD"/>
    <n v="1488473351"/>
    <n v="1488214151"/>
    <b v="0"/>
    <x v="63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1678"/>
    <x v="0"/>
    <n v="33.315789473684212"/>
    <s v="US"/>
    <s v="USD"/>
    <n v="1440266422"/>
    <n v="1436810422"/>
    <b v="0"/>
    <x v="10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1679"/>
    <x v="0"/>
    <n v="90.276595744680847"/>
    <s v="US"/>
    <s v="USD"/>
    <n v="1434949200"/>
    <n v="1431903495"/>
    <b v="0"/>
    <x v="5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31"/>
    <x v="0"/>
    <n v="76.92307692307692"/>
    <s v="US"/>
    <s v="USD"/>
    <n v="1429365320"/>
    <n v="1426773320"/>
    <b v="0"/>
    <x v="62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1680"/>
    <x v="0"/>
    <n v="59.233333333333334"/>
    <s v="US"/>
    <s v="USD"/>
    <n v="1378785540"/>
    <n v="1376066243"/>
    <b v="0"/>
    <x v="24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1681"/>
    <x v="0"/>
    <n v="65.38095238095238"/>
    <s v="GB"/>
    <s v="GBP"/>
    <n v="1462453307"/>
    <n v="1459861307"/>
    <b v="0"/>
    <x v="287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1682"/>
    <x v="0"/>
    <n v="67.307692307692307"/>
    <s v="US"/>
    <s v="USD"/>
    <n v="1469059986"/>
    <n v="1468455186"/>
    <b v="0"/>
    <x v="55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1683"/>
    <x v="0"/>
    <n v="88.74647887323944"/>
    <s v="US"/>
    <s v="USD"/>
    <n v="1430579509"/>
    <n v="1427987509"/>
    <b v="0"/>
    <x v="26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1684"/>
    <x v="0"/>
    <n v="65.868421052631575"/>
    <s v="US"/>
    <s v="USD"/>
    <n v="1465192867"/>
    <n v="1463032867"/>
    <b v="0"/>
    <x v="44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1675"/>
    <x v="0"/>
    <n v="40.349243306169967"/>
    <s v="US"/>
    <s v="USD"/>
    <n v="1484752597"/>
    <n v="1482160597"/>
    <b v="0"/>
    <x v="410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1685"/>
    <x v="0"/>
    <n v="76.857142857142861"/>
    <s v="US"/>
    <s v="USD"/>
    <n v="1428725192"/>
    <n v="1426133192"/>
    <b v="0"/>
    <x v="64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1686"/>
    <x v="0"/>
    <n v="68.707820512820518"/>
    <s v="US"/>
    <s v="USD"/>
    <n v="1447434268"/>
    <n v="1443801868"/>
    <b v="0"/>
    <x v="76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1687"/>
    <x v="0"/>
    <n v="57.773584905660378"/>
    <s v="US"/>
    <s v="USD"/>
    <n v="1487635653"/>
    <n v="1486426053"/>
    <b v="0"/>
    <x v="28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1688"/>
    <x v="0"/>
    <n v="44.171348314606739"/>
    <s v="CA"/>
    <s v="CAD"/>
    <n v="1412285825"/>
    <n v="1409261825"/>
    <b v="0"/>
    <x v="289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1689"/>
    <x v="0"/>
    <n v="31.566308243727597"/>
    <s v="US"/>
    <s v="USD"/>
    <n v="1486616400"/>
    <n v="1484037977"/>
    <b v="0"/>
    <x v="411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1690"/>
    <x v="0"/>
    <n v="107.04511278195488"/>
    <s v="US"/>
    <s v="USD"/>
    <n v="1453737600"/>
    <n v="1452530041"/>
    <b v="1"/>
    <x v="161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1691"/>
    <x v="0"/>
    <n v="149.03451043338683"/>
    <s v="GB"/>
    <s v="GBP"/>
    <n v="1364286239"/>
    <n v="1360830239"/>
    <b v="0"/>
    <x v="412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1692"/>
    <x v="0"/>
    <n v="55.956632653061227"/>
    <s v="US"/>
    <s v="USD"/>
    <n v="1473213600"/>
    <n v="1470062743"/>
    <b v="0"/>
    <x v="413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1693"/>
    <x v="0"/>
    <n v="56.970381807973048"/>
    <s v="US"/>
    <s v="USD"/>
    <n v="1428033540"/>
    <n v="1425531666"/>
    <b v="1"/>
    <x v="414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1694"/>
    <x v="0"/>
    <n v="44.056420233463037"/>
    <s v="AU"/>
    <s v="AUD"/>
    <n v="1477414800"/>
    <n v="1474380241"/>
    <b v="0"/>
    <x v="415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1695"/>
    <x v="0"/>
    <n v="68.625"/>
    <s v="GB"/>
    <s v="GBP"/>
    <n v="1461276000"/>
    <n v="1460055300"/>
    <b v="0"/>
    <x v="106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1696"/>
    <x v="0"/>
    <n v="65.318435754189949"/>
    <s v="US"/>
    <s v="USD"/>
    <n v="1458716340"/>
    <n v="1455721204"/>
    <b v="0"/>
    <x v="416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1697"/>
    <x v="0"/>
    <n v="35.92"/>
    <s v="GB"/>
    <s v="GBP"/>
    <n v="1487102427"/>
    <n v="1486065627"/>
    <b v="0"/>
    <x v="20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1698"/>
    <x v="0"/>
    <n v="40.070667078443485"/>
    <s v="GB"/>
    <s v="GBP"/>
    <n v="1481842800"/>
    <n v="1479414344"/>
    <b v="0"/>
    <x v="417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1699"/>
    <x v="0"/>
    <n v="75.647714604236342"/>
    <s v="US"/>
    <s v="USD"/>
    <n v="1479704340"/>
    <n v="1477043072"/>
    <b v="0"/>
    <x v="418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1700"/>
    <x v="0"/>
    <n v="61.203872437357631"/>
    <s v="US"/>
    <s v="USD"/>
    <n v="1459012290"/>
    <n v="1456423890"/>
    <b v="0"/>
    <x v="419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1187"/>
    <x v="0"/>
    <n v="48.130434782608695"/>
    <s v="US"/>
    <s v="USD"/>
    <n v="1439317900"/>
    <n v="1436725900"/>
    <b v="0"/>
    <x v="248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1701"/>
    <x v="0"/>
    <n v="68.106837606837601"/>
    <s v="US"/>
    <s v="USD"/>
    <n v="1480662000"/>
    <n v="1478000502"/>
    <b v="0"/>
    <x v="302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1702"/>
    <x v="0"/>
    <n v="65.891300230946882"/>
    <s v="US"/>
    <s v="USD"/>
    <n v="1425132059"/>
    <n v="1422540059"/>
    <b v="0"/>
    <x v="42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1703"/>
    <x v="0"/>
    <n v="81.654377880184327"/>
    <s v="US"/>
    <s v="USD"/>
    <n v="1447507200"/>
    <n v="1444911600"/>
    <b v="0"/>
    <x v="42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1704"/>
    <x v="0"/>
    <n v="52.701195219123505"/>
    <s v="IE"/>
    <s v="EUR"/>
    <n v="1444903198"/>
    <n v="1442311198"/>
    <b v="1"/>
    <x v="140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1705"/>
    <x v="0"/>
    <n v="41.228136882129277"/>
    <s v="GB"/>
    <s v="GBP"/>
    <n v="1436151600"/>
    <n v="1433775668"/>
    <b v="0"/>
    <x v="40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1706"/>
    <x v="0"/>
    <n v="15.035357142857142"/>
    <s v="GB"/>
    <s v="GBP"/>
    <n v="1358367565"/>
    <n v="1357157965"/>
    <b v="0"/>
    <x v="33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1707"/>
    <x v="0"/>
    <n v="39.066920943134534"/>
    <s v="US"/>
    <s v="USD"/>
    <n v="1351801368"/>
    <n v="1349209368"/>
    <b v="0"/>
    <x v="422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1708"/>
    <x v="0"/>
    <n v="43.82"/>
    <s v="CA"/>
    <s v="CAD"/>
    <n v="1443127082"/>
    <n v="1440535082"/>
    <b v="0"/>
    <x v="133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1709"/>
    <x v="0"/>
    <n v="27.301369863013697"/>
    <s v="US"/>
    <s v="USD"/>
    <n v="1362814119"/>
    <n v="1360222119"/>
    <b v="0"/>
    <x v="196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1710"/>
    <x v="0"/>
    <n v="42.222222222222221"/>
    <s v="US"/>
    <s v="USD"/>
    <n v="1338579789"/>
    <n v="1335987789"/>
    <b v="0"/>
    <x v="74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1711"/>
    <x v="0"/>
    <n v="33.235294117647058"/>
    <s v="US"/>
    <s v="USD"/>
    <n v="1334556624"/>
    <n v="1333001424"/>
    <b v="0"/>
    <x v="69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31"/>
    <x v="0"/>
    <n v="285.71428571428572"/>
    <s v="US"/>
    <s v="USD"/>
    <n v="1384580373"/>
    <n v="1381984773"/>
    <b v="0"/>
    <x v="63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264"/>
    <x v="0"/>
    <n v="42.333333333333336"/>
    <s v="US"/>
    <s v="USD"/>
    <n v="1333771200"/>
    <n v="1328649026"/>
    <b v="0"/>
    <x v="5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1712"/>
    <x v="0"/>
    <n v="50.266666666666666"/>
    <s v="GB"/>
    <s v="GBP"/>
    <n v="1397516400"/>
    <n v="1396524644"/>
    <b v="0"/>
    <x v="41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1713"/>
    <x v="0"/>
    <n v="61.902777777777779"/>
    <s v="US"/>
    <s v="USD"/>
    <n v="1334424960"/>
    <n v="1329442510"/>
    <b v="0"/>
    <x v="250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1714"/>
    <x v="0"/>
    <n v="40.75"/>
    <s v="US"/>
    <s v="USD"/>
    <n v="1397113140"/>
    <n v="1395168625"/>
    <b v="0"/>
    <x v="148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1715"/>
    <x v="0"/>
    <n v="55.796747967479675"/>
    <s v="US"/>
    <s v="USD"/>
    <n v="1383526800"/>
    <n v="1380650177"/>
    <b v="0"/>
    <x v="252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1716"/>
    <x v="0"/>
    <n v="10"/>
    <s v="US"/>
    <s v="USD"/>
    <n v="1431719379"/>
    <n v="1429127379"/>
    <b v="0"/>
    <x v="29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1717"/>
    <x v="0"/>
    <n v="73.125416666666666"/>
    <s v="US"/>
    <s v="USD"/>
    <n v="1391713248"/>
    <n v="1389121248"/>
    <b v="0"/>
    <x v="5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1718"/>
    <x v="0"/>
    <n v="26.060606060606062"/>
    <s v="US"/>
    <s v="USD"/>
    <n v="1331621940"/>
    <n v="1329671572"/>
    <b v="0"/>
    <x v="51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1719"/>
    <x v="0"/>
    <n v="22.642857142857142"/>
    <s v="US"/>
    <s v="USD"/>
    <n v="1437674545"/>
    <n v="1436464945"/>
    <b v="0"/>
    <x v="25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1720"/>
    <x v="0"/>
    <n v="47.222222222222221"/>
    <s v="US"/>
    <s v="USD"/>
    <n v="1446451200"/>
    <n v="1445539113"/>
    <b v="0"/>
    <x v="82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1721"/>
    <x v="0"/>
    <n v="32.324473684210524"/>
    <s v="US"/>
    <s v="USD"/>
    <n v="1346198400"/>
    <n v="1344281383"/>
    <b v="0"/>
    <x v="88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1240"/>
    <x v="0"/>
    <n v="53.421052631578945"/>
    <s v="US"/>
    <s v="USD"/>
    <n v="1440004512"/>
    <n v="1437412512"/>
    <b v="0"/>
    <x v="10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1722"/>
    <x v="0"/>
    <n v="51.304347826086953"/>
    <s v="US"/>
    <s v="USD"/>
    <n v="1374888436"/>
    <n v="1372296436"/>
    <b v="0"/>
    <x v="50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1723"/>
    <x v="0"/>
    <n v="37.197247706422019"/>
    <s v="US"/>
    <s v="USD"/>
    <n v="1461369600"/>
    <n v="1458748809"/>
    <b v="0"/>
    <x v="423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1724"/>
    <x v="0"/>
    <n v="27.1"/>
    <s v="US"/>
    <s v="USD"/>
    <n v="1327776847"/>
    <n v="1325184847"/>
    <b v="0"/>
    <x v="209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1725"/>
    <x v="0"/>
    <n v="206.31"/>
    <s v="CA"/>
    <s v="CAD"/>
    <n v="1435418568"/>
    <n v="1432826568"/>
    <b v="0"/>
    <x v="61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1726"/>
    <x v="0"/>
    <n v="82.145270270270274"/>
    <s v="US"/>
    <s v="USD"/>
    <n v="1477767600"/>
    <n v="1475337675"/>
    <b v="0"/>
    <x v="228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1727"/>
    <x v="0"/>
    <n v="164.79651993355483"/>
    <s v="GB"/>
    <s v="GBP"/>
    <n v="1411326015"/>
    <n v="1408734015"/>
    <b v="0"/>
    <x v="42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1728"/>
    <x v="0"/>
    <n v="60.820280373831778"/>
    <s v="US"/>
    <s v="USD"/>
    <n v="1455253140"/>
    <n v="1452625822"/>
    <b v="0"/>
    <x v="306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1729"/>
    <x v="0"/>
    <n v="67.970099667774093"/>
    <s v="GB"/>
    <s v="GBP"/>
    <n v="1384374155"/>
    <n v="1381778555"/>
    <b v="0"/>
    <x v="425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1730"/>
    <x v="0"/>
    <n v="81.561805555555551"/>
    <s v="DE"/>
    <s v="EUR"/>
    <n v="1439707236"/>
    <n v="1437115236"/>
    <b v="0"/>
    <x v="296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1731"/>
    <x v="0"/>
    <n v="25.42547309833024"/>
    <s v="US"/>
    <s v="USD"/>
    <n v="1378180800"/>
    <n v="1375113391"/>
    <b v="0"/>
    <x v="380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1732"/>
    <x v="0"/>
    <n v="21.497991967871485"/>
    <s v="US"/>
    <s v="USD"/>
    <n v="1398460127"/>
    <n v="1395868127"/>
    <b v="0"/>
    <x v="156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1733"/>
    <x v="0"/>
    <n v="27.226630727762803"/>
    <s v="US"/>
    <s v="USD"/>
    <n v="1372136400"/>
    <n v="1369864301"/>
    <b v="0"/>
    <x v="426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1734"/>
    <x v="0"/>
    <n v="25.091093117408906"/>
    <s v="US"/>
    <s v="USD"/>
    <n v="1405738800"/>
    <n v="1402945408"/>
    <b v="0"/>
    <x v="427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1735"/>
    <x v="0"/>
    <n v="21.230179028132991"/>
    <s v="GB"/>
    <s v="GBP"/>
    <n v="1450051200"/>
    <n v="1448269539"/>
    <b v="0"/>
    <x v="428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1736"/>
    <x v="0"/>
    <n v="41.607142857142854"/>
    <s v="US"/>
    <s v="USD"/>
    <n v="1483645647"/>
    <n v="1481053647"/>
    <b v="0"/>
    <x v="33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1737"/>
    <x v="0"/>
    <n v="135.58503401360545"/>
    <s v="CA"/>
    <s v="CAD"/>
    <n v="1427585511"/>
    <n v="1424997111"/>
    <b v="0"/>
    <x v="206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1738"/>
    <x v="0"/>
    <n v="22.116176470588236"/>
    <s v="US"/>
    <s v="USD"/>
    <n v="1454338123"/>
    <n v="1451746123"/>
    <b v="0"/>
    <x v="34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1739"/>
    <x v="0"/>
    <n v="64.625635808748726"/>
    <s v="US"/>
    <s v="USD"/>
    <n v="1415779140"/>
    <n v="1412294683"/>
    <b v="0"/>
    <x v="429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1740"/>
    <x v="0"/>
    <n v="69.569620253164558"/>
    <s v="DE"/>
    <s v="EUR"/>
    <n v="1489157716"/>
    <n v="1486565716"/>
    <b v="0"/>
    <x v="1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1741"/>
    <x v="0"/>
    <n v="75.133028169014082"/>
    <s v="US"/>
    <s v="USD"/>
    <n v="1385870520"/>
    <n v="1382742014"/>
    <b v="0"/>
    <x v="374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1742"/>
    <x v="0"/>
    <n v="140.97916666666666"/>
    <s v="US"/>
    <s v="USD"/>
    <n v="1461354544"/>
    <n v="1458762544"/>
    <b v="0"/>
    <x v="93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1743"/>
    <x v="0"/>
    <n v="49.472392638036808"/>
    <s v="GB"/>
    <s v="GBP"/>
    <n v="1488484300"/>
    <n v="1485892300"/>
    <b v="0"/>
    <x v="430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1744"/>
    <x v="0"/>
    <n v="53.865251485148519"/>
    <s v="US"/>
    <s v="USD"/>
    <n v="1385521320"/>
    <n v="1382449733"/>
    <b v="0"/>
    <x v="431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1745"/>
    <x v="0"/>
    <n v="4.5712530712530715"/>
    <s v="US"/>
    <s v="USD"/>
    <n v="1489374000"/>
    <n v="1488823290"/>
    <b v="0"/>
    <x v="432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1746"/>
    <x v="0"/>
    <n v="65.00344827586207"/>
    <s v="US"/>
    <s v="USD"/>
    <n v="1476649800"/>
    <n v="1475609946"/>
    <b v="0"/>
    <x v="126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1747"/>
    <x v="0"/>
    <n v="53.475252525252522"/>
    <s v="US"/>
    <s v="USD"/>
    <n v="1393005600"/>
    <n v="1390323617"/>
    <b v="0"/>
    <x v="433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1684"/>
    <x v="0"/>
    <n v="43.912280701754383"/>
    <s v="GB"/>
    <s v="GBP"/>
    <n v="1441393210"/>
    <n v="1438801210"/>
    <b v="0"/>
    <x v="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1748"/>
    <x v="0"/>
    <n v="50.852631578947367"/>
    <s v="US"/>
    <s v="USD"/>
    <n v="1438185565"/>
    <n v="1436975965"/>
    <b v="0"/>
    <x v="434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1749"/>
    <x v="0"/>
    <n v="58.6328125"/>
    <s v="GB"/>
    <s v="GBP"/>
    <n v="1481749278"/>
    <n v="1479157278"/>
    <b v="0"/>
    <x v="130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1750"/>
    <x v="0"/>
    <n v="32.81666666666667"/>
    <s v="US"/>
    <s v="USD"/>
    <n v="1364917965"/>
    <n v="1362329565"/>
    <b v="0"/>
    <x v="387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1751"/>
    <x v="0"/>
    <n v="426.93169877408059"/>
    <s v="US"/>
    <s v="USD"/>
    <n v="1480727273"/>
    <n v="1478131673"/>
    <b v="0"/>
    <x v="435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1752"/>
    <x v="0"/>
    <n v="23.808729166666669"/>
    <s v="US"/>
    <s v="USD"/>
    <n v="1408177077"/>
    <n v="1406362677"/>
    <b v="0"/>
    <x v="436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1753"/>
    <x v="0"/>
    <n v="98.413654618473899"/>
    <s v="ES"/>
    <s v="EUR"/>
    <n v="1470469938"/>
    <n v="1469173938"/>
    <b v="0"/>
    <x v="437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1754"/>
    <x v="0"/>
    <n v="107.32142857142857"/>
    <s v="US"/>
    <s v="USD"/>
    <n v="1447862947"/>
    <n v="1445267347"/>
    <b v="0"/>
    <x v="87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1755"/>
    <x v="0"/>
    <n v="11.67005076142132"/>
    <s v="US"/>
    <s v="USD"/>
    <n v="1485271968"/>
    <n v="1484667168"/>
    <b v="0"/>
    <x v="438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1756"/>
    <x v="0"/>
    <n v="41.782287822878232"/>
    <s v="US"/>
    <s v="USD"/>
    <n v="1462661451"/>
    <n v="1460069451"/>
    <b v="0"/>
    <x v="197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1757"/>
    <x v="0"/>
    <n v="21.38"/>
    <s v="GB"/>
    <s v="GBP"/>
    <n v="1479811846"/>
    <n v="1478602246"/>
    <b v="0"/>
    <x v="133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1758"/>
    <x v="0"/>
    <n v="94.103550295857985"/>
    <s v="GB"/>
    <s v="GBP"/>
    <n v="1466377200"/>
    <n v="1463351329"/>
    <b v="0"/>
    <x v="3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1759"/>
    <x v="0"/>
    <n v="15.721951219512196"/>
    <s v="US"/>
    <s v="USD"/>
    <n v="1434045687"/>
    <n v="1431453687"/>
    <b v="0"/>
    <x v="242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1760"/>
    <x v="0"/>
    <n v="90.635922330097088"/>
    <s v="GB"/>
    <s v="GBP"/>
    <n v="1481224736"/>
    <n v="1480360736"/>
    <b v="0"/>
    <x v="190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1761"/>
    <x v="0"/>
    <n v="97.297619047619051"/>
    <s v="US"/>
    <s v="USD"/>
    <n v="1395876250"/>
    <n v="1393287850"/>
    <b v="0"/>
    <x v="87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1762"/>
    <x v="0"/>
    <n v="37.11904761904762"/>
    <s v="AU"/>
    <s v="AUD"/>
    <n v="1487093020"/>
    <n v="1485278620"/>
    <b v="0"/>
    <x v="439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1763"/>
    <x v="0"/>
    <n v="28.104972375690608"/>
    <s v="US"/>
    <s v="USD"/>
    <n v="1416268800"/>
    <n v="1413295358"/>
    <b v="0"/>
    <x v="33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1764"/>
    <x v="0"/>
    <n v="144.43333333333334"/>
    <s v="SE"/>
    <s v="SEK"/>
    <n v="1422734313"/>
    <n v="1420919913"/>
    <b v="0"/>
    <x v="65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1765"/>
    <x v="0"/>
    <n v="24.274157303370785"/>
    <s v="US"/>
    <s v="USD"/>
    <n v="1463972400"/>
    <n v="1462543114"/>
    <b v="0"/>
    <x v="440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1766"/>
    <x v="0"/>
    <n v="35.117647058823529"/>
    <s v="GB"/>
    <s v="GBP"/>
    <n v="1479846507"/>
    <n v="1479241707"/>
    <b v="0"/>
    <x v="5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1767"/>
    <x v="0"/>
    <n v="24.762886597938145"/>
    <s v="US"/>
    <s v="USD"/>
    <n v="1461722400"/>
    <n v="1460235592"/>
    <b v="0"/>
    <x v="441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1768"/>
    <x v="0"/>
    <n v="188.37871287128712"/>
    <s v="US"/>
    <s v="USD"/>
    <n v="1419123600"/>
    <n v="1416945297"/>
    <b v="0"/>
    <x v="442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946"/>
    <x v="0"/>
    <n v="148.08247422680412"/>
    <s v="US"/>
    <s v="USD"/>
    <n v="1489283915"/>
    <n v="1486691915"/>
    <b v="0"/>
    <x v="441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1769"/>
    <x v="0"/>
    <n v="49.934589800443462"/>
    <s v="US"/>
    <s v="USD"/>
    <n v="1488862800"/>
    <n v="1486745663"/>
    <b v="0"/>
    <x v="443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1770"/>
    <x v="0"/>
    <n v="107.82155688622754"/>
    <s v="US"/>
    <s v="USD"/>
    <n v="1484085540"/>
    <n v="1482353513"/>
    <b v="0"/>
    <x v="444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1771"/>
    <x v="0"/>
    <n v="42.63403614457831"/>
    <s v="US"/>
    <s v="USD"/>
    <n v="1481328004"/>
    <n v="1478736004"/>
    <b v="0"/>
    <x v="445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1772"/>
    <x v="0"/>
    <n v="14.370762711864407"/>
    <s v="US"/>
    <s v="USD"/>
    <n v="1449506836"/>
    <n v="1446914836"/>
    <b v="0"/>
    <x v="446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1773"/>
    <x v="0"/>
    <n v="37.476190476190474"/>
    <s v="CA"/>
    <s v="CAD"/>
    <n v="1489320642"/>
    <n v="1487164242"/>
    <b v="0"/>
    <x v="206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1774"/>
    <x v="0"/>
    <n v="30.202020202020201"/>
    <s v="US"/>
    <s v="USD"/>
    <n v="1393156857"/>
    <n v="1390564857"/>
    <b v="0"/>
    <x v="221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1775"/>
    <x v="0"/>
    <n v="33.550632911392405"/>
    <s v="GB"/>
    <s v="GBP"/>
    <n v="1419259679"/>
    <n v="1416667679"/>
    <b v="0"/>
    <x v="1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1776"/>
    <x v="0"/>
    <n v="64.74666666666667"/>
    <s v="US"/>
    <s v="USD"/>
    <n v="1388936289"/>
    <n v="1386344289"/>
    <b v="0"/>
    <x v="11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1777"/>
    <x v="0"/>
    <n v="57.932367149758456"/>
    <s v="US"/>
    <s v="USD"/>
    <n v="1330359423"/>
    <n v="1327767423"/>
    <b v="0"/>
    <x v="44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1778"/>
    <x v="0"/>
    <n v="53.078431372549019"/>
    <s v="IT"/>
    <s v="EUR"/>
    <n v="1451861940"/>
    <n v="1448902867"/>
    <b v="0"/>
    <x v="33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1779"/>
    <x v="0"/>
    <n v="48.0625"/>
    <s v="US"/>
    <s v="USD"/>
    <n v="1423022400"/>
    <n v="1421436099"/>
    <b v="0"/>
    <x v="58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1780"/>
    <x v="0"/>
    <n v="82.396874999999994"/>
    <s v="US"/>
    <s v="USD"/>
    <n v="1442501991"/>
    <n v="1439909991"/>
    <b v="0"/>
    <x v="436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1781"/>
    <x v="0"/>
    <n v="50.454545454545453"/>
    <s v="US"/>
    <s v="USD"/>
    <n v="1311576600"/>
    <n v="1306219897"/>
    <b v="0"/>
    <x v="202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1782"/>
    <x v="0"/>
    <n v="115.83333333333333"/>
    <s v="US"/>
    <s v="USD"/>
    <n v="1452744686"/>
    <n v="1447560686"/>
    <b v="0"/>
    <x v="8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1783"/>
    <x v="0"/>
    <n v="63.03458333333333"/>
    <s v="US"/>
    <s v="USD"/>
    <n v="1336528804"/>
    <n v="1331348404"/>
    <b v="0"/>
    <x v="53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1784"/>
    <x v="0"/>
    <n v="108.02152542372882"/>
    <s v="US"/>
    <s v="USD"/>
    <n v="1299902400"/>
    <n v="1297451245"/>
    <b v="0"/>
    <x v="211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1785"/>
    <x v="0"/>
    <n v="46.088607594936711"/>
    <s v="US"/>
    <s v="USD"/>
    <n v="1340944043"/>
    <n v="1338352043"/>
    <b v="0"/>
    <x v="1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1395"/>
    <x v="0"/>
    <n v="107.21428571428571"/>
    <s v="US"/>
    <s v="USD"/>
    <n v="1378439940"/>
    <n v="1376003254"/>
    <b v="0"/>
    <x v="25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1786"/>
    <x v="0"/>
    <n v="50.9338679245283"/>
    <s v="US"/>
    <s v="USD"/>
    <n v="1403539260"/>
    <n v="1401724860"/>
    <b v="0"/>
    <x v="448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1787"/>
    <x v="0"/>
    <n v="40.04"/>
    <s v="US"/>
    <s v="USD"/>
    <n v="1340733600"/>
    <n v="1339098689"/>
    <b v="0"/>
    <x v="20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202"/>
    <x v="0"/>
    <n v="64.44"/>
    <s v="US"/>
    <s v="USD"/>
    <n v="1386372120"/>
    <n v="1382659060"/>
    <b v="0"/>
    <x v="20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1788"/>
    <x v="0"/>
    <n v="53.827586206896555"/>
    <s v="US"/>
    <s v="USD"/>
    <n v="1259686800"/>
    <n v="1252908330"/>
    <b v="0"/>
    <x v="60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1789"/>
    <x v="0"/>
    <n v="100.46511627906976"/>
    <s v="US"/>
    <s v="USD"/>
    <n v="1335153600"/>
    <n v="1332199618"/>
    <b v="0"/>
    <x v="68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1790"/>
    <x v="0"/>
    <n v="46.630652173913049"/>
    <s v="US"/>
    <s v="USD"/>
    <n v="1334767476"/>
    <n v="1332175476"/>
    <b v="0"/>
    <x v="67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1791"/>
    <x v="0"/>
    <n v="34.074074074074076"/>
    <s v="US"/>
    <s v="USD"/>
    <n v="1348545540"/>
    <n v="1346345999"/>
    <b v="0"/>
    <x v="74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1792"/>
    <x v="0"/>
    <n v="65.214642857142863"/>
    <s v="US"/>
    <s v="USD"/>
    <n v="1358702480"/>
    <n v="1356110480"/>
    <b v="0"/>
    <x v="300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1410"/>
    <x v="0"/>
    <n v="44.205882352941174"/>
    <s v="US"/>
    <s v="USD"/>
    <n v="1359240856"/>
    <n v="1356648856"/>
    <b v="0"/>
    <x v="69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1793"/>
    <x v="0"/>
    <n v="71.965517241379317"/>
    <s v="US"/>
    <s v="USD"/>
    <n v="1330018426"/>
    <n v="1326994426"/>
    <b v="0"/>
    <x v="108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1794"/>
    <x v="0"/>
    <n v="52.94736842105263"/>
    <s v="US"/>
    <s v="USD"/>
    <n v="1331697540"/>
    <n v="1328749249"/>
    <b v="0"/>
    <x v="10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1795"/>
    <x v="0"/>
    <n v="109.45138888888889"/>
    <s v="US"/>
    <s v="USD"/>
    <n v="1395861033"/>
    <n v="1393272633"/>
    <b v="0"/>
    <x v="449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1796"/>
    <x v="0"/>
    <n v="75.035714285714292"/>
    <s v="US"/>
    <s v="USD"/>
    <n v="1296953209"/>
    <n v="1295657209"/>
    <b v="0"/>
    <x v="25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982"/>
    <x v="0"/>
    <n v="115.71428571428571"/>
    <s v="US"/>
    <s v="USD"/>
    <n v="1340904416"/>
    <n v="1339694816"/>
    <b v="0"/>
    <x v="63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1797"/>
    <x v="0"/>
    <n v="31.659810426540286"/>
    <s v="US"/>
    <s v="USD"/>
    <n v="1371785496"/>
    <n v="1369193496"/>
    <b v="1"/>
    <x v="263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1798"/>
    <x v="0"/>
    <n v="46.176470588235297"/>
    <s v="US"/>
    <s v="USD"/>
    <n v="1388473200"/>
    <n v="1385585434"/>
    <b v="1"/>
    <x v="268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1799"/>
    <x v="0"/>
    <n v="68.481650485436887"/>
    <s v="US"/>
    <s v="USD"/>
    <n v="1323747596"/>
    <n v="1320287996"/>
    <b v="1"/>
    <x v="27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1800"/>
    <x v="0"/>
    <n v="53.469203539823013"/>
    <s v="US"/>
    <s v="USD"/>
    <n v="1293857940"/>
    <n v="1290281691"/>
    <b v="1"/>
    <x v="116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1801"/>
    <x v="0"/>
    <n v="109.10778443113773"/>
    <s v="US"/>
    <s v="USD"/>
    <n v="1407520800"/>
    <n v="1405356072"/>
    <b v="1"/>
    <x v="15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1802"/>
    <x v="0"/>
    <n v="51.185616438356163"/>
    <s v="US"/>
    <s v="USD"/>
    <n v="1331352129"/>
    <n v="1328760129"/>
    <b v="1"/>
    <x v="196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1803"/>
    <x v="0"/>
    <n v="27.936800000000002"/>
    <s v="US"/>
    <s v="USD"/>
    <n v="1336245328"/>
    <n v="1333653333"/>
    <b v="1"/>
    <x v="11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1804"/>
    <x v="0"/>
    <n v="82.496921824104234"/>
    <s v="US"/>
    <s v="USD"/>
    <n v="1409274000"/>
    <n v="1406847996"/>
    <b v="1"/>
    <x v="450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1805"/>
    <x v="0"/>
    <n v="59.817476635514019"/>
    <s v="US"/>
    <s v="USD"/>
    <n v="1362872537"/>
    <n v="1359848537"/>
    <b v="1"/>
    <x v="329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1806"/>
    <x v="0"/>
    <n v="64.816470588235291"/>
    <s v="US"/>
    <s v="USD"/>
    <n v="1363889015"/>
    <n v="1361300615"/>
    <b v="1"/>
    <x v="45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1807"/>
    <x v="0"/>
    <n v="90.09615384615384"/>
    <s v="US"/>
    <s v="USD"/>
    <n v="1399421189"/>
    <n v="1396829189"/>
    <b v="1"/>
    <x v="201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1808"/>
    <x v="0"/>
    <n v="40.962025316455694"/>
    <s v="US"/>
    <s v="USD"/>
    <n v="1397862000"/>
    <n v="1395155478"/>
    <b v="1"/>
    <x v="1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1809"/>
    <x v="0"/>
    <n v="56.000127388535034"/>
    <s v="US"/>
    <s v="USD"/>
    <n v="1336086026"/>
    <n v="1333494026"/>
    <b v="1"/>
    <x v="328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1810"/>
    <x v="0"/>
    <n v="37.672800000000002"/>
    <s v="US"/>
    <s v="USD"/>
    <n v="1339074857"/>
    <n v="1336482857"/>
    <b v="1"/>
    <x v="133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946"/>
    <x v="0"/>
    <n v="40.078125"/>
    <s v="US"/>
    <s v="USD"/>
    <n v="1336238743"/>
    <n v="1333646743"/>
    <b v="1"/>
    <x v="31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1811"/>
    <x v="0"/>
    <n v="78.031999999999996"/>
    <s v="US"/>
    <s v="USD"/>
    <n v="1260383040"/>
    <n v="1253726650"/>
    <b v="1"/>
    <x v="452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87"/>
    <x v="0"/>
    <n v="18.90909090909091"/>
    <s v="US"/>
    <s v="USD"/>
    <n v="1266210000"/>
    <n v="1263474049"/>
    <b v="1"/>
    <x v="19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1812"/>
    <x v="0"/>
    <n v="37.134969325153371"/>
    <s v="US"/>
    <s v="USD"/>
    <n v="1253937540"/>
    <n v="1251214014"/>
    <b v="1"/>
    <x v="430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1813"/>
    <x v="0"/>
    <n v="41.961038961038959"/>
    <s v="US"/>
    <s v="USD"/>
    <n v="1387072685"/>
    <n v="1384480685"/>
    <b v="1"/>
    <x v="99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1814"/>
    <x v="0"/>
    <n v="61.044943820224717"/>
    <s v="US"/>
    <s v="USD"/>
    <n v="1396463800"/>
    <n v="1393443400"/>
    <b v="1"/>
    <x v="30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1815"/>
    <x v="3"/>
    <n v="64.53125"/>
    <s v="AT"/>
    <s v="EUR"/>
    <n v="1491282901"/>
    <n v="1488694501"/>
    <b v="0"/>
    <x v="31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1816"/>
    <x v="3"/>
    <n v="21.25"/>
    <s v="US"/>
    <s v="USD"/>
    <n v="1491769769"/>
    <n v="1489181369"/>
    <b v="0"/>
    <x v="80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1817"/>
    <x v="3"/>
    <n v="30"/>
    <s v="US"/>
    <s v="USD"/>
    <n v="1490033247"/>
    <n v="1489428447"/>
    <b v="0"/>
    <x v="8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1818"/>
    <x v="3"/>
    <n v="25.491803278688526"/>
    <s v="GB"/>
    <s v="GBP"/>
    <n v="1490559285"/>
    <n v="1487970885"/>
    <b v="0"/>
    <x v="42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1819"/>
    <x v="3"/>
    <n v="11.428571428571429"/>
    <s v="US"/>
    <s v="USD"/>
    <n v="1490830331"/>
    <n v="1488241931"/>
    <b v="0"/>
    <x v="63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174"/>
    <x v="3"/>
    <n v="108"/>
    <s v="US"/>
    <s v="USD"/>
    <n v="1493571600"/>
    <n v="1489106948"/>
    <b v="0"/>
    <x v="29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1820"/>
    <x v="0"/>
    <n v="54.883162444113267"/>
    <s v="US"/>
    <s v="USD"/>
    <n v="1409090440"/>
    <n v="1406066440"/>
    <b v="1"/>
    <x v="453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1821"/>
    <x v="0"/>
    <n v="47.383612662942269"/>
    <s v="US"/>
    <s v="USD"/>
    <n v="1434307537"/>
    <n v="1431715537"/>
    <b v="1"/>
    <x v="416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1822"/>
    <x v="0"/>
    <n v="211.84"/>
    <s v="US"/>
    <s v="USD"/>
    <n v="1405609146"/>
    <n v="1403017146"/>
    <b v="1"/>
    <x v="207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1823"/>
    <x v="0"/>
    <n v="219.92638036809817"/>
    <s v="US"/>
    <s v="USD"/>
    <n v="1451001600"/>
    <n v="1448400943"/>
    <b v="1"/>
    <x v="430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1824"/>
    <x v="0"/>
    <n v="40.795406360424032"/>
    <s v="US"/>
    <s v="USD"/>
    <n v="1408320490"/>
    <n v="1405728490"/>
    <b v="1"/>
    <x v="454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1825"/>
    <x v="0"/>
    <n v="75.502840909090907"/>
    <s v="US"/>
    <s v="USD"/>
    <n v="1423235071"/>
    <n v="1420643071"/>
    <b v="1"/>
    <x v="455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1826"/>
    <x v="0"/>
    <n v="13.542553191489361"/>
    <s v="US"/>
    <s v="USD"/>
    <n v="1401385800"/>
    <n v="1399563390"/>
    <b v="1"/>
    <x v="225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1827"/>
    <x v="0"/>
    <n v="60.865671641791046"/>
    <s v="US"/>
    <s v="USD"/>
    <n v="1415208840"/>
    <n v="1412611498"/>
    <b v="1"/>
    <x v="85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1828"/>
    <x v="0"/>
    <n v="115.69230769230769"/>
    <s v="US"/>
    <s v="USD"/>
    <n v="1402494243"/>
    <n v="1399902243"/>
    <b v="1"/>
    <x v="170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1829"/>
    <x v="0"/>
    <n v="48.104623556581984"/>
    <s v="US"/>
    <s v="USD"/>
    <n v="1394316695"/>
    <n v="1390860695"/>
    <b v="1"/>
    <x v="456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1830"/>
    <x v="0"/>
    <n v="74.184357541899445"/>
    <s v="US"/>
    <s v="USD"/>
    <n v="1403796143"/>
    <n v="1401204143"/>
    <b v="1"/>
    <x v="122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1831"/>
    <x v="0"/>
    <n v="123.34552845528455"/>
    <s v="US"/>
    <s v="USD"/>
    <n v="1404077484"/>
    <n v="1401485484"/>
    <b v="1"/>
    <x v="252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1832"/>
    <x v="0"/>
    <n v="66.623188405797094"/>
    <s v="US"/>
    <s v="USD"/>
    <n v="1482134340"/>
    <n v="1479496309"/>
    <b v="1"/>
    <x v="457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1833"/>
    <x v="0"/>
    <n v="104.99007444168734"/>
    <s v="US"/>
    <s v="USD"/>
    <n v="1477841138"/>
    <n v="1475249138"/>
    <b v="1"/>
    <x v="458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09"/>
    <x v="1"/>
    <e v="#DIV/0!"/>
    <s v="US"/>
    <s v="USD"/>
    <n v="1436729504"/>
    <n v="1434137504"/>
    <b v="0"/>
    <x v="78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09"/>
    <x v="1"/>
    <e v="#DIV/0!"/>
    <s v="US"/>
    <s v="USD"/>
    <n v="1412571600"/>
    <n v="1410799870"/>
    <b v="0"/>
    <x v="78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419"/>
    <x v="1"/>
    <n v="300"/>
    <s v="US"/>
    <s v="USD"/>
    <n v="1452282420"/>
    <n v="1447962505"/>
    <b v="0"/>
    <x v="29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70"/>
    <x v="1"/>
    <n v="1"/>
    <s v="CA"/>
    <s v="CAD"/>
    <n v="1466789269"/>
    <n v="1464197269"/>
    <b v="0"/>
    <x v="29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09"/>
    <x v="1"/>
    <e v="#DIV/0!"/>
    <s v="US"/>
    <s v="USD"/>
    <n v="1427845140"/>
    <n v="1424822556"/>
    <b v="0"/>
    <x v="78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834"/>
    <x v="1"/>
    <n v="13"/>
    <s v="US"/>
    <s v="USD"/>
    <n v="1476731431"/>
    <n v="1472843431"/>
    <b v="0"/>
    <x v="8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835"/>
    <x v="1"/>
    <n v="15"/>
    <s v="US"/>
    <s v="USD"/>
    <n v="1472135676"/>
    <n v="1469543676"/>
    <b v="0"/>
    <x v="29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836"/>
    <x v="1"/>
    <n v="54"/>
    <s v="US"/>
    <s v="USD"/>
    <n v="1456006938"/>
    <n v="1450822938"/>
    <b v="0"/>
    <x v="81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09"/>
    <x v="1"/>
    <e v="#DIV/0!"/>
    <s v="SE"/>
    <s v="SEK"/>
    <n v="1439318228"/>
    <n v="1436812628"/>
    <b v="0"/>
    <x v="78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09"/>
    <x v="1"/>
    <e v="#DIV/0!"/>
    <s v="IE"/>
    <s v="EUR"/>
    <n v="1483474370"/>
    <n v="1480882370"/>
    <b v="0"/>
    <x v="78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837"/>
    <x v="1"/>
    <n v="15.428571428571429"/>
    <s v="NZ"/>
    <s v="NZD"/>
    <n v="1430360739"/>
    <n v="1427768739"/>
    <b v="0"/>
    <x v="63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09"/>
    <x v="1"/>
    <e v="#DIV/0!"/>
    <s v="US"/>
    <s v="USD"/>
    <n v="1433603552"/>
    <n v="1428419552"/>
    <b v="0"/>
    <x v="78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09"/>
    <x v="1"/>
    <e v="#DIV/0!"/>
    <s v="US"/>
    <s v="USD"/>
    <n v="1429632822"/>
    <n v="1428596022"/>
    <b v="0"/>
    <x v="78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838"/>
    <x v="1"/>
    <n v="25"/>
    <s v="US"/>
    <s v="USD"/>
    <n v="1420910460"/>
    <n v="1415726460"/>
    <b v="0"/>
    <x v="29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839"/>
    <x v="1"/>
    <n v="27.5"/>
    <s v="AU"/>
    <s v="AUD"/>
    <n v="1430604136"/>
    <n v="1428012136"/>
    <b v="0"/>
    <x v="84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09"/>
    <x v="1"/>
    <e v="#DIV/0!"/>
    <s v="NL"/>
    <s v="EUR"/>
    <n v="1433530104"/>
    <n v="1430938104"/>
    <b v="0"/>
    <x v="78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09"/>
    <x v="1"/>
    <e v="#DIV/0!"/>
    <s v="GB"/>
    <s v="GBP"/>
    <n v="1445093578"/>
    <n v="1442501578"/>
    <b v="0"/>
    <x v="78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09"/>
    <x v="1"/>
    <e v="#DIV/0!"/>
    <s v="GB"/>
    <s v="GBP"/>
    <n v="1422664740"/>
    <n v="1417818036"/>
    <b v="0"/>
    <x v="78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840"/>
    <x v="1"/>
    <n v="367"/>
    <s v="US"/>
    <s v="USD"/>
    <n v="1438616124"/>
    <n v="1433432124"/>
    <b v="0"/>
    <x v="8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67"/>
    <x v="1"/>
    <n v="2"/>
    <s v="CA"/>
    <s v="CAD"/>
    <n v="1454864280"/>
    <n v="1452272280"/>
    <b v="0"/>
    <x v="29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09"/>
    <x v="1"/>
    <e v="#DIV/0!"/>
    <s v="CA"/>
    <s v="CAD"/>
    <n v="1462053600"/>
    <n v="1459975008"/>
    <b v="0"/>
    <x v="78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841"/>
    <x v="1"/>
    <n v="60"/>
    <s v="US"/>
    <s v="USD"/>
    <n v="1418315470"/>
    <n v="1415723470"/>
    <b v="0"/>
    <x v="84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09"/>
    <x v="1"/>
    <e v="#DIV/0!"/>
    <s v="US"/>
    <s v="USD"/>
    <n v="1451348200"/>
    <n v="1447460200"/>
    <b v="0"/>
    <x v="78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09"/>
    <x v="1"/>
    <e v="#DIV/0!"/>
    <s v="US"/>
    <s v="USD"/>
    <n v="1445898356"/>
    <n v="1441146356"/>
    <b v="0"/>
    <x v="78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09"/>
    <x v="1"/>
    <e v="#DIV/0!"/>
    <s v="IT"/>
    <s v="EUR"/>
    <n v="1453071600"/>
    <n v="1449596425"/>
    <b v="0"/>
    <x v="78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842"/>
    <x v="1"/>
    <n v="97.407407407407405"/>
    <s v="GB"/>
    <s v="GBP"/>
    <n v="1445431533"/>
    <n v="1442839533"/>
    <b v="0"/>
    <x v="74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843"/>
    <x v="1"/>
    <n v="47.857142857142854"/>
    <s v="US"/>
    <s v="USD"/>
    <n v="1461622616"/>
    <n v="1456442216"/>
    <b v="0"/>
    <x v="25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161"/>
    <x v="1"/>
    <n v="50"/>
    <s v="US"/>
    <s v="USD"/>
    <n v="1429028365"/>
    <n v="1425143965"/>
    <b v="0"/>
    <x v="84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09"/>
    <x v="1"/>
    <e v="#DIV/0!"/>
    <s v="US"/>
    <s v="USD"/>
    <n v="1455132611"/>
    <n v="1452540611"/>
    <b v="0"/>
    <x v="78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844"/>
    <x v="1"/>
    <n v="20.5"/>
    <s v="US"/>
    <s v="USD"/>
    <n v="1418877141"/>
    <n v="1416285141"/>
    <b v="0"/>
    <x v="80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09"/>
    <x v="1"/>
    <e v="#DIV/0!"/>
    <s v="US"/>
    <s v="USD"/>
    <n v="1435257596"/>
    <n v="1432665596"/>
    <b v="0"/>
    <x v="78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845"/>
    <x v="1"/>
    <n v="30"/>
    <s v="AU"/>
    <s v="AUD"/>
    <n v="1429839571"/>
    <n v="1427247571"/>
    <b v="0"/>
    <x v="79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846"/>
    <x v="1"/>
    <n v="50"/>
    <s v="SE"/>
    <s v="SEK"/>
    <n v="1440863624"/>
    <n v="1438271624"/>
    <b v="0"/>
    <x v="29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847"/>
    <x v="1"/>
    <n v="10"/>
    <s v="US"/>
    <s v="USD"/>
    <n v="1423772060"/>
    <n v="1421180060"/>
    <b v="0"/>
    <x v="29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09"/>
    <x v="1"/>
    <e v="#DIV/0!"/>
    <s v="US"/>
    <s v="USD"/>
    <n v="1473451437"/>
    <n v="1470859437"/>
    <b v="0"/>
    <x v="78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848"/>
    <x v="1"/>
    <n v="81.582499999999996"/>
    <s v="US"/>
    <s v="USD"/>
    <n v="1449785566"/>
    <n v="1447193566"/>
    <b v="0"/>
    <x v="80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09"/>
    <x v="1"/>
    <e v="#DIV/0!"/>
    <s v="CA"/>
    <s v="CAD"/>
    <n v="1480110783"/>
    <n v="1477515183"/>
    <b v="0"/>
    <x v="78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09"/>
    <x v="1"/>
    <e v="#DIV/0!"/>
    <s v="US"/>
    <s v="USD"/>
    <n v="1440548330"/>
    <n v="1438042730"/>
    <b v="0"/>
    <x v="78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09"/>
    <x v="1"/>
    <e v="#DIV/0!"/>
    <s v="US"/>
    <s v="USD"/>
    <n v="1444004616"/>
    <n v="1440116616"/>
    <b v="0"/>
    <x v="78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456"/>
    <x v="1"/>
    <n v="18.333333333333332"/>
    <s v="US"/>
    <s v="USD"/>
    <n v="1443726142"/>
    <n v="1441134142"/>
    <b v="0"/>
    <x v="8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849"/>
    <x v="1"/>
    <n v="224.42857142857142"/>
    <s v="US"/>
    <s v="USD"/>
    <n v="1428704848"/>
    <n v="1426112848"/>
    <b v="0"/>
    <x v="63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453"/>
    <x v="1"/>
    <n v="37.5"/>
    <s v="US"/>
    <s v="USD"/>
    <n v="1438662603"/>
    <n v="1436502603"/>
    <b v="0"/>
    <x v="84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850"/>
    <x v="1"/>
    <n v="145"/>
    <s v="NZ"/>
    <s v="NZD"/>
    <n v="1424568107"/>
    <n v="1421976107"/>
    <b v="0"/>
    <x v="8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417"/>
    <x v="1"/>
    <n v="1"/>
    <s v="US"/>
    <s v="USD"/>
    <n v="1415932643"/>
    <n v="1413337043"/>
    <b v="0"/>
    <x v="22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851"/>
    <x v="1"/>
    <n v="112.57142857142857"/>
    <s v="US"/>
    <s v="USD"/>
    <n v="1438793432"/>
    <n v="1436201432"/>
    <b v="0"/>
    <x v="63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09"/>
    <x v="1"/>
    <e v="#DIV/0!"/>
    <s v="CA"/>
    <s v="CAD"/>
    <n v="1420920424"/>
    <n v="1415736424"/>
    <b v="0"/>
    <x v="78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852"/>
    <x v="1"/>
    <n v="342"/>
    <s v="US"/>
    <s v="USD"/>
    <n v="1469199740"/>
    <n v="1465311740"/>
    <b v="0"/>
    <x v="8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853"/>
    <x v="1"/>
    <n v="57.875"/>
    <s v="US"/>
    <s v="USD"/>
    <n v="1421350140"/>
    <n v="1418761759"/>
    <b v="0"/>
    <x v="22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854"/>
    <x v="1"/>
    <n v="30"/>
    <s v="FR"/>
    <s v="EUR"/>
    <n v="1437861540"/>
    <n v="1435160452"/>
    <b v="0"/>
    <x v="29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09"/>
    <x v="1"/>
    <e v="#DIV/0!"/>
    <s v="AU"/>
    <s v="AUD"/>
    <n v="1420352264"/>
    <n v="1416896264"/>
    <b v="0"/>
    <x v="78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415"/>
    <x v="1"/>
    <n v="25"/>
    <s v="US"/>
    <s v="USD"/>
    <n v="1427825044"/>
    <n v="1425236644"/>
    <b v="0"/>
    <x v="29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09"/>
    <x v="1"/>
    <e v="#DIV/0!"/>
    <s v="US"/>
    <s v="USD"/>
    <n v="1446087223"/>
    <n v="1443495223"/>
    <b v="0"/>
    <x v="78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833"/>
    <x v="1"/>
    <n v="50"/>
    <s v="US"/>
    <s v="USD"/>
    <n v="1439048017"/>
    <n v="1436456017"/>
    <b v="0"/>
    <x v="29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855"/>
    <x v="1"/>
    <n v="1.5"/>
    <s v="IE"/>
    <s v="EUR"/>
    <n v="1424940093"/>
    <n v="1422348093"/>
    <b v="0"/>
    <x v="84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09"/>
    <x v="1"/>
    <e v="#DIV/0!"/>
    <s v="US"/>
    <s v="USD"/>
    <n v="1484038620"/>
    <n v="1481597687"/>
    <b v="0"/>
    <x v="78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418"/>
    <x v="1"/>
    <n v="10"/>
    <s v="CH"/>
    <s v="CHF"/>
    <n v="1444940558"/>
    <n v="1442348558"/>
    <b v="0"/>
    <x v="29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09"/>
    <x v="1"/>
    <e v="#DIV/0!"/>
    <s v="US"/>
    <s v="USD"/>
    <n v="1420233256"/>
    <n v="1417641256"/>
    <b v="0"/>
    <x v="78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09"/>
    <x v="1"/>
    <e v="#DIV/0!"/>
    <s v="US"/>
    <s v="USD"/>
    <n v="1435874384"/>
    <n v="1433282384"/>
    <b v="0"/>
    <x v="78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09"/>
    <x v="1"/>
    <e v="#DIV/0!"/>
    <s v="SE"/>
    <s v="SEK"/>
    <n v="1418934506"/>
    <n v="1415910506"/>
    <b v="0"/>
    <x v="78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09"/>
    <x v="1"/>
    <e v="#DIV/0!"/>
    <s v="AU"/>
    <s v="AUD"/>
    <n v="1460615164"/>
    <n v="1458023164"/>
    <b v="0"/>
    <x v="78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1856"/>
    <x v="2"/>
    <n v="22.333333333333332"/>
    <s v="US"/>
    <s v="USD"/>
    <n v="1457207096"/>
    <n v="1452023096"/>
    <b v="0"/>
    <x v="82"/>
    <b v="0"/>
    <s v="food/food trucks"/>
    <x v="7"/>
    <s v="food trucks"/>
    <x v="2401"/>
    <d v="2016-03-05T19:44:56"/>
  </r>
  <r>
    <n v="2402"/>
    <s v="Cupcake Truck Unite"/>
    <s v="Small town, delicious treats, and a mobile truck"/>
    <x v="14"/>
    <n v="52"/>
    <x v="414"/>
    <x v="2"/>
    <n v="52"/>
    <s v="US"/>
    <s v="USD"/>
    <n v="1431533931"/>
    <n v="1428941931"/>
    <b v="0"/>
    <x v="29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1857"/>
    <x v="2"/>
    <n v="16.833333333333332"/>
    <s v="GB"/>
    <s v="GBP"/>
    <n v="1459368658"/>
    <n v="1454188258"/>
    <b v="0"/>
    <x v="8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109"/>
    <x v="2"/>
    <e v="#DIV/0!"/>
    <s v="US"/>
    <s v="USD"/>
    <n v="1451782607"/>
    <n v="1449190607"/>
    <b v="0"/>
    <x v="78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1858"/>
    <x v="2"/>
    <n v="56.3"/>
    <s v="US"/>
    <s v="USD"/>
    <n v="1472911375"/>
    <n v="1471096975"/>
    <b v="0"/>
    <x v="9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1859"/>
    <x v="2"/>
    <n v="84.0625"/>
    <s v="US"/>
    <s v="USD"/>
    <n v="1421635190"/>
    <n v="1418179190"/>
    <b v="0"/>
    <x v="38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1860"/>
    <x v="2"/>
    <n v="168.39393939393941"/>
    <s v="US"/>
    <s v="USD"/>
    <n v="1428732000"/>
    <n v="1426772928"/>
    <b v="0"/>
    <x v="51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418"/>
    <x v="2"/>
    <n v="15"/>
    <s v="US"/>
    <s v="USD"/>
    <n v="1415247757"/>
    <n v="1412652157"/>
    <b v="0"/>
    <x v="84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1861"/>
    <x v="2"/>
    <n v="76.666666666666671"/>
    <s v="US"/>
    <s v="USD"/>
    <n v="1439931675"/>
    <n v="1437339675"/>
    <b v="0"/>
    <x v="79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109"/>
    <x v="2"/>
    <e v="#DIV/0!"/>
    <s v="AU"/>
    <s v="AUD"/>
    <n v="1441619275"/>
    <n v="1439027275"/>
    <b v="0"/>
    <x v="78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1862"/>
    <x v="2"/>
    <n v="50.333333333333336"/>
    <s v="US"/>
    <s v="USD"/>
    <n v="1440524082"/>
    <n v="1437932082"/>
    <b v="0"/>
    <x v="8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109"/>
    <x v="2"/>
    <e v="#DIV/0!"/>
    <s v="FR"/>
    <s v="EUR"/>
    <n v="1480185673"/>
    <n v="1476294073"/>
    <b v="0"/>
    <x v="78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1863"/>
    <x v="2"/>
    <n v="8.3333333333333339"/>
    <s v="US"/>
    <s v="USD"/>
    <n v="1401579000"/>
    <n v="1398911882"/>
    <b v="0"/>
    <x v="8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1864"/>
    <x v="2"/>
    <n v="35.384615384615387"/>
    <s v="US"/>
    <s v="USD"/>
    <n v="1440215940"/>
    <n v="1436805660"/>
    <b v="0"/>
    <x v="62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1865"/>
    <x v="2"/>
    <n v="55.833333333333336"/>
    <s v="US"/>
    <s v="USD"/>
    <n v="1468615346"/>
    <n v="1466023346"/>
    <b v="0"/>
    <x v="79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1866"/>
    <x v="2"/>
    <n v="5"/>
    <s v="US"/>
    <s v="USD"/>
    <n v="1426345200"/>
    <n v="1421343743"/>
    <b v="0"/>
    <x v="29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109"/>
    <x v="2"/>
    <e v="#DIV/0!"/>
    <s v="US"/>
    <s v="USD"/>
    <n v="1407705187"/>
    <n v="1405113187"/>
    <b v="0"/>
    <x v="78"/>
    <b v="0"/>
    <s v="food/food trucks"/>
    <x v="7"/>
    <s v="food trucks"/>
    <x v="2417"/>
    <d v="2014-08-10T21:13:07"/>
  </r>
  <r>
    <n v="2418"/>
    <s v="Mexican food truck"/>
    <s v="I want to start my food truck business."/>
    <x v="31"/>
    <n v="5"/>
    <x v="459"/>
    <x v="2"/>
    <n v="1"/>
    <s v="US"/>
    <s v="USD"/>
    <n v="1427225644"/>
    <n v="1422045244"/>
    <b v="0"/>
    <x v="81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109"/>
    <x v="2"/>
    <e v="#DIV/0!"/>
    <s v="US"/>
    <s v="USD"/>
    <n v="1424281389"/>
    <n v="1419097389"/>
    <b v="0"/>
    <x v="78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1867"/>
    <x v="2"/>
    <n v="69.472222222222229"/>
    <s v="US"/>
    <s v="USD"/>
    <n v="1415583695"/>
    <n v="1410396095"/>
    <b v="0"/>
    <x v="17"/>
    <b v="0"/>
    <s v="food/food trucks"/>
    <x v="7"/>
    <s v="food trucks"/>
    <x v="2420"/>
    <d v="2014-11-10T01:41:35"/>
  </r>
  <r>
    <n v="2421"/>
    <s v="hot dog cart"/>
    <s v="help me start Merrill's first hot dog cart in this empty lot"/>
    <x v="12"/>
    <n v="1"/>
    <x v="374"/>
    <x v="2"/>
    <n v="1"/>
    <s v="US"/>
    <s v="USD"/>
    <n v="1424536196"/>
    <n v="1421944196"/>
    <b v="0"/>
    <x v="29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418"/>
    <x v="2"/>
    <n v="1"/>
    <s v="US"/>
    <s v="USD"/>
    <n v="1426091036"/>
    <n v="1423502636"/>
    <b v="0"/>
    <x v="29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473"/>
    <x v="2"/>
    <n v="8"/>
    <s v="US"/>
    <s v="USD"/>
    <n v="1420044890"/>
    <n v="1417452890"/>
    <b v="0"/>
    <x v="29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1868"/>
    <x v="2"/>
    <n v="34.444444444444443"/>
    <s v="US"/>
    <s v="USD"/>
    <n v="1414445108"/>
    <n v="1411853108"/>
    <b v="0"/>
    <x v="82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1869"/>
    <x v="2"/>
    <n v="1"/>
    <s v="US"/>
    <s v="USD"/>
    <n v="1464386640"/>
    <n v="1463090149"/>
    <b v="0"/>
    <x v="29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109"/>
    <x v="2"/>
    <e v="#DIV/0!"/>
    <s v="US"/>
    <s v="USD"/>
    <n v="1439006692"/>
    <n v="1433822692"/>
    <b v="0"/>
    <x v="78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133"/>
    <x v="2"/>
    <n v="1"/>
    <s v="US"/>
    <s v="USD"/>
    <n v="1458715133"/>
    <n v="1455262733"/>
    <b v="0"/>
    <x v="29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1870"/>
    <x v="2"/>
    <n v="1"/>
    <s v="US"/>
    <s v="USD"/>
    <n v="1426182551"/>
    <n v="1423594151"/>
    <b v="0"/>
    <x v="29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1871"/>
    <x v="2"/>
    <n v="501.25"/>
    <s v="NO"/>
    <s v="NOK"/>
    <n v="1486313040"/>
    <n v="1483131966"/>
    <b v="0"/>
    <x v="80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449"/>
    <x v="2"/>
    <n v="10.5"/>
    <s v="US"/>
    <s v="USD"/>
    <n v="1455246504"/>
    <n v="1452654504"/>
    <b v="0"/>
    <x v="84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133"/>
    <x v="2"/>
    <n v="1"/>
    <s v="US"/>
    <s v="USD"/>
    <n v="1467080613"/>
    <n v="1461896613"/>
    <b v="0"/>
    <x v="84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107"/>
    <x v="2"/>
    <n v="1"/>
    <s v="US"/>
    <s v="USD"/>
    <n v="1425791697"/>
    <n v="1423199697"/>
    <b v="0"/>
    <x v="84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109"/>
    <x v="2"/>
    <e v="#DIV/0!"/>
    <s v="US"/>
    <s v="USD"/>
    <n v="1456608943"/>
    <n v="1454016943"/>
    <b v="0"/>
    <x v="78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1872"/>
    <x v="2"/>
    <n v="13"/>
    <s v="US"/>
    <s v="USD"/>
    <n v="1438662474"/>
    <n v="1435206474"/>
    <b v="0"/>
    <x v="84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1873"/>
    <x v="2"/>
    <n v="306"/>
    <s v="SE"/>
    <s v="SEK"/>
    <n v="1444027186"/>
    <n v="1441435186"/>
    <b v="0"/>
    <x v="80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1874"/>
    <x v="2"/>
    <n v="22.5"/>
    <s v="CA"/>
    <s v="CAD"/>
    <n v="1454078770"/>
    <n v="1448894770"/>
    <b v="0"/>
    <x v="84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109"/>
    <x v="2"/>
    <e v="#DIV/0!"/>
    <s v="US"/>
    <s v="USD"/>
    <n v="1426615200"/>
    <n v="1422400188"/>
    <b v="0"/>
    <x v="78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119"/>
    <x v="2"/>
    <n v="50"/>
    <s v="US"/>
    <s v="USD"/>
    <n v="1449529062"/>
    <n v="1444341462"/>
    <b v="0"/>
    <x v="29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109"/>
    <x v="2"/>
    <e v="#DIV/0!"/>
    <s v="US"/>
    <s v="USD"/>
    <n v="1445197129"/>
    <n v="1442605129"/>
    <b v="0"/>
    <x v="78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418"/>
    <x v="2"/>
    <n v="5"/>
    <s v="BE"/>
    <s v="EUR"/>
    <n v="1455399313"/>
    <n v="1452807313"/>
    <b v="0"/>
    <x v="84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1875"/>
    <x v="0"/>
    <n v="74.22935779816514"/>
    <s v="US"/>
    <s v="USD"/>
    <n v="1437627540"/>
    <n v="1435806054"/>
    <b v="0"/>
    <x v="280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1876"/>
    <x v="0"/>
    <n v="81.252688172043008"/>
    <s v="US"/>
    <s v="USD"/>
    <n v="1426777228"/>
    <n v="1424188828"/>
    <b v="0"/>
    <x v="459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1877"/>
    <x v="0"/>
    <n v="130.23469453376205"/>
    <s v="US"/>
    <s v="USD"/>
    <n v="1408114822"/>
    <n v="1405522822"/>
    <b v="0"/>
    <x v="409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1878"/>
    <x v="0"/>
    <n v="53.409836065573771"/>
    <s v="US"/>
    <s v="USD"/>
    <n v="1464199591"/>
    <n v="1461607591"/>
    <b v="0"/>
    <x v="42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1789"/>
    <x v="0"/>
    <n v="75.130434782608702"/>
    <s v="US"/>
    <s v="USD"/>
    <n v="1443242021"/>
    <n v="1440650021"/>
    <b v="0"/>
    <x v="248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1879"/>
    <x v="0"/>
    <n v="75.666666666666671"/>
    <s v="US"/>
    <s v="USD"/>
    <n v="1480174071"/>
    <n v="1477578471"/>
    <b v="0"/>
    <x v="112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1880"/>
    <x v="0"/>
    <n v="31.691394658753708"/>
    <s v="US"/>
    <s v="USD"/>
    <n v="1478923200"/>
    <n v="1476184593"/>
    <b v="0"/>
    <x v="152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1881"/>
    <x v="0"/>
    <n v="47.777777777777779"/>
    <s v="US"/>
    <s v="USD"/>
    <n v="1472621760"/>
    <n v="1472110513"/>
    <b v="0"/>
    <x v="82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1277"/>
    <x v="0"/>
    <n v="90"/>
    <s v="US"/>
    <s v="USD"/>
    <n v="1417321515"/>
    <n v="1414725915"/>
    <b v="0"/>
    <x v="148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1882"/>
    <x v="0"/>
    <n v="149.31401960784314"/>
    <s v="US"/>
    <s v="USD"/>
    <n v="1414465860"/>
    <n v="1411177456"/>
    <b v="0"/>
    <x v="33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1883"/>
    <x v="0"/>
    <n v="62.06989247311828"/>
    <s v="US"/>
    <s v="USD"/>
    <n v="1488750490"/>
    <n v="1487022490"/>
    <b v="0"/>
    <x v="153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1884"/>
    <x v="0"/>
    <n v="53.4"/>
    <s v="US"/>
    <s v="USD"/>
    <n v="1451430000"/>
    <n v="1448914500"/>
    <b v="0"/>
    <x v="41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1885"/>
    <x v="0"/>
    <n v="69.268656716417908"/>
    <s v="US"/>
    <s v="USD"/>
    <n v="1486053409"/>
    <n v="1483461409"/>
    <b v="0"/>
    <x v="85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1886"/>
    <x v="0"/>
    <n v="271.50769230769231"/>
    <s v="US"/>
    <s v="USD"/>
    <n v="1489207808"/>
    <n v="1486183808"/>
    <b v="0"/>
    <x v="208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1887"/>
    <x v="0"/>
    <n v="34.125"/>
    <s v="US"/>
    <s v="USD"/>
    <n v="1461177950"/>
    <n v="1458758750"/>
    <b v="0"/>
    <x v="38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1888"/>
    <x v="0"/>
    <n v="40.492537313432834"/>
    <s v="US"/>
    <s v="USD"/>
    <n v="1488063839"/>
    <n v="1485471839"/>
    <b v="0"/>
    <x v="85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1889"/>
    <x v="0"/>
    <n v="189.75806451612902"/>
    <s v="US"/>
    <s v="USD"/>
    <n v="1458826056"/>
    <n v="1456237656"/>
    <b v="0"/>
    <x v="20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1890"/>
    <x v="0"/>
    <n v="68.862499999999997"/>
    <s v="US"/>
    <s v="USD"/>
    <n v="1465498800"/>
    <n v="1462481718"/>
    <b v="0"/>
    <x v="144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1891"/>
    <x v="0"/>
    <n v="108.77659574468085"/>
    <s v="US"/>
    <s v="USD"/>
    <n v="1458742685"/>
    <n v="1454858285"/>
    <b v="0"/>
    <x v="460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1892"/>
    <x v="0"/>
    <n v="125.98529411764706"/>
    <s v="US"/>
    <s v="USD"/>
    <n v="1483417020"/>
    <n v="1480480167"/>
    <b v="0"/>
    <x v="32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965"/>
    <x v="0"/>
    <n v="90.523255813953483"/>
    <s v="US"/>
    <s v="USD"/>
    <n v="1317438000"/>
    <n v="1314577097"/>
    <b v="0"/>
    <x v="48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1893"/>
    <x v="0"/>
    <n v="28.880434782608695"/>
    <s v="US"/>
    <s v="USD"/>
    <n v="1342672096"/>
    <n v="1340944096"/>
    <b v="0"/>
    <x v="248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63"/>
    <x v="0"/>
    <n v="31"/>
    <s v="US"/>
    <s v="USD"/>
    <n v="1366138800"/>
    <n v="1362710425"/>
    <b v="0"/>
    <x v="11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206"/>
    <x v="0"/>
    <n v="51.674418604651166"/>
    <s v="CA"/>
    <s v="CAD"/>
    <n v="1443641340"/>
    <n v="1441143397"/>
    <b v="0"/>
    <x v="68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1894"/>
    <x v="0"/>
    <n v="26.270833333333332"/>
    <s v="US"/>
    <s v="USD"/>
    <n v="1348420548"/>
    <n v="1345828548"/>
    <b v="0"/>
    <x v="53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31"/>
    <x v="0"/>
    <n v="48.07692307692308"/>
    <s v="US"/>
    <s v="USD"/>
    <n v="1368066453"/>
    <n v="1365474453"/>
    <b v="0"/>
    <x v="47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23"/>
    <x v="0"/>
    <n v="27.558139534883722"/>
    <s v="US"/>
    <s v="USD"/>
    <n v="1336669200"/>
    <n v="1335473931"/>
    <b v="0"/>
    <x v="68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1895"/>
    <x v="0"/>
    <n v="36.97137931034483"/>
    <s v="US"/>
    <s v="USD"/>
    <n v="1351400400"/>
    <n v="1348285321"/>
    <b v="0"/>
    <x v="6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981"/>
    <x v="0"/>
    <n v="29.021276595744681"/>
    <s v="US"/>
    <s v="USD"/>
    <n v="1297160329"/>
    <n v="1295000329"/>
    <b v="0"/>
    <x v="5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1896"/>
    <x v="0"/>
    <n v="28.65666666666667"/>
    <s v="US"/>
    <s v="USD"/>
    <n v="1337824055"/>
    <n v="1335232055"/>
    <b v="0"/>
    <x v="17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602"/>
    <x v="0"/>
    <n v="37.647058823529413"/>
    <s v="US"/>
    <s v="USD"/>
    <n v="1327535392"/>
    <n v="1324079392"/>
    <b v="0"/>
    <x v="5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1897"/>
    <x v="0"/>
    <n v="97.904038461538462"/>
    <s v="US"/>
    <s v="USD"/>
    <n v="1283562180"/>
    <n v="1277433980"/>
    <b v="0"/>
    <x v="201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31"/>
    <x v="0"/>
    <n v="42.553191489361701"/>
    <s v="US"/>
    <s v="USD"/>
    <n v="1352573869"/>
    <n v="1349978269"/>
    <b v="0"/>
    <x v="5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1898"/>
    <x v="0"/>
    <n v="131.58368421052631"/>
    <s v="US"/>
    <s v="USD"/>
    <n v="1286756176"/>
    <n v="1282868176"/>
    <b v="0"/>
    <x v="44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1262"/>
    <x v="0"/>
    <n v="32.320987654320987"/>
    <s v="US"/>
    <s v="USD"/>
    <n v="1278799200"/>
    <n v="1273647255"/>
    <b v="0"/>
    <x v="75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1899"/>
    <x v="0"/>
    <n v="61.103999999999999"/>
    <s v="US"/>
    <s v="USD"/>
    <n v="1415004770"/>
    <n v="1412149970"/>
    <b v="0"/>
    <x v="16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1900"/>
    <x v="0"/>
    <n v="31.341463414634145"/>
    <s v="US"/>
    <s v="USD"/>
    <n v="1344789345"/>
    <n v="1340901345"/>
    <b v="0"/>
    <x v="14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1901"/>
    <x v="0"/>
    <n v="129.1139240506329"/>
    <s v="US"/>
    <s v="USD"/>
    <n v="1358117313"/>
    <n v="1355525313"/>
    <b v="0"/>
    <x v="1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1902"/>
    <x v="0"/>
    <n v="25.020624999999999"/>
    <s v="US"/>
    <s v="USD"/>
    <n v="1343440800"/>
    <n v="1342545994"/>
    <b v="0"/>
    <x v="38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31"/>
    <x v="0"/>
    <n v="250"/>
    <s v="US"/>
    <s v="USD"/>
    <n v="1444516084"/>
    <n v="1439332084"/>
    <b v="0"/>
    <x v="22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1903"/>
    <x v="0"/>
    <n v="47.541473684210523"/>
    <s v="US"/>
    <s v="USD"/>
    <n v="1335799808"/>
    <n v="1333207808"/>
    <b v="0"/>
    <x v="1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1787"/>
    <x v="0"/>
    <n v="40.04"/>
    <s v="US"/>
    <s v="USD"/>
    <n v="1312224383"/>
    <n v="1308336383"/>
    <b v="0"/>
    <x v="20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1904"/>
    <x v="0"/>
    <n v="65.84210526315789"/>
    <s v="US"/>
    <s v="USD"/>
    <n v="1335891603"/>
    <n v="1330711203"/>
    <b v="0"/>
    <x v="10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1905"/>
    <x v="0"/>
    <n v="46.401222222222216"/>
    <s v="US"/>
    <s v="USD"/>
    <n v="1316124003"/>
    <n v="1313532003"/>
    <b v="0"/>
    <x v="24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1906"/>
    <x v="0"/>
    <n v="50.365853658536587"/>
    <s v="US"/>
    <s v="USD"/>
    <n v="1318463879"/>
    <n v="1315439879"/>
    <b v="0"/>
    <x v="14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1907"/>
    <x v="0"/>
    <n v="26.566666666666666"/>
    <s v="US"/>
    <s v="USD"/>
    <n v="1335113976"/>
    <n v="1332521976"/>
    <b v="0"/>
    <x v="209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1908"/>
    <x v="0"/>
    <n v="39.493684210526318"/>
    <s v="US"/>
    <s v="USD"/>
    <n v="1338083997"/>
    <n v="1335491997"/>
    <b v="0"/>
    <x v="44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1909"/>
    <x v="0"/>
    <n v="49.246153846153845"/>
    <s v="US"/>
    <s v="USD"/>
    <n v="1321459908"/>
    <n v="1318864308"/>
    <b v="0"/>
    <x v="71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1910"/>
    <x v="0"/>
    <n v="62.38"/>
    <s v="US"/>
    <s v="USD"/>
    <n v="1368117239"/>
    <n v="1365525239"/>
    <b v="0"/>
    <x v="11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1911"/>
    <x v="0"/>
    <n v="37.9375"/>
    <s v="US"/>
    <s v="USD"/>
    <n v="1340429276"/>
    <n v="1335245276"/>
    <b v="0"/>
    <x v="38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1912"/>
    <x v="0"/>
    <n v="51.6"/>
    <s v="US"/>
    <s v="USD"/>
    <n v="1295142660"/>
    <n v="1293739714"/>
    <b v="0"/>
    <x v="73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1054"/>
    <x v="0"/>
    <n v="27.777777777777779"/>
    <s v="US"/>
    <s v="USD"/>
    <n v="1339840740"/>
    <n v="1335397188"/>
    <b v="0"/>
    <x v="74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1913"/>
    <x v="0"/>
    <n v="99.382239382239376"/>
    <s v="US"/>
    <s v="USD"/>
    <n v="1367208140"/>
    <n v="1363320140"/>
    <b v="0"/>
    <x v="461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1914"/>
    <x v="0"/>
    <n v="38.848205128205123"/>
    <s v="US"/>
    <s v="USD"/>
    <n v="1337786944"/>
    <n v="1335194944"/>
    <b v="0"/>
    <x v="70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1915"/>
    <x v="0"/>
    <n v="45.548809523809524"/>
    <s v="US"/>
    <s v="USD"/>
    <n v="1339022575"/>
    <n v="1336430575"/>
    <b v="0"/>
    <x v="288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31"/>
    <x v="0"/>
    <n v="600"/>
    <s v="US"/>
    <s v="USD"/>
    <n v="1364597692"/>
    <n v="1361577292"/>
    <b v="0"/>
    <x v="73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1916"/>
    <x v="0"/>
    <n v="80.551071428571419"/>
    <s v="US"/>
    <s v="USD"/>
    <n v="1312578338"/>
    <n v="1309986338"/>
    <b v="0"/>
    <x v="6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1917"/>
    <x v="0"/>
    <n v="52.8"/>
    <s v="US"/>
    <s v="USD"/>
    <n v="1422400387"/>
    <n v="1421190787"/>
    <b v="0"/>
    <x v="9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1918"/>
    <x v="0"/>
    <n v="47.676470588235297"/>
    <s v="US"/>
    <s v="USD"/>
    <n v="1356976800"/>
    <n v="1352820837"/>
    <b v="0"/>
    <x v="203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1614"/>
    <x v="0"/>
    <n v="23.448275862068964"/>
    <s v="US"/>
    <s v="USD"/>
    <n v="1340476375"/>
    <n v="1337884375"/>
    <b v="0"/>
    <x v="60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1919"/>
    <x v="2"/>
    <n v="40.142857142857146"/>
    <s v="CA"/>
    <s v="CAD"/>
    <n v="1443379104"/>
    <n v="1440787104"/>
    <b v="0"/>
    <x v="63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1920"/>
    <x v="2"/>
    <n v="17.2"/>
    <s v="US"/>
    <s v="USD"/>
    <n v="1411328918"/>
    <n v="1407440918"/>
    <b v="0"/>
    <x v="81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109"/>
    <x v="2"/>
    <e v="#DIV/0!"/>
    <s v="US"/>
    <s v="USD"/>
    <n v="1465333560"/>
    <n v="1462743308"/>
    <b v="0"/>
    <x v="78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109"/>
    <x v="2"/>
    <e v="#DIV/0!"/>
    <s v="US"/>
    <s v="USD"/>
    <n v="1416014534"/>
    <n v="1413418934"/>
    <b v="0"/>
    <x v="78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109"/>
    <x v="2"/>
    <e v="#DIV/0!"/>
    <s v="US"/>
    <s v="USD"/>
    <n v="1426292416"/>
    <n v="1423704016"/>
    <b v="0"/>
    <x v="78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722"/>
    <x v="2"/>
    <n v="15"/>
    <s v="GB"/>
    <s v="GBP"/>
    <n v="1443906000"/>
    <n v="1441955269"/>
    <b v="0"/>
    <x v="84"/>
    <b v="0"/>
    <s v="food/restaurants"/>
    <x v="7"/>
    <s v="restaurants"/>
    <x v="2506"/>
    <d v="2015-10-03T21:00:00"/>
  </r>
  <r>
    <n v="2507"/>
    <s v="Help Cafe Talavera get a New Kitchen!"/>
    <s v="Unique dishes for a unique city!."/>
    <x v="350"/>
    <n v="0"/>
    <x v="109"/>
    <x v="2"/>
    <e v="#DIV/0!"/>
    <s v="US"/>
    <s v="USD"/>
    <n v="1431308704"/>
    <n v="1428716704"/>
    <b v="0"/>
    <x v="78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109"/>
    <x v="2"/>
    <e v="#DIV/0!"/>
    <s v="US"/>
    <s v="USD"/>
    <n v="1408056634"/>
    <n v="1405464634"/>
    <b v="0"/>
    <x v="78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1921"/>
    <x v="2"/>
    <n v="35.714285714285715"/>
    <s v="GB"/>
    <s v="GBP"/>
    <n v="1429554349"/>
    <n v="1424719549"/>
    <b v="0"/>
    <x v="33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840"/>
    <x v="2"/>
    <n v="37.5"/>
    <s v="US"/>
    <s v="USD"/>
    <n v="1431647772"/>
    <n v="1426463772"/>
    <b v="0"/>
    <x v="84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109"/>
    <x v="2"/>
    <e v="#DIV/0!"/>
    <s v="GB"/>
    <s v="GBP"/>
    <n v="1454323413"/>
    <n v="1451731413"/>
    <b v="0"/>
    <x v="78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109"/>
    <x v="2"/>
    <e v="#DIV/0!"/>
    <s v="US"/>
    <s v="USD"/>
    <n v="1418504561"/>
    <n v="1417208561"/>
    <b v="0"/>
    <x v="78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109"/>
    <x v="2"/>
    <e v="#DIV/0!"/>
    <s v="DE"/>
    <s v="EUR"/>
    <n v="1488067789"/>
    <n v="1482883789"/>
    <b v="0"/>
    <x v="78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1922"/>
    <x v="2"/>
    <n v="52.5"/>
    <s v="US"/>
    <s v="USD"/>
    <n v="1408526477"/>
    <n v="1407057677"/>
    <b v="0"/>
    <x v="80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1923"/>
    <x v="2"/>
    <n v="77.5"/>
    <s v="US"/>
    <s v="USD"/>
    <n v="1424635753"/>
    <n v="1422043753"/>
    <b v="0"/>
    <x v="8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109"/>
    <x v="2"/>
    <e v="#DIV/0!"/>
    <s v="US"/>
    <s v="USD"/>
    <n v="1417279252"/>
    <n v="1414683652"/>
    <b v="0"/>
    <x v="78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1924"/>
    <x v="2"/>
    <n v="53.545454545454547"/>
    <s v="CA"/>
    <s v="CAD"/>
    <n v="1426788930"/>
    <n v="1424200530"/>
    <b v="0"/>
    <x v="51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109"/>
    <x v="2"/>
    <e v="#DIV/0!"/>
    <s v="US"/>
    <s v="USD"/>
    <n v="1415899228"/>
    <n v="1413303628"/>
    <b v="0"/>
    <x v="78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1925"/>
    <x v="2"/>
    <n v="16.25"/>
    <s v="US"/>
    <s v="USD"/>
    <n v="1405741404"/>
    <n v="1403149404"/>
    <b v="0"/>
    <x v="80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109"/>
    <x v="2"/>
    <e v="#DIV/0!"/>
    <s v="US"/>
    <s v="USD"/>
    <n v="1476559260"/>
    <n v="1472567085"/>
    <b v="0"/>
    <x v="78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1926"/>
    <x v="0"/>
    <n v="103.68174242424243"/>
    <s v="US"/>
    <s v="USD"/>
    <n v="1444778021"/>
    <n v="1442963621"/>
    <b v="0"/>
    <x v="46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31"/>
    <x v="0"/>
    <n v="185.18518518518519"/>
    <s v="US"/>
    <s v="USD"/>
    <n v="1461336720"/>
    <n v="1459431960"/>
    <b v="0"/>
    <x v="74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1927"/>
    <x v="0"/>
    <n v="54.153846153846153"/>
    <s v="US"/>
    <s v="USD"/>
    <n v="1416270292"/>
    <n v="1413674692"/>
    <b v="0"/>
    <x v="55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264"/>
    <x v="0"/>
    <n v="177.2093023255814"/>
    <s v="US"/>
    <s v="USD"/>
    <n v="1419136200"/>
    <n v="1416338557"/>
    <b v="0"/>
    <x v="68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1928"/>
    <x v="0"/>
    <n v="100.325"/>
    <s v="US"/>
    <s v="USD"/>
    <n v="1340914571"/>
    <n v="1338322571"/>
    <b v="0"/>
    <x v="144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1929"/>
    <x v="0"/>
    <n v="136.90909090909091"/>
    <s v="US"/>
    <s v="USD"/>
    <n v="1418014740"/>
    <n v="1415585474"/>
    <b v="0"/>
    <x v="51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1930"/>
    <x v="0"/>
    <n v="57.535211267605632"/>
    <s v="US"/>
    <s v="USD"/>
    <n v="1382068740"/>
    <n v="1380477691"/>
    <b v="0"/>
    <x v="26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1931"/>
    <x v="0"/>
    <n v="52.962839506172834"/>
    <s v="GB"/>
    <s v="GBP"/>
    <n v="1440068400"/>
    <n v="1438459303"/>
    <b v="0"/>
    <x v="75"/>
    <b v="1"/>
    <s v="music/classical music"/>
    <x v="4"/>
    <s v="classical music"/>
    <x v="2528"/>
    <d v="2015-08-20T11:00:00"/>
  </r>
  <r>
    <n v="2529"/>
    <s v="UrbanArias is DC's Contemporary Opera Company"/>
    <s v="Opera. Short. New."/>
    <x v="12"/>
    <n v="6257"/>
    <x v="1932"/>
    <x v="0"/>
    <n v="82.328947368421055"/>
    <s v="US"/>
    <s v="USD"/>
    <n v="1332636975"/>
    <n v="1328752575"/>
    <b v="0"/>
    <x v="88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31"/>
    <x v="0"/>
    <n v="135.41666666666666"/>
    <s v="US"/>
    <s v="USD"/>
    <n v="1429505400"/>
    <n v="1426711505"/>
    <b v="0"/>
    <x v="53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84"/>
    <x v="0"/>
    <n v="74.06557377049181"/>
    <s v="US"/>
    <s v="USD"/>
    <n v="1439611140"/>
    <n v="1437668354"/>
    <b v="0"/>
    <x v="42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1933"/>
    <x v="0"/>
    <n v="84.083333333333329"/>
    <s v="US"/>
    <s v="USD"/>
    <n v="1345148566"/>
    <n v="1342556566"/>
    <b v="0"/>
    <x v="65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1934"/>
    <x v="0"/>
    <n v="61.029411764705884"/>
    <s v="US"/>
    <s v="USD"/>
    <n v="1362160868"/>
    <n v="1359568911"/>
    <b v="0"/>
    <x v="327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2"/>
    <x v="0"/>
    <n v="150"/>
    <s v="US"/>
    <s v="USD"/>
    <n v="1262325600"/>
    <n v="1257871712"/>
    <b v="0"/>
    <x v="25"/>
    <b v="1"/>
    <s v="music/classical music"/>
    <x v="4"/>
    <s v="classical music"/>
    <x v="2534"/>
    <d v="2010-01-01T06:00:00"/>
  </r>
  <r>
    <n v="2535"/>
    <s v="Mark Hayes Requiem Recording"/>
    <s v="Mark Hayes: Requiem Recording"/>
    <x v="22"/>
    <n v="20755"/>
    <x v="640"/>
    <x v="0"/>
    <n v="266.08974358974359"/>
    <s v="US"/>
    <s v="USD"/>
    <n v="1417463945"/>
    <n v="1414781945"/>
    <b v="0"/>
    <x v="76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1339"/>
    <x v="0"/>
    <n v="7.25"/>
    <s v="US"/>
    <s v="USD"/>
    <n v="1375151566"/>
    <n v="1373337166"/>
    <b v="0"/>
    <x v="80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1007"/>
    <x v="0"/>
    <n v="100"/>
    <s v="US"/>
    <s v="USD"/>
    <n v="1312212855"/>
    <n v="1307028855"/>
    <b v="0"/>
    <x v="202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1935"/>
    <x v="0"/>
    <n v="109.96308108108107"/>
    <s v="US"/>
    <s v="USD"/>
    <n v="1361681940"/>
    <n v="1359029661"/>
    <b v="0"/>
    <x v="333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598"/>
    <x v="0"/>
    <n v="169.91525423728814"/>
    <s v="US"/>
    <s v="USD"/>
    <n v="1422913152"/>
    <n v="1417729152"/>
    <b v="0"/>
    <x v="211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1936"/>
    <x v="0"/>
    <n v="95.740740740740748"/>
    <s v="US"/>
    <s v="USD"/>
    <n v="1319904721"/>
    <n v="1314720721"/>
    <b v="0"/>
    <x v="74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1937"/>
    <x v="0"/>
    <n v="59.460317460317462"/>
    <s v="GB"/>
    <s v="GBP"/>
    <n v="1380192418"/>
    <n v="1375008418"/>
    <b v="0"/>
    <x v="287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1938"/>
    <x v="0"/>
    <n v="55.769230769230766"/>
    <s v="US"/>
    <s v="USD"/>
    <n v="1380599940"/>
    <n v="1377252857"/>
    <b v="0"/>
    <x v="62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1939"/>
    <x v="0"/>
    <n v="30.076923076923077"/>
    <s v="US"/>
    <s v="USD"/>
    <n v="1293937200"/>
    <n v="1291257298"/>
    <b v="0"/>
    <x v="62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1940"/>
    <x v="0"/>
    <n v="88.438596491228068"/>
    <s v="US"/>
    <s v="USD"/>
    <n v="1341750569"/>
    <n v="1339158569"/>
    <b v="0"/>
    <x v="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1941"/>
    <x v="0"/>
    <n v="64.032786885245898"/>
    <s v="US"/>
    <s v="USD"/>
    <n v="1424997000"/>
    <n v="1421983138"/>
    <b v="0"/>
    <x v="42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1942"/>
    <x v="0"/>
    <n v="60.153846153846153"/>
    <s v="US"/>
    <s v="USD"/>
    <n v="1380949200"/>
    <n v="1378586179"/>
    <b v="0"/>
    <x v="71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1943"/>
    <x v="0"/>
    <n v="49.194029850746269"/>
    <s v="US"/>
    <s v="USD"/>
    <n v="1333560803"/>
    <n v="1330972403"/>
    <b v="0"/>
    <x v="179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1944"/>
    <x v="0"/>
    <n v="165.16216216216216"/>
    <s v="FR"/>
    <s v="EUR"/>
    <n v="1475209620"/>
    <n v="1473087637"/>
    <b v="0"/>
    <x v="7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1945"/>
    <x v="0"/>
    <n v="43.621621621621621"/>
    <s v="GB"/>
    <s v="GBP"/>
    <n v="1370019600"/>
    <n v="1366999870"/>
    <b v="0"/>
    <x v="7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1946"/>
    <x v="0"/>
    <n v="43.7"/>
    <s v="US"/>
    <s v="USD"/>
    <n v="1444276740"/>
    <n v="1439392406"/>
    <b v="0"/>
    <x v="3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1947"/>
    <x v="0"/>
    <n v="67.419642857142861"/>
    <s v="US"/>
    <s v="USD"/>
    <n v="1332362880"/>
    <n v="1329890585"/>
    <b v="0"/>
    <x v="6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1635"/>
    <x v="0"/>
    <n v="177.5"/>
    <s v="US"/>
    <s v="USD"/>
    <n v="1488741981"/>
    <n v="1486149981"/>
    <b v="0"/>
    <x v="59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1948"/>
    <x v="0"/>
    <n v="38.883333333333333"/>
    <s v="US"/>
    <s v="USD"/>
    <n v="1348202807"/>
    <n v="1343018807"/>
    <b v="0"/>
    <x v="65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1949"/>
    <x v="0"/>
    <n v="54.985074626865675"/>
    <s v="US"/>
    <s v="USD"/>
    <n v="1433131140"/>
    <n v="1430445163"/>
    <b v="0"/>
    <x v="85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1950"/>
    <x v="0"/>
    <n v="61.342857142857142"/>
    <s v="US"/>
    <s v="USD"/>
    <n v="1338219793"/>
    <n v="1335541393"/>
    <b v="0"/>
    <x v="2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1951"/>
    <x v="0"/>
    <n v="23.117647058823529"/>
    <s v="US"/>
    <s v="USD"/>
    <n v="1356392857"/>
    <n v="1352504857"/>
    <b v="0"/>
    <x v="69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1952"/>
    <x v="0"/>
    <n v="29.611111111111111"/>
    <s v="GB"/>
    <s v="GBP"/>
    <n v="1400176386"/>
    <n v="1397584386"/>
    <b v="0"/>
    <x v="17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1953"/>
    <x v="0"/>
    <n v="75.611111111111114"/>
    <s v="AU"/>
    <s v="AUD"/>
    <n v="1430488740"/>
    <n v="1427747906"/>
    <b v="0"/>
    <x v="59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1954"/>
    <x v="0"/>
    <n v="35.6"/>
    <s v="US"/>
    <s v="USD"/>
    <n v="1321385820"/>
    <n v="1318539484"/>
    <b v="0"/>
    <x v="20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1787"/>
    <x v="0"/>
    <n v="143"/>
    <s v="GB"/>
    <s v="GBP"/>
    <n v="1425682174"/>
    <n v="1423090174"/>
    <b v="0"/>
    <x v="64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09"/>
    <x v="1"/>
    <e v="#DIV/0!"/>
    <s v="CA"/>
    <s v="CAD"/>
    <n v="1444740089"/>
    <n v="1442148089"/>
    <b v="0"/>
    <x v="78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571"/>
    <x v="1"/>
    <n v="25"/>
    <s v="DE"/>
    <s v="EUR"/>
    <n v="1476189339"/>
    <n v="1471005339"/>
    <b v="0"/>
    <x v="8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09"/>
    <x v="1"/>
    <e v="#DIV/0!"/>
    <s v="US"/>
    <s v="USD"/>
    <n v="1438226451"/>
    <n v="1433042451"/>
    <b v="0"/>
    <x v="78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09"/>
    <x v="1"/>
    <e v="#DIV/0!"/>
    <s v="CA"/>
    <s v="CAD"/>
    <n v="1406854699"/>
    <n v="1404262699"/>
    <b v="0"/>
    <x v="78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460"/>
    <x v="1"/>
    <n v="100"/>
    <s v="US"/>
    <s v="USD"/>
    <n v="1462827000"/>
    <n v="1457710589"/>
    <b v="0"/>
    <x v="29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09"/>
    <x v="1"/>
    <e v="#DIV/0!"/>
    <s v="US"/>
    <s v="USD"/>
    <n v="1408663948"/>
    <n v="1406071948"/>
    <b v="0"/>
    <x v="78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480"/>
    <x v="1"/>
    <n v="60"/>
    <s v="US"/>
    <s v="USD"/>
    <n v="1429823138"/>
    <n v="1427231138"/>
    <b v="0"/>
    <x v="84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724"/>
    <x v="1"/>
    <n v="50"/>
    <s v="GB"/>
    <s v="GBP"/>
    <n v="1472745594"/>
    <n v="1470153594"/>
    <b v="0"/>
    <x v="29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955"/>
    <x v="1"/>
    <n v="72.5"/>
    <s v="US"/>
    <s v="USD"/>
    <n v="1442457112"/>
    <n v="1439865112"/>
    <b v="0"/>
    <x v="84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956"/>
    <x v="1"/>
    <n v="29.5"/>
    <s v="US"/>
    <s v="USD"/>
    <n v="1486590035"/>
    <n v="1483998035"/>
    <b v="0"/>
    <x v="84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161"/>
    <x v="1"/>
    <n v="62.5"/>
    <s v="AU"/>
    <s v="AUD"/>
    <n v="1463645521"/>
    <n v="1458461521"/>
    <b v="0"/>
    <x v="80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09"/>
    <x v="1"/>
    <e v="#DIV/0!"/>
    <s v="US"/>
    <s v="USD"/>
    <n v="1428893517"/>
    <n v="1426301517"/>
    <b v="0"/>
    <x v="78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09"/>
    <x v="1"/>
    <e v="#DIV/0!"/>
    <s v="US"/>
    <s v="USD"/>
    <n v="1408803149"/>
    <n v="1404915149"/>
    <b v="0"/>
    <x v="78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09"/>
    <x v="1"/>
    <e v="#DIV/0!"/>
    <s v="US"/>
    <s v="USD"/>
    <n v="1463600945"/>
    <n v="1461786545"/>
    <b v="0"/>
    <x v="78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09"/>
    <x v="1"/>
    <e v="#DIV/0!"/>
    <s v="US"/>
    <s v="USD"/>
    <n v="1421030194"/>
    <n v="1418438194"/>
    <b v="0"/>
    <x v="78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09"/>
    <x v="1"/>
    <e v="#DIV/0!"/>
    <s v="US"/>
    <s v="USD"/>
    <n v="1428707647"/>
    <n v="1424823247"/>
    <b v="0"/>
    <x v="78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09"/>
    <x v="1"/>
    <e v="#DIV/0!"/>
    <s v="US"/>
    <s v="USD"/>
    <n v="1407181297"/>
    <n v="1405021297"/>
    <b v="0"/>
    <x v="78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09"/>
    <x v="1"/>
    <e v="#DIV/0!"/>
    <s v="US"/>
    <s v="USD"/>
    <n v="1444410000"/>
    <n v="1440203579"/>
    <b v="0"/>
    <x v="78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957"/>
    <x v="1"/>
    <n v="23.083333333333332"/>
    <s v="US"/>
    <s v="USD"/>
    <n v="1410810903"/>
    <n v="1405626903"/>
    <b v="0"/>
    <x v="8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722"/>
    <x v="1"/>
    <n v="25.5"/>
    <s v="US"/>
    <s v="USD"/>
    <n v="1431745200"/>
    <n v="1429170603"/>
    <b v="0"/>
    <x v="84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1958"/>
    <x v="2"/>
    <n v="48.18181818181818"/>
    <s v="US"/>
    <s v="USD"/>
    <n v="1447689898"/>
    <n v="1445094298"/>
    <b v="0"/>
    <x v="202"/>
    <b v="0"/>
    <s v="food/food trucks"/>
    <x v="7"/>
    <s v="food trucks"/>
    <x v="2581"/>
    <d v="2015-11-16T16:04:58"/>
  </r>
  <r>
    <n v="2582"/>
    <s v="Drunken Wings"/>
    <s v="The place where chicken meets liquor for the first time!"/>
    <x v="161"/>
    <n v="1"/>
    <x v="1959"/>
    <x v="2"/>
    <n v="1"/>
    <s v="US"/>
    <s v="USD"/>
    <n v="1477784634"/>
    <n v="1475192634"/>
    <b v="0"/>
    <x v="29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724"/>
    <x v="2"/>
    <n v="1"/>
    <s v="US"/>
    <s v="USD"/>
    <n v="1426526880"/>
    <n v="1421346480"/>
    <b v="0"/>
    <x v="81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109"/>
    <x v="2"/>
    <e v="#DIV/0!"/>
    <s v="US"/>
    <s v="USD"/>
    <n v="1434341369"/>
    <n v="1431749369"/>
    <b v="0"/>
    <x v="78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874"/>
    <x v="2"/>
    <n v="50"/>
    <s v="US"/>
    <s v="USD"/>
    <n v="1404601632"/>
    <n v="1402009632"/>
    <b v="0"/>
    <x v="29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874"/>
    <x v="2"/>
    <n v="5"/>
    <s v="GB"/>
    <s v="GBP"/>
    <n v="1451030136"/>
    <n v="1448438136"/>
    <b v="0"/>
    <x v="29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1960"/>
    <x v="2"/>
    <n v="202.83333333333334"/>
    <s v="US"/>
    <s v="USD"/>
    <n v="1451491953"/>
    <n v="1448899953"/>
    <b v="0"/>
    <x v="79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1961"/>
    <x v="2"/>
    <n v="29.125"/>
    <s v="US"/>
    <s v="USD"/>
    <n v="1427807640"/>
    <n v="1423325626"/>
    <b v="0"/>
    <x v="22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134"/>
    <x v="2"/>
    <n v="5"/>
    <s v="DK"/>
    <s v="DKK"/>
    <n v="1458733927"/>
    <n v="1456145527"/>
    <b v="0"/>
    <x v="29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109"/>
    <x v="2"/>
    <e v="#DIV/0!"/>
    <s v="AU"/>
    <s v="AUD"/>
    <n v="1453817297"/>
    <n v="1453212497"/>
    <b v="0"/>
    <x v="78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1651"/>
    <x v="2"/>
    <n v="13"/>
    <s v="US"/>
    <s v="USD"/>
    <n v="1457901924"/>
    <n v="1452721524"/>
    <b v="0"/>
    <x v="84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874"/>
    <x v="2"/>
    <n v="50"/>
    <s v="US"/>
    <s v="USD"/>
    <n v="1412536421"/>
    <n v="1409944421"/>
    <b v="0"/>
    <x v="29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109"/>
    <x v="2"/>
    <e v="#DIV/0!"/>
    <s v="US"/>
    <s v="USD"/>
    <n v="1429993026"/>
    <n v="1427401026"/>
    <b v="0"/>
    <x v="78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466"/>
    <x v="2"/>
    <n v="1"/>
    <s v="US"/>
    <s v="USD"/>
    <n v="1407453228"/>
    <n v="1404861228"/>
    <b v="0"/>
    <x v="29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1962"/>
    <x v="2"/>
    <n v="96.05263157894737"/>
    <s v="US"/>
    <s v="USD"/>
    <n v="1487915500"/>
    <n v="1485323500"/>
    <b v="0"/>
    <x v="10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1963"/>
    <x v="2"/>
    <n v="305.77777777777777"/>
    <s v="CA"/>
    <s v="CAD"/>
    <n v="1407427009"/>
    <n v="1404835009"/>
    <b v="0"/>
    <x v="74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905"/>
    <x v="2"/>
    <n v="12.142857142857142"/>
    <s v="GB"/>
    <s v="GBP"/>
    <n v="1466323917"/>
    <n v="1463731917"/>
    <b v="0"/>
    <x v="63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1964"/>
    <x v="2"/>
    <n v="83.571428571428569"/>
    <s v="US"/>
    <s v="USD"/>
    <n v="1443039001"/>
    <n v="1440447001"/>
    <b v="0"/>
    <x v="25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1965"/>
    <x v="2"/>
    <n v="18"/>
    <s v="US"/>
    <s v="USD"/>
    <n v="1407089147"/>
    <n v="1403201147"/>
    <b v="0"/>
    <x v="81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1966"/>
    <x v="2"/>
    <n v="115.53333333333333"/>
    <s v="US"/>
    <s v="USD"/>
    <n v="1458938200"/>
    <n v="1453757800"/>
    <b v="0"/>
    <x v="209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1967"/>
    <x v="0"/>
    <n v="21.900662251655628"/>
    <s v="US"/>
    <s v="USD"/>
    <n v="1347508740"/>
    <n v="1346276349"/>
    <b v="1"/>
    <x v="299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1968"/>
    <x v="0"/>
    <n v="80.022494887525568"/>
    <s v="US"/>
    <s v="USD"/>
    <n v="1415827200"/>
    <n v="1412358968"/>
    <b v="1"/>
    <x v="463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1969"/>
    <x v="0"/>
    <n v="35.520000000000003"/>
    <s v="US"/>
    <s v="USD"/>
    <n v="1387835654"/>
    <n v="1386626054"/>
    <b v="1"/>
    <x v="133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1970"/>
    <x v="0"/>
    <n v="64.933333333333323"/>
    <s v="US"/>
    <s v="USD"/>
    <n v="1335662023"/>
    <n v="1333070023"/>
    <b v="1"/>
    <x v="306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1971"/>
    <x v="0"/>
    <n v="60.965703745743475"/>
    <s v="US"/>
    <s v="USD"/>
    <n v="1466168390"/>
    <n v="1463576390"/>
    <b v="1"/>
    <x v="464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1972"/>
    <x v="0"/>
    <n v="31.444155844155844"/>
    <s v="US"/>
    <s v="USD"/>
    <n v="1398791182"/>
    <n v="1396026382"/>
    <b v="1"/>
    <x v="46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1973"/>
    <x v="0"/>
    <n v="81.949748743718587"/>
    <s v="US"/>
    <s v="USD"/>
    <n v="1439344800"/>
    <n v="1435611572"/>
    <b v="1"/>
    <x v="367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1974"/>
    <x v="0"/>
    <n v="58.92763157894737"/>
    <s v="US"/>
    <s v="USD"/>
    <n v="1489536000"/>
    <n v="1485976468"/>
    <b v="1"/>
    <x v="466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1975"/>
    <x v="0"/>
    <n v="157.29347633136095"/>
    <s v="US"/>
    <s v="USD"/>
    <n v="1342330951"/>
    <n v="1339738951"/>
    <b v="1"/>
    <x v="467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1976"/>
    <x v="0"/>
    <n v="55.758509532062391"/>
    <s v="US"/>
    <s v="USD"/>
    <n v="1471849140"/>
    <n v="1468444125"/>
    <b v="1"/>
    <x v="468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1977"/>
    <x v="0"/>
    <n v="83.802893802893806"/>
    <s v="DE"/>
    <s v="EUR"/>
    <n v="1483397940"/>
    <n v="1480493014"/>
    <b v="1"/>
    <x v="469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1978"/>
    <x v="0"/>
    <n v="58.422210884353746"/>
    <s v="US"/>
    <s v="USD"/>
    <n v="1420773970"/>
    <n v="1418095570"/>
    <b v="1"/>
    <x v="32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1979"/>
    <x v="0"/>
    <n v="270.57142857142856"/>
    <s v="US"/>
    <s v="USD"/>
    <n v="1348256294"/>
    <n v="1345664294"/>
    <b v="1"/>
    <x v="33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607"/>
    <x v="0"/>
    <n v="107.1"/>
    <s v="US"/>
    <s v="USD"/>
    <n v="1398834000"/>
    <n v="1396371612"/>
    <b v="1"/>
    <x v="6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1980"/>
    <x v="0"/>
    <n v="47.180555555555557"/>
    <s v="GB"/>
    <s v="GBP"/>
    <n v="1462017600"/>
    <n v="1458820564"/>
    <b v="0"/>
    <x v="250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1981"/>
    <x v="0"/>
    <n v="120.30882352941177"/>
    <s v="US"/>
    <s v="USD"/>
    <n v="1440546729"/>
    <n v="1437954729"/>
    <b v="1"/>
    <x v="146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1982"/>
    <x v="0"/>
    <n v="27.59748427672956"/>
    <s v="US"/>
    <s v="USD"/>
    <n v="1413838751"/>
    <n v="1411246751"/>
    <b v="1"/>
    <x v="180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1983"/>
    <x v="0"/>
    <n v="205.2987012987013"/>
    <s v="US"/>
    <s v="USD"/>
    <n v="1449000061"/>
    <n v="1443812461"/>
    <b v="1"/>
    <x v="99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1984"/>
    <x v="0"/>
    <n v="35.547169811320757"/>
    <s v="US"/>
    <s v="USD"/>
    <n v="1445598000"/>
    <n v="1443302004"/>
    <b v="1"/>
    <x v="28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1985"/>
    <x v="0"/>
    <n v="74.639488409272587"/>
    <s v="AU"/>
    <s v="AUD"/>
    <n v="1444525200"/>
    <n v="1441339242"/>
    <b v="1"/>
    <x v="470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1986"/>
    <x v="0"/>
    <n v="47.058064516129029"/>
    <s v="US"/>
    <s v="USD"/>
    <n v="1432230988"/>
    <n v="1429638988"/>
    <b v="1"/>
    <x v="471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1987"/>
    <x v="0"/>
    <n v="26.591351351351353"/>
    <s v="IT"/>
    <s v="EUR"/>
    <n v="1483120216"/>
    <n v="1479232216"/>
    <b v="0"/>
    <x v="142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430"/>
    <x v="0"/>
    <n v="36.774193548387096"/>
    <s v="US"/>
    <s v="USD"/>
    <n v="1480658966"/>
    <n v="1479449366"/>
    <b v="0"/>
    <x v="95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1988"/>
    <x v="0"/>
    <n v="31.820544982698959"/>
    <s v="US"/>
    <s v="USD"/>
    <n v="1347530822"/>
    <n v="1345716422"/>
    <b v="0"/>
    <x v="472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1989"/>
    <x v="0"/>
    <n v="27.576923076923077"/>
    <s v="DE"/>
    <s v="EUR"/>
    <n v="1478723208"/>
    <n v="1476559608"/>
    <b v="0"/>
    <x v="47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1990"/>
    <x v="0"/>
    <n v="56"/>
    <s v="US"/>
    <s v="USD"/>
    <n v="1433343869"/>
    <n v="1430751869"/>
    <b v="0"/>
    <x v="133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1991"/>
    <x v="0"/>
    <n v="21.555555555555557"/>
    <s v="US"/>
    <s v="USD"/>
    <n v="1448571261"/>
    <n v="1445975661"/>
    <b v="0"/>
    <x v="43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1992"/>
    <x v="0"/>
    <n v="44.095238095238095"/>
    <s v="US"/>
    <s v="USD"/>
    <n v="1417389067"/>
    <n v="1415661067"/>
    <b v="0"/>
    <x v="64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1993"/>
    <x v="0"/>
    <n v="63.87"/>
    <s v="GB"/>
    <s v="GBP"/>
    <n v="1431608122"/>
    <n v="1429016122"/>
    <b v="0"/>
    <x v="61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1994"/>
    <x v="0"/>
    <n v="38.987654320987652"/>
    <s v="AU"/>
    <s v="AUD"/>
    <n v="1467280800"/>
    <n v="1464921112"/>
    <b v="0"/>
    <x v="75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1995"/>
    <x v="0"/>
    <n v="80.185489510489504"/>
    <s v="US"/>
    <s v="USD"/>
    <n v="1440907427"/>
    <n v="1438488227"/>
    <b v="0"/>
    <x v="172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1996"/>
    <x v="0"/>
    <n v="34.904761904761905"/>
    <s v="US"/>
    <s v="USD"/>
    <n v="1464485339"/>
    <n v="1462325339"/>
    <b v="0"/>
    <x v="288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1997"/>
    <x v="0"/>
    <n v="89.100502512562812"/>
    <s v="US"/>
    <s v="USD"/>
    <n v="1393542000"/>
    <n v="1390938332"/>
    <b v="0"/>
    <x v="473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1998"/>
    <x v="0"/>
    <n v="39.44"/>
    <s v="US"/>
    <s v="USD"/>
    <n v="1475163921"/>
    <n v="1472571921"/>
    <b v="0"/>
    <x v="20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31"/>
    <x v="0"/>
    <n v="136.9047619047619"/>
    <s v="CA"/>
    <s v="CAD"/>
    <n v="1425937761"/>
    <n v="1422917361"/>
    <b v="0"/>
    <x v="87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1999"/>
    <x v="0"/>
    <n v="37.46"/>
    <s v="US"/>
    <s v="USD"/>
    <n v="1476579600"/>
    <n v="1474641914"/>
    <b v="0"/>
    <x v="133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2000"/>
    <x v="0"/>
    <n v="31.96153846153846"/>
    <s v="US"/>
    <s v="USD"/>
    <n v="1476277875"/>
    <n v="1474895475"/>
    <b v="0"/>
    <x v="55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2001"/>
    <x v="0"/>
    <n v="25.214285714285715"/>
    <s v="US"/>
    <s v="USD"/>
    <n v="1421358895"/>
    <n v="1418766895"/>
    <b v="0"/>
    <x v="25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2002"/>
    <x v="0"/>
    <n v="10.040816326530612"/>
    <s v="GB"/>
    <s v="GBP"/>
    <n v="1424378748"/>
    <n v="1421786748"/>
    <b v="0"/>
    <x v="72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1719"/>
    <x v="0"/>
    <n v="45.94202898550725"/>
    <s v="US"/>
    <s v="USD"/>
    <n v="1433735474"/>
    <n v="1428551474"/>
    <b v="0"/>
    <x v="50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460"/>
    <x v="2"/>
    <n v="15"/>
    <s v="US"/>
    <s v="USD"/>
    <n v="1410811740"/>
    <n v="1409341863"/>
    <b v="0"/>
    <x v="29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109"/>
    <x v="2"/>
    <e v="#DIV/0!"/>
    <s v="DE"/>
    <s v="EUR"/>
    <n v="1468565820"/>
    <n v="1465970108"/>
    <b v="0"/>
    <x v="78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2003"/>
    <x v="1"/>
    <n v="223.58248500999335"/>
    <s v="US"/>
    <s v="USD"/>
    <n v="1482307140"/>
    <n v="1479218315"/>
    <b v="1"/>
    <x v="474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2004"/>
    <x v="1"/>
    <n v="39.480769230769234"/>
    <s v="US"/>
    <s v="USD"/>
    <n v="1489172435"/>
    <n v="1486580435"/>
    <b v="1"/>
    <x v="47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131"/>
    <x v="1"/>
    <n v="91.304347826086953"/>
    <s v="AU"/>
    <s v="AUD"/>
    <n v="1415481203"/>
    <n v="1412885603"/>
    <b v="1"/>
    <x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2005"/>
    <x v="1"/>
    <n v="78.666205607476627"/>
    <s v="US"/>
    <s v="USD"/>
    <n v="1441783869"/>
    <n v="1439191869"/>
    <b v="1"/>
    <x v="47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2006"/>
    <x v="1"/>
    <n v="12"/>
    <s v="CA"/>
    <s v="CAD"/>
    <n v="1439533019"/>
    <n v="1436941019"/>
    <b v="0"/>
    <x v="8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2007"/>
    <x v="1"/>
    <n v="17.666666666666668"/>
    <s v="US"/>
    <s v="USD"/>
    <n v="1457543360"/>
    <n v="1454951360"/>
    <b v="0"/>
    <x v="79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2008"/>
    <x v="1"/>
    <n v="41.333333333333336"/>
    <s v="US"/>
    <s v="USD"/>
    <n v="1454370941"/>
    <n v="1449186941"/>
    <b v="0"/>
    <x v="8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2009"/>
    <x v="1"/>
    <n v="71.599999999999994"/>
    <s v="US"/>
    <s v="USD"/>
    <n v="1482332343"/>
    <n v="1479740343"/>
    <b v="0"/>
    <x v="81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2010"/>
    <x v="1"/>
    <n v="307.8235294117647"/>
    <s v="US"/>
    <s v="USD"/>
    <n v="1450380009"/>
    <n v="1447960809"/>
    <b v="0"/>
    <x v="5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2011"/>
    <x v="1"/>
    <n v="80.454545454545453"/>
    <s v="AU"/>
    <s v="AUD"/>
    <n v="1418183325"/>
    <n v="1415591325"/>
    <b v="0"/>
    <x v="202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2012"/>
    <x v="1"/>
    <n v="83.942857142857136"/>
    <s v="US"/>
    <s v="USD"/>
    <n v="1402632000"/>
    <n v="1399909127"/>
    <b v="0"/>
    <x v="16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2013"/>
    <x v="1"/>
    <n v="8.5"/>
    <s v="US"/>
    <s v="USD"/>
    <n v="1429622726"/>
    <n v="1424442326"/>
    <b v="0"/>
    <x v="79"/>
    <b v="0"/>
    <s v="technology/space exploration"/>
    <x v="2"/>
    <s v="space exploration"/>
    <x v="2654"/>
    <d v="2015-04-21T13:25:26"/>
  </r>
  <r>
    <n v="2655"/>
    <s v="Balloons (Canceled)"/>
    <s v="Thank you for your support!"/>
    <x v="36"/>
    <n v="3155"/>
    <x v="2014"/>
    <x v="1"/>
    <n v="73.372093023255815"/>
    <s v="US"/>
    <s v="USD"/>
    <n v="1455048000"/>
    <n v="1452631647"/>
    <b v="0"/>
    <x v="68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2015"/>
    <x v="1"/>
    <n v="112.86184210526316"/>
    <s v="US"/>
    <s v="USD"/>
    <n v="1489345200"/>
    <n v="1485966688"/>
    <b v="0"/>
    <x v="215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2016"/>
    <x v="1"/>
    <n v="95.277627118644077"/>
    <s v="US"/>
    <s v="USD"/>
    <n v="1470187800"/>
    <n v="1467325053"/>
    <b v="0"/>
    <x v="211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2017"/>
    <x v="1"/>
    <n v="22.75"/>
    <s v="US"/>
    <s v="USD"/>
    <n v="1469913194"/>
    <n v="1467321194"/>
    <b v="0"/>
    <x v="80"/>
    <b v="0"/>
    <s v="technology/space exploration"/>
    <x v="2"/>
    <s v="space exploration"/>
    <x v="2658"/>
    <d v="2016-07-30T21:13:14"/>
  </r>
  <r>
    <n v="2659"/>
    <s v="test (Canceled)"/>
    <s v="test"/>
    <x v="197"/>
    <n v="1333"/>
    <x v="2018"/>
    <x v="1"/>
    <n v="133.30000000000001"/>
    <s v="US"/>
    <s v="USD"/>
    <n v="1429321210"/>
    <n v="1426729210"/>
    <b v="0"/>
    <x v="73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2019"/>
    <x v="1"/>
    <n v="3.8"/>
    <s v="US"/>
    <s v="USD"/>
    <n v="1448388418"/>
    <n v="1443200818"/>
    <b v="0"/>
    <x v="81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1335"/>
    <x v="0"/>
    <n v="85.75"/>
    <s v="US"/>
    <s v="USD"/>
    <n v="1382742010"/>
    <n v="1380150010"/>
    <b v="0"/>
    <x v="65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2020"/>
    <x v="0"/>
    <n v="267"/>
    <s v="US"/>
    <s v="USD"/>
    <n v="1440179713"/>
    <n v="1437587713"/>
    <b v="0"/>
    <x v="144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2021"/>
    <x v="0"/>
    <n v="373.55803571428572"/>
    <s v="CA"/>
    <s v="CAD"/>
    <n v="1441378800"/>
    <n v="1438873007"/>
    <b v="0"/>
    <x v="6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2022"/>
    <x v="0"/>
    <n v="174.03846153846155"/>
    <s v="US"/>
    <s v="USD"/>
    <n v="1449644340"/>
    <n v="1446683797"/>
    <b v="0"/>
    <x v="201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2023"/>
    <x v="0"/>
    <n v="93.695652173913047"/>
    <s v="US"/>
    <s v="USD"/>
    <n v="1430774974"/>
    <n v="1426886974"/>
    <b v="0"/>
    <x v="67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2024"/>
    <x v="0"/>
    <n v="77.327718446601949"/>
    <s v="US"/>
    <s v="USD"/>
    <n v="1443214800"/>
    <n v="1440008439"/>
    <b v="0"/>
    <x v="190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1934"/>
    <x v="0"/>
    <n v="92.222222222222229"/>
    <s v="US"/>
    <s v="USD"/>
    <n v="1455142416"/>
    <n v="1452550416"/>
    <b v="0"/>
    <x v="59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x v="28"/>
    <n v="1707"/>
    <x v="2025"/>
    <x v="0"/>
    <n v="60.964285714285715"/>
    <s v="CA"/>
    <s v="CAD"/>
    <n v="1447079520"/>
    <n v="1443449265"/>
    <b v="0"/>
    <x v="33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1239"/>
    <x v="0"/>
    <n v="91"/>
    <s v="US"/>
    <s v="USD"/>
    <n v="1452387096"/>
    <n v="1447203096"/>
    <b v="0"/>
    <x v="202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026"/>
    <x v="2"/>
    <n v="41.583333333333336"/>
    <s v="AU"/>
    <s v="AUD"/>
    <n v="1406593780"/>
    <n v="1404174580"/>
    <b v="1"/>
    <x v="65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027"/>
    <x v="2"/>
    <n v="33.761904761904759"/>
    <s v="US"/>
    <s v="USD"/>
    <n v="1419017880"/>
    <n v="1416419916"/>
    <b v="1"/>
    <x v="87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028"/>
    <x v="2"/>
    <n v="70.61702127659575"/>
    <s v="US"/>
    <s v="USD"/>
    <n v="1451282400"/>
    <n v="1449436390"/>
    <b v="1"/>
    <x v="5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029"/>
    <x v="2"/>
    <n v="167.15151515151516"/>
    <s v="US"/>
    <s v="USD"/>
    <n v="1414622700"/>
    <n v="1412081999"/>
    <b v="1"/>
    <x v="3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030"/>
    <x v="2"/>
    <n v="128.61988304093566"/>
    <s v="US"/>
    <s v="USD"/>
    <n v="1467694740"/>
    <n v="1465398670"/>
    <b v="1"/>
    <x v="199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031"/>
    <x v="2"/>
    <n v="65.41379310344827"/>
    <s v="US"/>
    <s v="USD"/>
    <n v="1415655289"/>
    <n v="1413059689"/>
    <b v="1"/>
    <x v="60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032"/>
    <x v="2"/>
    <n v="117.55555555555556"/>
    <s v="CA"/>
    <s v="CAD"/>
    <n v="1463929174"/>
    <n v="1461337174"/>
    <b v="0"/>
    <x v="82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033"/>
    <x v="2"/>
    <n v="126.48148148148148"/>
    <s v="US"/>
    <s v="USD"/>
    <n v="1404348143"/>
    <n v="1401756143"/>
    <b v="0"/>
    <x v="74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034"/>
    <x v="2"/>
    <n v="550"/>
    <s v="ES"/>
    <s v="EUR"/>
    <n v="1443121765"/>
    <n v="1440529765"/>
    <b v="0"/>
    <x v="84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035"/>
    <x v="2"/>
    <n v="44"/>
    <s v="US"/>
    <s v="USD"/>
    <n v="1425081694"/>
    <n v="1422489694"/>
    <b v="0"/>
    <x v="83"/>
    <b v="0"/>
    <s v="technology/makerspaces"/>
    <x v="2"/>
    <s v="makerspaces"/>
    <x v="2679"/>
    <d v="2015-02-28T00:01:34"/>
  </r>
  <r>
    <n v="2680"/>
    <s v="iHeart Pillow"/>
    <s v="iHeartPillow, Connecting loved ones"/>
    <x v="261"/>
    <n v="276"/>
    <x v="2036"/>
    <x v="2"/>
    <n v="69"/>
    <s v="ES"/>
    <s v="EUR"/>
    <n v="1459915491"/>
    <n v="1457327091"/>
    <b v="0"/>
    <x v="80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1839"/>
    <x v="2"/>
    <n v="27.5"/>
    <s v="US"/>
    <s v="USD"/>
    <n v="1405027750"/>
    <n v="1402867750"/>
    <b v="0"/>
    <x v="84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037"/>
    <x v="2"/>
    <n v="84.9"/>
    <s v="US"/>
    <s v="USD"/>
    <n v="1416635940"/>
    <n v="1413838540"/>
    <b v="0"/>
    <x v="9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1156"/>
    <x v="2"/>
    <n v="12"/>
    <s v="US"/>
    <s v="USD"/>
    <n v="1425233240"/>
    <n v="1422641240"/>
    <b v="0"/>
    <x v="8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736"/>
    <x v="2"/>
    <n v="200"/>
    <s v="US"/>
    <s v="USD"/>
    <n v="1407621425"/>
    <n v="1404165425"/>
    <b v="0"/>
    <x v="8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459"/>
    <x v="2"/>
    <n v="10"/>
    <s v="US"/>
    <s v="USD"/>
    <n v="1430149330"/>
    <n v="1424968930"/>
    <b v="0"/>
    <x v="29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109"/>
    <x v="2"/>
    <e v="#DIV/0!"/>
    <s v="US"/>
    <s v="USD"/>
    <n v="1412119423"/>
    <n v="1410391423"/>
    <b v="0"/>
    <x v="78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109"/>
    <x v="2"/>
    <e v="#DIV/0!"/>
    <s v="US"/>
    <s v="USD"/>
    <n v="1435591318"/>
    <n v="1432999318"/>
    <b v="0"/>
    <x v="78"/>
    <b v="0"/>
    <s v="food/food trucks"/>
    <x v="7"/>
    <s v="food trucks"/>
    <x v="2687"/>
    <d v="2015-06-29T15:21:58"/>
  </r>
  <r>
    <n v="2688"/>
    <s v="Mac N Cheez Food Truck"/>
    <s v="The amazing gourmet Mac N Cheez Food Truck Campaigne!"/>
    <x v="63"/>
    <n v="74"/>
    <x v="2038"/>
    <x v="2"/>
    <n v="5.2857142857142856"/>
    <s v="US"/>
    <s v="USD"/>
    <n v="1424746800"/>
    <n v="1422067870"/>
    <b v="0"/>
    <x v="25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1870"/>
    <x v="2"/>
    <n v="1"/>
    <s v="US"/>
    <s v="USD"/>
    <n v="1469919890"/>
    <n v="1467327890"/>
    <b v="0"/>
    <x v="29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039"/>
    <x v="2"/>
    <n v="72.762711864406782"/>
    <s v="US"/>
    <s v="USD"/>
    <n v="1433298676"/>
    <n v="1429410676"/>
    <b v="0"/>
    <x v="115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x v="99"/>
    <n v="35"/>
    <x v="2040"/>
    <x v="2"/>
    <n v="17.5"/>
    <s v="CA"/>
    <s v="CAD"/>
    <n v="1431278557"/>
    <n v="1427390557"/>
    <b v="0"/>
    <x v="84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1154"/>
    <x v="2"/>
    <n v="25"/>
    <s v="US"/>
    <s v="USD"/>
    <n v="1427266860"/>
    <n v="1424678460"/>
    <b v="0"/>
    <x v="29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417"/>
    <x v="2"/>
    <n v="13.333333333333334"/>
    <s v="US"/>
    <s v="USD"/>
    <n v="1407899966"/>
    <n v="1405307966"/>
    <b v="0"/>
    <x v="8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72"/>
    <x v="2"/>
    <n v="1"/>
    <s v="US"/>
    <s v="USD"/>
    <n v="1411701739"/>
    <n v="1409109739"/>
    <b v="0"/>
    <x v="29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041"/>
    <x v="2"/>
    <n v="23.666666666666668"/>
    <s v="US"/>
    <s v="USD"/>
    <n v="1428981718"/>
    <n v="1423801318"/>
    <b v="0"/>
    <x v="8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042"/>
    <x v="2"/>
    <n v="89.21052631578948"/>
    <s v="US"/>
    <s v="USD"/>
    <n v="1419538560"/>
    <n v="1416600960"/>
    <b v="0"/>
    <x v="44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043"/>
    <x v="2"/>
    <n v="116.55769230769231"/>
    <s v="US"/>
    <s v="USD"/>
    <n v="1438552800"/>
    <n v="1435876423"/>
    <b v="0"/>
    <x v="47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044"/>
    <x v="2"/>
    <n v="13.005000000000001"/>
    <s v="US"/>
    <s v="USD"/>
    <n v="1403904808"/>
    <n v="1401312808"/>
    <b v="0"/>
    <x v="84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109"/>
    <x v="2"/>
    <e v="#DIV/0!"/>
    <s v="CA"/>
    <s v="CAD"/>
    <n v="1407533463"/>
    <n v="1404941463"/>
    <b v="0"/>
    <x v="78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045"/>
    <x v="2"/>
    <n v="17.5"/>
    <s v="US"/>
    <s v="USD"/>
    <n v="1411073972"/>
    <n v="1408481972"/>
    <b v="0"/>
    <x v="80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2046"/>
    <x v="3"/>
    <n v="34.130434782608695"/>
    <s v="IE"/>
    <s v="EUR"/>
    <n v="1491586534"/>
    <n v="1488911734"/>
    <b v="0"/>
    <x v="67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2047"/>
    <x v="3"/>
    <n v="132.34615384615384"/>
    <s v="US"/>
    <s v="USD"/>
    <n v="1491416077"/>
    <n v="1488827677"/>
    <b v="1"/>
    <x v="55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603"/>
    <x v="3"/>
    <n v="922.22222222222217"/>
    <s v="MX"/>
    <s v="MXN"/>
    <n v="1490196830"/>
    <n v="1485016430"/>
    <b v="0"/>
    <x v="43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2048"/>
    <x v="3"/>
    <n v="163.57142857142858"/>
    <s v="US"/>
    <s v="USD"/>
    <n v="1491421314"/>
    <n v="1487709714"/>
    <b v="0"/>
    <x v="63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2049"/>
    <x v="3"/>
    <n v="217.375"/>
    <s v="US"/>
    <s v="USD"/>
    <n v="1490389158"/>
    <n v="1486504758"/>
    <b v="0"/>
    <x v="22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2050"/>
    <x v="0"/>
    <n v="149.44486692015209"/>
    <s v="US"/>
    <s v="USD"/>
    <n v="1413442740"/>
    <n v="1410937483"/>
    <b v="1"/>
    <x v="40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2051"/>
    <x v="0"/>
    <n v="71.237487309644663"/>
    <s v="US"/>
    <s v="USD"/>
    <n v="1369637940"/>
    <n v="1367088443"/>
    <b v="1"/>
    <x v="476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2052"/>
    <x v="0"/>
    <n v="44.464318398474738"/>
    <s v="GB"/>
    <s v="GBP"/>
    <n v="1469119526"/>
    <n v="1463935526"/>
    <b v="1"/>
    <x v="477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2053"/>
    <x v="0"/>
    <n v="164.94480519480518"/>
    <s v="US"/>
    <s v="USD"/>
    <n v="1475553540"/>
    <n v="1472528141"/>
    <b v="1"/>
    <x v="47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2054"/>
    <x v="0"/>
    <n v="84.871516544117654"/>
    <s v="US"/>
    <s v="USD"/>
    <n v="1407549600"/>
    <n v="1404797428"/>
    <b v="1"/>
    <x v="479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2055"/>
    <x v="0"/>
    <n v="53.945205479452056"/>
    <s v="GB"/>
    <s v="GBP"/>
    <n v="1403301660"/>
    <n v="1400694790"/>
    <b v="1"/>
    <x v="196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2056"/>
    <x v="0"/>
    <n v="50.531468531468533"/>
    <s v="US"/>
    <s v="USD"/>
    <n v="1373738400"/>
    <n v="1370568560"/>
    <b v="1"/>
    <x v="235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2057"/>
    <x v="0"/>
    <n v="108.00140845070422"/>
    <s v="US"/>
    <s v="USD"/>
    <n v="1450971684"/>
    <n v="1447515684"/>
    <b v="1"/>
    <x v="48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2058"/>
    <x v="0"/>
    <n v="95.373770491803285"/>
    <s v="US"/>
    <s v="USD"/>
    <n v="1476486000"/>
    <n v="1474040596"/>
    <b v="1"/>
    <x v="120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2059"/>
    <x v="0"/>
    <n v="57.631016333938291"/>
    <s v="US"/>
    <s v="USD"/>
    <n v="1456047228"/>
    <n v="1453109628"/>
    <b v="1"/>
    <x v="48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2060"/>
    <x v="0"/>
    <n v="64.160481283422456"/>
    <s v="DE"/>
    <s v="EUR"/>
    <n v="1444291193"/>
    <n v="1441699193"/>
    <b v="1"/>
    <x v="482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2061"/>
    <x v="0"/>
    <n v="92.387692307692305"/>
    <s v="US"/>
    <s v="USD"/>
    <n v="1417906649"/>
    <n v="1414015049"/>
    <b v="1"/>
    <x v="166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2062"/>
    <x v="0"/>
    <n v="125.97972972972973"/>
    <s v="US"/>
    <s v="USD"/>
    <n v="1462316400"/>
    <n v="1459865945"/>
    <b v="1"/>
    <x v="265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2063"/>
    <x v="0"/>
    <n v="94.637681159420296"/>
    <s v="US"/>
    <s v="USD"/>
    <n v="1460936694"/>
    <n v="1455756294"/>
    <b v="0"/>
    <x v="50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2064"/>
    <x v="0"/>
    <n v="170.69942196531792"/>
    <s v="US"/>
    <s v="USD"/>
    <n v="1478866253"/>
    <n v="1476270653"/>
    <b v="0"/>
    <x v="210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2065"/>
    <x v="0"/>
    <n v="40.762081784386616"/>
    <s v="GB"/>
    <s v="GBP"/>
    <n v="1378494000"/>
    <n v="1375880598"/>
    <b v="0"/>
    <x v="314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2066"/>
    <x v="0"/>
    <n v="68.254054054054052"/>
    <s v="US"/>
    <s v="USD"/>
    <n v="1485722053"/>
    <n v="1480538053"/>
    <b v="0"/>
    <x v="333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2067"/>
    <x v="0"/>
    <n v="95.48863636363636"/>
    <s v="US"/>
    <s v="USD"/>
    <n v="1420060088"/>
    <n v="1414872488"/>
    <b v="0"/>
    <x v="282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2068"/>
    <x v="0"/>
    <n v="7.1902649656526005"/>
    <s v="GB"/>
    <s v="GBP"/>
    <n v="1439625059"/>
    <n v="1436860259"/>
    <b v="0"/>
    <x v="483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2069"/>
    <x v="0"/>
    <n v="511.65486725663715"/>
    <s v="CA"/>
    <s v="CAD"/>
    <n v="1488390735"/>
    <n v="1484070735"/>
    <b v="0"/>
    <x v="116"/>
    <b v="1"/>
    <s v="technology/hardware"/>
    <x v="2"/>
    <s v="hardware"/>
    <x v="2725"/>
    <d v="2017-03-01T17:52:15"/>
  </r>
  <r>
    <n v="2726"/>
    <s v="Krimston TWO - Dual SIM case for iPhone"/>
    <s v="Krimston TWO: iPhone Dual SIM Case"/>
    <x v="57"/>
    <n v="105745"/>
    <x v="2070"/>
    <x v="0"/>
    <n v="261.74504950495049"/>
    <s v="US"/>
    <s v="USD"/>
    <n v="1461333311"/>
    <n v="1458741311"/>
    <b v="0"/>
    <x v="442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2071"/>
    <x v="0"/>
    <n v="69.760961810466767"/>
    <s v="US"/>
    <s v="USD"/>
    <n v="1438964063"/>
    <n v="1436804063"/>
    <b v="0"/>
    <x v="484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2072"/>
    <x v="0"/>
    <n v="77.229591836734699"/>
    <s v="US"/>
    <s v="USD"/>
    <n v="1451485434"/>
    <n v="1448461434"/>
    <b v="0"/>
    <x v="413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970"/>
    <x v="0"/>
    <n v="340.56521739130437"/>
    <s v="US"/>
    <s v="USD"/>
    <n v="1430459197"/>
    <n v="1427867197"/>
    <b v="0"/>
    <x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2073"/>
    <x v="0"/>
    <n v="67.417903225806455"/>
    <s v="US"/>
    <s v="USD"/>
    <n v="1366635575"/>
    <n v="1363611575"/>
    <b v="0"/>
    <x v="345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2074"/>
    <x v="0"/>
    <n v="845.70270270270271"/>
    <s v="US"/>
    <s v="USD"/>
    <n v="1413604800"/>
    <n v="1408624622"/>
    <b v="0"/>
    <x v="7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2075"/>
    <x v="0"/>
    <n v="97.191780821917803"/>
    <s v="US"/>
    <s v="USD"/>
    <n v="1369699200"/>
    <n v="1366917828"/>
    <b v="0"/>
    <x v="9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2076"/>
    <x v="0"/>
    <n v="451.84033613445376"/>
    <s v="US"/>
    <s v="USD"/>
    <n v="1428643974"/>
    <n v="1423463574"/>
    <b v="0"/>
    <x v="46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2077"/>
    <x v="0"/>
    <n v="138.66871165644173"/>
    <s v="US"/>
    <s v="USD"/>
    <n v="1476395940"/>
    <n v="1473782592"/>
    <b v="0"/>
    <x v="430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2078"/>
    <x v="0"/>
    <n v="21.640147492625371"/>
    <s v="GB"/>
    <s v="GBP"/>
    <n v="1363204800"/>
    <n v="1360551250"/>
    <b v="0"/>
    <x v="485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2079"/>
    <x v="0"/>
    <n v="169.51724137931035"/>
    <s v="CA"/>
    <s v="CAD"/>
    <n v="1398268773"/>
    <n v="1395676773"/>
    <b v="0"/>
    <x v="6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2080"/>
    <x v="0"/>
    <n v="161.88210526315791"/>
    <s v="US"/>
    <s v="USD"/>
    <n v="1389812400"/>
    <n v="1386108087"/>
    <b v="0"/>
    <x v="231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2081"/>
    <x v="0"/>
    <n v="493.13333333333333"/>
    <s v="US"/>
    <s v="USD"/>
    <n v="1478402804"/>
    <n v="1473218804"/>
    <b v="0"/>
    <x v="41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2082"/>
    <x v="0"/>
    <n v="22.120418848167539"/>
    <s v="GB"/>
    <s v="GBP"/>
    <n v="1399324717"/>
    <n v="1395436717"/>
    <b v="0"/>
    <x v="277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101"/>
    <x v="0"/>
    <n v="18.235294117647058"/>
    <s v="US"/>
    <s v="USD"/>
    <n v="1426117552"/>
    <n v="1423529152"/>
    <b v="0"/>
    <x v="5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083"/>
    <x v="2"/>
    <n v="8.75"/>
    <s v="US"/>
    <s v="USD"/>
    <n v="1413770820"/>
    <n v="1412005602"/>
    <b v="0"/>
    <x v="80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084"/>
    <x v="2"/>
    <n v="40.611111111111114"/>
    <s v="US"/>
    <s v="USD"/>
    <n v="1337102187"/>
    <n v="1335892587"/>
    <b v="0"/>
    <x v="59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109"/>
    <x v="2"/>
    <e v="#DIV/0!"/>
    <s v="US"/>
    <s v="USD"/>
    <n v="1476863607"/>
    <n v="1474271607"/>
    <b v="0"/>
    <x v="78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085"/>
    <x v="2"/>
    <n v="37.954545454545453"/>
    <s v="US"/>
    <s v="USD"/>
    <n v="1330478998"/>
    <n v="1327886998"/>
    <b v="0"/>
    <x v="19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086"/>
    <x v="2"/>
    <n v="35.734693877551024"/>
    <s v="US"/>
    <s v="USD"/>
    <n v="1342309368"/>
    <n v="1337125368"/>
    <b v="0"/>
    <x v="72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087"/>
    <x v="2"/>
    <n v="42.157894736842103"/>
    <s v="US"/>
    <s v="USD"/>
    <n v="1409337911"/>
    <n v="1406745911"/>
    <b v="0"/>
    <x v="10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088"/>
    <x v="2"/>
    <n v="35"/>
    <s v="US"/>
    <s v="USD"/>
    <n v="1339816200"/>
    <n v="1337095997"/>
    <b v="0"/>
    <x v="80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550"/>
    <x v="2"/>
    <n v="13.25"/>
    <s v="US"/>
    <s v="USD"/>
    <n v="1472835802"/>
    <n v="1470243802"/>
    <b v="0"/>
    <x v="80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089"/>
    <x v="2"/>
    <n v="55"/>
    <s v="US"/>
    <s v="USD"/>
    <n v="1428171037"/>
    <n v="1425582637"/>
    <b v="0"/>
    <x v="84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109"/>
    <x v="2"/>
    <e v="#DIV/0!"/>
    <s v="US"/>
    <s v="USD"/>
    <n v="1341086400"/>
    <n v="1340055345"/>
    <b v="0"/>
    <x v="78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109"/>
    <x v="2"/>
    <e v="#DIV/0!"/>
    <s v="US"/>
    <s v="USD"/>
    <n v="1403039842"/>
    <n v="1397855842"/>
    <b v="0"/>
    <x v="78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090"/>
    <x v="2"/>
    <n v="39.285714285714285"/>
    <s v="US"/>
    <s v="USD"/>
    <n v="1324232504"/>
    <n v="1320776504"/>
    <b v="0"/>
    <x v="25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091"/>
    <x v="2"/>
    <n v="47.5"/>
    <s v="US"/>
    <s v="USD"/>
    <n v="1346017023"/>
    <n v="1343425023"/>
    <b v="0"/>
    <x v="22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109"/>
    <x v="2"/>
    <e v="#DIV/0!"/>
    <s v="US"/>
    <s v="USD"/>
    <n v="1410448551"/>
    <n v="1407856551"/>
    <b v="0"/>
    <x v="78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092"/>
    <x v="2"/>
    <n v="17.333333333333332"/>
    <s v="IE"/>
    <s v="EUR"/>
    <n v="1428519527"/>
    <n v="1425927527"/>
    <b v="0"/>
    <x v="41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156"/>
    <x v="2"/>
    <n v="31.757575757575758"/>
    <s v="US"/>
    <s v="USD"/>
    <n v="1389476201"/>
    <n v="1386884201"/>
    <b v="0"/>
    <x v="51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x v="15"/>
    <n v="10"/>
    <x v="886"/>
    <x v="2"/>
    <n v="5"/>
    <s v="US"/>
    <s v="USD"/>
    <n v="1470498332"/>
    <n v="1469202332"/>
    <b v="0"/>
    <x v="84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093"/>
    <x v="2"/>
    <n v="39"/>
    <s v="AU"/>
    <s v="AUD"/>
    <n v="1476095783"/>
    <n v="1474886183"/>
    <b v="0"/>
    <x v="79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1131"/>
    <x v="2"/>
    <n v="52.5"/>
    <s v="AU"/>
    <s v="AUD"/>
    <n v="1468658866"/>
    <n v="1464943666"/>
    <b v="0"/>
    <x v="84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109"/>
    <x v="2"/>
    <e v="#DIV/0!"/>
    <s v="GB"/>
    <s v="GBP"/>
    <n v="1371726258"/>
    <n v="1369134258"/>
    <b v="0"/>
    <x v="78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174"/>
    <x v="2"/>
    <n v="9"/>
    <s v="US"/>
    <s v="USD"/>
    <n v="1357176693"/>
    <n v="1354584693"/>
    <b v="0"/>
    <x v="80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094"/>
    <x v="2"/>
    <n v="25"/>
    <s v="US"/>
    <s v="USD"/>
    <n v="1332114795"/>
    <n v="1326934395"/>
    <b v="0"/>
    <x v="29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095"/>
    <x v="2"/>
    <n v="30"/>
    <s v="US"/>
    <s v="USD"/>
    <n v="1369403684"/>
    <n v="1365515684"/>
    <b v="0"/>
    <x v="8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096"/>
    <x v="2"/>
    <n v="11.25"/>
    <s v="US"/>
    <s v="USD"/>
    <n v="1338404400"/>
    <n v="1335855631"/>
    <b v="0"/>
    <x v="80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109"/>
    <x v="2"/>
    <e v="#DIV/0!"/>
    <s v="US"/>
    <s v="USD"/>
    <n v="1351432428"/>
    <n v="1350050028"/>
    <b v="0"/>
    <x v="78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172"/>
    <x v="2"/>
    <n v="25"/>
    <s v="US"/>
    <s v="USD"/>
    <n v="1313078518"/>
    <n v="1310486518"/>
    <b v="0"/>
    <x v="80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1671"/>
    <x v="2"/>
    <n v="11.333333333333334"/>
    <s v="CA"/>
    <s v="CAD"/>
    <n v="1439766050"/>
    <n v="1434582050"/>
    <b v="0"/>
    <x v="8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097"/>
    <x v="2"/>
    <n v="29.470588235294116"/>
    <s v="US"/>
    <s v="USD"/>
    <n v="1333028723"/>
    <n v="1330440323"/>
    <b v="0"/>
    <x v="69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1161"/>
    <x v="2"/>
    <n v="1"/>
    <s v="GB"/>
    <s v="GBP"/>
    <n v="1401997790"/>
    <n v="1397677790"/>
    <b v="0"/>
    <x v="84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098"/>
    <x v="2"/>
    <n v="63.098484848484851"/>
    <s v="US"/>
    <s v="USD"/>
    <n v="1395158130"/>
    <n v="1392569730"/>
    <b v="0"/>
    <x v="51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109"/>
    <x v="2"/>
    <e v="#DIV/0!"/>
    <s v="US"/>
    <s v="USD"/>
    <n v="1359738000"/>
    <n v="1355489140"/>
    <b v="0"/>
    <x v="78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109"/>
    <x v="2"/>
    <e v="#DIV/0!"/>
    <s v="US"/>
    <s v="USD"/>
    <n v="1381006294"/>
    <n v="1379710294"/>
    <b v="0"/>
    <x v="78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099"/>
    <x v="2"/>
    <n v="1"/>
    <s v="CA"/>
    <s v="CAD"/>
    <n v="1461530721"/>
    <n v="1460666721"/>
    <b v="0"/>
    <x v="29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100"/>
    <x v="2"/>
    <n v="43.846153846153847"/>
    <s v="US"/>
    <s v="USD"/>
    <n v="1362711728"/>
    <n v="1360119728"/>
    <b v="0"/>
    <x v="62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419"/>
    <x v="2"/>
    <n v="75"/>
    <s v="US"/>
    <s v="USD"/>
    <n v="1323994754"/>
    <n v="1321402754"/>
    <b v="0"/>
    <x v="84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101"/>
    <x v="2"/>
    <n v="45.972222222222221"/>
    <s v="US"/>
    <s v="USD"/>
    <n v="1434092876"/>
    <n v="1431414476"/>
    <b v="0"/>
    <x v="17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119"/>
    <x v="2"/>
    <n v="10"/>
    <s v="US"/>
    <s v="USD"/>
    <n v="1437149004"/>
    <n v="1434557004"/>
    <b v="0"/>
    <x v="29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102"/>
    <x v="2"/>
    <n v="93.666666666666671"/>
    <s v="US"/>
    <s v="USD"/>
    <n v="1409009306"/>
    <n v="1406417306"/>
    <b v="0"/>
    <x v="41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103"/>
    <x v="2"/>
    <n v="53"/>
    <s v="US"/>
    <s v="USD"/>
    <n v="1448204621"/>
    <n v="1445609021"/>
    <b v="0"/>
    <x v="29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109"/>
    <x v="2"/>
    <e v="#DIV/0!"/>
    <s v="IT"/>
    <s v="EUR"/>
    <n v="1489142688"/>
    <n v="1486550688"/>
    <b v="0"/>
    <x v="78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2104"/>
    <x v="0"/>
    <n v="47"/>
    <s v="US"/>
    <s v="USD"/>
    <n v="1423724400"/>
    <n v="1421274954"/>
    <b v="0"/>
    <x v="33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43"/>
    <x v="0"/>
    <n v="66.666666666666671"/>
    <s v="US"/>
    <s v="USD"/>
    <n v="1424149140"/>
    <n v="1421964718"/>
    <b v="0"/>
    <x v="59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1444"/>
    <x v="0"/>
    <n v="18.770491803278688"/>
    <s v="GB"/>
    <s v="GBP"/>
    <n v="1429793446"/>
    <n v="1428583846"/>
    <b v="0"/>
    <x v="42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984"/>
    <x v="0"/>
    <n v="66.111111111111114"/>
    <s v="US"/>
    <s v="USD"/>
    <n v="1414608843"/>
    <n v="1412794443"/>
    <b v="0"/>
    <x v="52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212"/>
    <x v="0"/>
    <n v="36.859154929577464"/>
    <s v="US"/>
    <s v="USD"/>
    <n v="1470430800"/>
    <n v="1467865967"/>
    <b v="0"/>
    <x v="136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x v="30"/>
    <n v="2946"/>
    <x v="2105"/>
    <x v="0"/>
    <n v="39.810810810810814"/>
    <s v="GB"/>
    <s v="GBP"/>
    <n v="1404913180"/>
    <n v="1403703580"/>
    <b v="0"/>
    <x v="142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2106"/>
    <x v="0"/>
    <n v="31.5"/>
    <s v="US"/>
    <s v="USD"/>
    <n v="1405658752"/>
    <n v="1403066752"/>
    <b v="0"/>
    <x v="44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78"/>
    <x v="0"/>
    <n v="102.5"/>
    <s v="US"/>
    <s v="USD"/>
    <n v="1469811043"/>
    <n v="1467219043"/>
    <b v="0"/>
    <x v="9"/>
    <b v="1"/>
    <s v="theater/plays"/>
    <x v="1"/>
    <s v="plays"/>
    <x v="2788"/>
    <d v="2016-07-29T16:50:43"/>
  </r>
  <r>
    <n v="2789"/>
    <s v="The Adventurers Club"/>
    <s v="BNT's Biggest Adventure So Far: Our 2015 full length production!"/>
    <x v="9"/>
    <n v="3035"/>
    <x v="2107"/>
    <x v="0"/>
    <n v="126.45833333333333"/>
    <s v="US"/>
    <s v="USD"/>
    <n v="1426132800"/>
    <n v="1424477934"/>
    <b v="0"/>
    <x v="5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2108"/>
    <x v="0"/>
    <n v="47.878787878787875"/>
    <s v="US"/>
    <s v="USD"/>
    <n v="1423693903"/>
    <n v="1421101903"/>
    <b v="0"/>
    <x v="3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78"/>
    <x v="0"/>
    <n v="73.214285714285708"/>
    <s v="US"/>
    <s v="USD"/>
    <n v="1473393600"/>
    <n v="1470778559"/>
    <b v="0"/>
    <x v="33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2109"/>
    <x v="0"/>
    <n v="89.666666666666671"/>
    <s v="US"/>
    <s v="USD"/>
    <n v="1439357559"/>
    <n v="1435469559"/>
    <b v="0"/>
    <x v="5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2110"/>
    <x v="0"/>
    <n v="151.4623287671233"/>
    <s v="AU"/>
    <s v="AUD"/>
    <n v="1437473005"/>
    <n v="1434881005"/>
    <b v="0"/>
    <x v="196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2111"/>
    <x v="0"/>
    <n v="25"/>
    <s v="GB"/>
    <s v="GBP"/>
    <n v="1457031600"/>
    <n v="1455640559"/>
    <b v="0"/>
    <x v="8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2112"/>
    <x v="0"/>
    <n v="36.5"/>
    <s v="US"/>
    <s v="USD"/>
    <n v="1402095600"/>
    <n v="1400675841"/>
    <b v="0"/>
    <x v="9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2113"/>
    <x v="0"/>
    <n v="44"/>
    <s v="GB"/>
    <s v="GBP"/>
    <n v="1404564028"/>
    <n v="1401972028"/>
    <b v="0"/>
    <x v="64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2114"/>
    <x v="0"/>
    <n v="87.357553191489373"/>
    <s v="GB"/>
    <s v="GBP"/>
    <n v="1404858840"/>
    <n v="1402266840"/>
    <b v="0"/>
    <x v="225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578"/>
    <x v="0"/>
    <n v="36.474820143884891"/>
    <s v="GB"/>
    <s v="GBP"/>
    <n v="1438358400"/>
    <n v="1437063121"/>
    <b v="0"/>
    <x v="237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2115"/>
    <x v="0"/>
    <n v="44.859538461538463"/>
    <s v="GB"/>
    <s v="GBP"/>
    <n v="1466179200"/>
    <n v="1463466070"/>
    <b v="0"/>
    <x v="208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2116"/>
    <x v="0"/>
    <n v="42.903225806451616"/>
    <s v="GB"/>
    <s v="GBP"/>
    <n v="1420377366"/>
    <n v="1415193366"/>
    <b v="0"/>
    <x v="162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2117"/>
    <x v="0"/>
    <n v="51.230769230769234"/>
    <s v="AU"/>
    <s v="AUD"/>
    <n v="1412938800"/>
    <n v="1411019409"/>
    <b v="0"/>
    <x v="62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2118"/>
    <x v="0"/>
    <n v="33.944444444444443"/>
    <s v="GB"/>
    <s v="GBP"/>
    <n v="1438875107"/>
    <n v="1436283107"/>
    <b v="0"/>
    <x v="24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2119"/>
    <x v="0"/>
    <n v="90.744680851063833"/>
    <s v="US"/>
    <s v="USD"/>
    <n v="1437004800"/>
    <n v="1433295276"/>
    <b v="0"/>
    <x v="26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935"/>
    <x v="0"/>
    <n v="50"/>
    <s v="GB"/>
    <s v="GBP"/>
    <n v="1411987990"/>
    <n v="1409395990"/>
    <b v="0"/>
    <x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1007"/>
    <x v="0"/>
    <n v="24.444444444444443"/>
    <s v="GB"/>
    <s v="GBP"/>
    <n v="1440245273"/>
    <n v="1438085273"/>
    <b v="0"/>
    <x v="59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2120"/>
    <x v="0"/>
    <n v="44.25"/>
    <s v="GB"/>
    <s v="GBP"/>
    <n v="1438772400"/>
    <n v="1435645490"/>
    <b v="0"/>
    <x v="88"/>
    <b v="1"/>
    <s v="theater/plays"/>
    <x v="1"/>
    <s v="plays"/>
    <x v="2806"/>
    <d v="2015-08-05T11:00:00"/>
  </r>
  <r>
    <n v="2807"/>
    <s v="The Commission Theatre Co."/>
    <s v="Bringing Shakespeare back to the Playwrights"/>
    <x v="10"/>
    <n v="6300"/>
    <x v="582"/>
    <x v="0"/>
    <n v="67.741935483870961"/>
    <s v="US"/>
    <s v="USD"/>
    <n v="1435611438"/>
    <n v="1433019438"/>
    <b v="0"/>
    <x v="251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2121"/>
    <x v="0"/>
    <n v="65.376811594202906"/>
    <s v="US"/>
    <s v="USD"/>
    <n v="1440274735"/>
    <n v="1437682735"/>
    <b v="0"/>
    <x v="50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2122"/>
    <x v="0"/>
    <n v="121.9047619047619"/>
    <s v="US"/>
    <s v="USD"/>
    <n v="1459348740"/>
    <n v="1458647725"/>
    <b v="0"/>
    <x v="64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2123"/>
    <x v="0"/>
    <n v="47.456140350877192"/>
    <s v="US"/>
    <s v="USD"/>
    <n v="1401595140"/>
    <n v="1398828064"/>
    <b v="0"/>
    <x v="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2124"/>
    <x v="0"/>
    <n v="92.842592592592595"/>
    <s v="GB"/>
    <s v="GBP"/>
    <n v="1424692503"/>
    <n v="1422100503"/>
    <b v="0"/>
    <x v="52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2125"/>
    <x v="0"/>
    <n v="68.253012048192772"/>
    <s v="CA"/>
    <s v="CAD"/>
    <n v="1428292800"/>
    <n v="1424368298"/>
    <b v="0"/>
    <x v="1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2126"/>
    <x v="0"/>
    <n v="37.209583333333335"/>
    <s v="US"/>
    <s v="USD"/>
    <n v="1481737761"/>
    <n v="1479577761"/>
    <b v="0"/>
    <x v="93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2127"/>
    <x v="0"/>
    <n v="25.25"/>
    <s v="GB"/>
    <s v="GBP"/>
    <n v="1431164115"/>
    <n v="1428572115"/>
    <b v="0"/>
    <x v="31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1003"/>
    <x v="0"/>
    <n v="43.214285714285715"/>
    <s v="CA"/>
    <s v="CAD"/>
    <n v="1470595109"/>
    <n v="1468003109"/>
    <b v="0"/>
    <x v="25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2128"/>
    <x v="0"/>
    <n v="25.130177514792898"/>
    <s v="GB"/>
    <s v="GBP"/>
    <n v="1438531200"/>
    <n v="1435921992"/>
    <b v="0"/>
    <x v="3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2129"/>
    <x v="0"/>
    <n v="23.636363636363637"/>
    <s v="GB"/>
    <s v="GBP"/>
    <n v="1425136462"/>
    <n v="1421680462"/>
    <b v="0"/>
    <x v="51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2130"/>
    <x v="0"/>
    <n v="103.95098039215686"/>
    <s v="US"/>
    <s v="USD"/>
    <n v="1443018086"/>
    <n v="1441290086"/>
    <b v="0"/>
    <x v="33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2131"/>
    <x v="0"/>
    <n v="50.384615384615387"/>
    <s v="GB"/>
    <s v="GBP"/>
    <n v="1434285409"/>
    <n v="1431693409"/>
    <b v="0"/>
    <x v="201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1627"/>
    <x v="0"/>
    <n v="13.6"/>
    <s v="GB"/>
    <s v="GBP"/>
    <n v="1456444800"/>
    <n v="1454337589"/>
    <b v="0"/>
    <x v="9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31"/>
    <x v="0"/>
    <n v="28.571428571428573"/>
    <s v="GB"/>
    <s v="GBP"/>
    <n v="1411510135"/>
    <n v="1408918135"/>
    <b v="0"/>
    <x v="2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31"/>
    <x v="0"/>
    <n v="63.829787234042556"/>
    <s v="US"/>
    <s v="USD"/>
    <n v="1427469892"/>
    <n v="1424881492"/>
    <b v="0"/>
    <x v="225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1014"/>
    <x v="0"/>
    <n v="8.8571428571428577"/>
    <s v="GB"/>
    <s v="GBP"/>
    <n v="1427842740"/>
    <n v="1425428206"/>
    <b v="0"/>
    <x v="25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2132"/>
    <x v="0"/>
    <n v="50.666666666666664"/>
    <s v="US"/>
    <s v="USD"/>
    <n v="1434159780"/>
    <n v="1431412196"/>
    <b v="0"/>
    <x v="41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101"/>
    <x v="0"/>
    <n v="60.784313725490193"/>
    <s v="GB"/>
    <s v="GBP"/>
    <n v="1449255686"/>
    <n v="1446663686"/>
    <b v="0"/>
    <x v="13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2133"/>
    <x v="0"/>
    <n v="113.42105263157895"/>
    <s v="US"/>
    <s v="USD"/>
    <n v="1436511600"/>
    <n v="1434415812"/>
    <b v="0"/>
    <x v="10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966"/>
    <x v="0"/>
    <n v="104.56521739130434"/>
    <s v="US"/>
    <s v="USD"/>
    <n v="1464971400"/>
    <n v="1462379066"/>
    <b v="0"/>
    <x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2134"/>
    <x v="0"/>
    <n v="98.30927835051547"/>
    <s v="GB"/>
    <s v="GBP"/>
    <n v="1443826800"/>
    <n v="1441606869"/>
    <b v="0"/>
    <x v="174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2135"/>
    <x v="0"/>
    <n v="35.039473684210527"/>
    <s v="GB"/>
    <s v="GBP"/>
    <n v="1464863118"/>
    <n v="1462443918"/>
    <b v="0"/>
    <x v="88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31"/>
    <x v="0"/>
    <n v="272.72727272727275"/>
    <s v="US"/>
    <s v="USD"/>
    <n v="1399867140"/>
    <n v="1398802148"/>
    <b v="0"/>
    <x v="202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1934"/>
    <x v="0"/>
    <n v="63.846153846153847"/>
    <s v="US"/>
    <s v="USD"/>
    <n v="1437076070"/>
    <n v="1434484070"/>
    <b v="0"/>
    <x v="47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2136"/>
    <x v="0"/>
    <n v="30.189368421052631"/>
    <s v="GB"/>
    <s v="GBP"/>
    <n v="1416780000"/>
    <n v="1414342894"/>
    <b v="0"/>
    <x v="195"/>
    <b v="1"/>
    <s v="theater/plays"/>
    <x v="1"/>
    <s v="plays"/>
    <x v="2832"/>
    <d v="2014-11-23T22:00:00"/>
  </r>
  <r>
    <n v="2833"/>
    <s v="Star Man Rocket Man"/>
    <s v="A new play about exploring outer space"/>
    <x v="200"/>
    <n v="2923"/>
    <x v="2137"/>
    <x v="0"/>
    <n v="83.51428571428572"/>
    <s v="US"/>
    <s v="USD"/>
    <n v="1444528800"/>
    <n v="1442804633"/>
    <b v="0"/>
    <x v="2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2138"/>
    <x v="0"/>
    <n v="64.761904761904759"/>
    <s v="GB"/>
    <s v="GBP"/>
    <n v="1422658930"/>
    <n v="1421362930"/>
    <b v="0"/>
    <x v="64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2139"/>
    <x v="0"/>
    <n v="20.118172043010752"/>
    <s v="GB"/>
    <s v="GBP"/>
    <n v="1449273600"/>
    <n v="1446742417"/>
    <b v="0"/>
    <x v="251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919"/>
    <x v="0"/>
    <n v="44.090909090909093"/>
    <s v="US"/>
    <s v="USD"/>
    <n v="1487393940"/>
    <n v="1484115418"/>
    <b v="0"/>
    <x v="202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31"/>
    <x v="0"/>
    <n v="40.476190476190474"/>
    <s v="CA"/>
    <s v="CAD"/>
    <n v="1449701284"/>
    <n v="1446241684"/>
    <b v="0"/>
    <x v="64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966"/>
    <x v="0"/>
    <n v="44.537037037037038"/>
    <s v="US"/>
    <s v="USD"/>
    <n v="1407967200"/>
    <n v="1406039696"/>
    <b v="0"/>
    <x v="241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2140"/>
    <x v="0"/>
    <n v="125.80645161290323"/>
    <s v="US"/>
    <s v="USD"/>
    <n v="1408942740"/>
    <n v="1406958354"/>
    <b v="0"/>
    <x v="162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87"/>
    <x v="0"/>
    <n v="19.696969696969695"/>
    <s v="GB"/>
    <s v="GBP"/>
    <n v="1426698000"/>
    <n v="1424825479"/>
    <b v="0"/>
    <x v="46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460"/>
    <x v="2"/>
    <n v="10"/>
    <s v="GB"/>
    <s v="GBP"/>
    <n v="1450032297"/>
    <n v="1444844697"/>
    <b v="0"/>
    <x v="29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109"/>
    <x v="2"/>
    <e v="#DIV/0!"/>
    <s v="GB"/>
    <s v="GBP"/>
    <n v="1403348400"/>
    <n v="1401058295"/>
    <b v="0"/>
    <x v="78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109"/>
    <x v="2"/>
    <e v="#DIV/0!"/>
    <s v="US"/>
    <s v="USD"/>
    <n v="1465790400"/>
    <n v="1462210950"/>
    <b v="0"/>
    <x v="78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141"/>
    <x v="2"/>
    <n v="30"/>
    <s v="AT"/>
    <s v="EUR"/>
    <n v="1483535180"/>
    <n v="1480943180"/>
    <b v="0"/>
    <x v="29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142"/>
    <x v="2"/>
    <n v="60.666666666666664"/>
    <s v="US"/>
    <s v="USD"/>
    <n v="1433723033"/>
    <n v="1428539033"/>
    <b v="0"/>
    <x v="70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109"/>
    <x v="2"/>
    <e v="#DIV/0!"/>
    <s v="US"/>
    <s v="USD"/>
    <n v="1432917394"/>
    <n v="1429029394"/>
    <b v="0"/>
    <x v="78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109"/>
    <x v="2"/>
    <e v="#DIV/0!"/>
    <s v="US"/>
    <s v="USD"/>
    <n v="1464031265"/>
    <n v="1458847265"/>
    <b v="0"/>
    <x v="78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418"/>
    <x v="2"/>
    <n v="23.333333333333332"/>
    <s v="US"/>
    <s v="USD"/>
    <n v="1432913659"/>
    <n v="1430321659"/>
    <b v="0"/>
    <x v="8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460"/>
    <x v="2"/>
    <n v="5"/>
    <s v="GB"/>
    <s v="GBP"/>
    <n v="1461406600"/>
    <n v="1458814600"/>
    <b v="0"/>
    <x v="29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143"/>
    <x v="2"/>
    <n v="23.923076923076923"/>
    <s v="US"/>
    <s v="USD"/>
    <n v="1409962211"/>
    <n v="1407370211"/>
    <b v="0"/>
    <x v="62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109"/>
    <x v="2"/>
    <e v="#DIV/0!"/>
    <s v="IE"/>
    <s v="EUR"/>
    <n v="1454109420"/>
    <n v="1453334629"/>
    <b v="0"/>
    <x v="78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1160"/>
    <x v="2"/>
    <n v="15.833333333333334"/>
    <s v="US"/>
    <s v="USD"/>
    <n v="1403312703"/>
    <n v="1400720703"/>
    <b v="0"/>
    <x v="79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109"/>
    <x v="2"/>
    <e v="#DIV/0!"/>
    <s v="CA"/>
    <s v="CAD"/>
    <n v="1410669297"/>
    <n v="1405485297"/>
    <b v="0"/>
    <x v="78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144"/>
    <x v="2"/>
    <n v="29.785714285714285"/>
    <s v="GB"/>
    <s v="GBP"/>
    <n v="1431018719"/>
    <n v="1429290719"/>
    <b v="0"/>
    <x v="25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145"/>
    <x v="2"/>
    <n v="60"/>
    <s v="US"/>
    <s v="USD"/>
    <n v="1454110440"/>
    <n v="1451607071"/>
    <b v="0"/>
    <x v="81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146"/>
    <x v="2"/>
    <n v="24.333333333333332"/>
    <s v="US"/>
    <s v="USD"/>
    <n v="1439069640"/>
    <n v="1433897647"/>
    <b v="0"/>
    <x v="79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147"/>
    <x v="2"/>
    <n v="500"/>
    <s v="MX"/>
    <s v="MXN"/>
    <n v="1487613600"/>
    <n v="1482444295"/>
    <b v="0"/>
    <x v="41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109"/>
    <x v="2"/>
    <e v="#DIV/0!"/>
    <s v="NL"/>
    <s v="EUR"/>
    <n v="1417778880"/>
    <n v="1415711095"/>
    <b v="0"/>
    <x v="78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1922"/>
    <x v="2"/>
    <n v="35"/>
    <s v="AU"/>
    <s v="AUD"/>
    <n v="1444984904"/>
    <n v="1439800904"/>
    <b v="0"/>
    <x v="29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148"/>
    <x v="2"/>
    <n v="29.555555555555557"/>
    <s v="US"/>
    <s v="USD"/>
    <n v="1466363576"/>
    <n v="1461179576"/>
    <b v="0"/>
    <x v="82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149"/>
    <x v="2"/>
    <n v="26.666666666666668"/>
    <s v="AU"/>
    <s v="AUD"/>
    <n v="1443103848"/>
    <n v="1441894248"/>
    <b v="0"/>
    <x v="8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150"/>
    <x v="2"/>
    <n v="18.333333333333332"/>
    <s v="US"/>
    <s v="USD"/>
    <n v="1403636229"/>
    <n v="1401044229"/>
    <b v="0"/>
    <x v="8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167"/>
    <x v="2"/>
    <n v="20"/>
    <s v="US"/>
    <s v="USD"/>
    <n v="1410279123"/>
    <n v="1405095123"/>
    <b v="0"/>
    <x v="29"/>
    <b v="0"/>
    <s v="theater/plays"/>
    <x v="1"/>
    <s v="plays"/>
    <x v="2863"/>
    <d v="2014-09-09T16:12:03"/>
  </r>
  <r>
    <n v="2864"/>
    <s v="'Haunting Julia' by Alan Ayckbourn"/>
    <s v="Accessible, original theatre for all!"/>
    <x v="30"/>
    <n v="40"/>
    <x v="1462"/>
    <x v="2"/>
    <n v="13.333333333333334"/>
    <s v="GB"/>
    <s v="GBP"/>
    <n v="1437139080"/>
    <n v="1434552207"/>
    <b v="0"/>
    <x v="8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109"/>
    <x v="2"/>
    <e v="#DIV/0!"/>
    <s v="US"/>
    <s v="USD"/>
    <n v="1420512259"/>
    <n v="1415328259"/>
    <b v="0"/>
    <x v="78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151"/>
    <x v="2"/>
    <n v="22.5"/>
    <s v="US"/>
    <s v="USD"/>
    <n v="1476482400"/>
    <n v="1473893721"/>
    <b v="0"/>
    <x v="84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152"/>
    <x v="2"/>
    <n v="50.4"/>
    <s v="US"/>
    <s v="USD"/>
    <n v="1467604800"/>
    <n v="1465533672"/>
    <b v="0"/>
    <x v="73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153"/>
    <x v="2"/>
    <n v="105.02933333333334"/>
    <s v="US"/>
    <s v="USD"/>
    <n v="1475697054"/>
    <n v="1473105054"/>
    <b v="0"/>
    <x v="65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011"/>
    <x v="2"/>
    <n v="35.4"/>
    <s v="US"/>
    <s v="USD"/>
    <n v="1468937681"/>
    <n v="1466345681"/>
    <b v="0"/>
    <x v="81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154"/>
    <x v="2"/>
    <n v="83.333333333333329"/>
    <s v="US"/>
    <s v="USD"/>
    <n v="1400301165"/>
    <n v="1397709165"/>
    <b v="0"/>
    <x v="82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155"/>
    <x v="2"/>
    <n v="35.92307692307692"/>
    <s v="US"/>
    <s v="USD"/>
    <n v="1419183813"/>
    <n v="1417455813"/>
    <b v="0"/>
    <x v="62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109"/>
    <x v="2"/>
    <e v="#DIV/0!"/>
    <s v="US"/>
    <s v="USD"/>
    <n v="1434768438"/>
    <n v="1429584438"/>
    <b v="0"/>
    <x v="78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156"/>
    <x v="2"/>
    <n v="119.125"/>
    <s v="US"/>
    <s v="USD"/>
    <n v="1422473831"/>
    <n v="1419881831"/>
    <b v="0"/>
    <x v="22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1656"/>
    <x v="2"/>
    <n v="90.333333333333329"/>
    <s v="US"/>
    <s v="USD"/>
    <n v="1484684186"/>
    <n v="1482092186"/>
    <b v="0"/>
    <x v="8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157"/>
    <x v="2"/>
    <n v="2.3333333333333335"/>
    <s v="US"/>
    <s v="USD"/>
    <n v="1462417493"/>
    <n v="1459825493"/>
    <b v="0"/>
    <x v="8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109"/>
    <x v="2"/>
    <e v="#DIV/0!"/>
    <s v="US"/>
    <s v="USD"/>
    <n v="1437069079"/>
    <n v="1434477079"/>
    <b v="0"/>
    <x v="78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158"/>
    <x v="2"/>
    <n v="108.33333333333333"/>
    <s v="US"/>
    <s v="USD"/>
    <n v="1480525200"/>
    <n v="1477781724"/>
    <b v="0"/>
    <x v="79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1153"/>
    <x v="2"/>
    <n v="15.75"/>
    <s v="GB"/>
    <s v="GBP"/>
    <n v="1435934795"/>
    <n v="1430750795"/>
    <b v="0"/>
    <x v="80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159"/>
    <x v="2"/>
    <n v="29"/>
    <s v="US"/>
    <s v="USD"/>
    <n v="1453310661"/>
    <n v="1450718661"/>
    <b v="0"/>
    <x v="29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160"/>
    <x v="2"/>
    <n v="96.551724137931032"/>
    <s v="US"/>
    <s v="USD"/>
    <n v="1440090300"/>
    <n v="1436305452"/>
    <b v="0"/>
    <x v="60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109"/>
    <x v="2"/>
    <e v="#DIV/0!"/>
    <s v="US"/>
    <s v="USD"/>
    <n v="1417620036"/>
    <n v="1412432436"/>
    <b v="0"/>
    <x v="78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161"/>
    <x v="2"/>
    <n v="63"/>
    <s v="US"/>
    <s v="USD"/>
    <n v="1462112318"/>
    <n v="1459520318"/>
    <b v="0"/>
    <x v="80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162"/>
    <x v="2"/>
    <n v="381.6"/>
    <s v="US"/>
    <s v="USD"/>
    <n v="1454734740"/>
    <n v="1451684437"/>
    <b v="0"/>
    <x v="81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163"/>
    <x v="2"/>
    <n v="46.25"/>
    <s v="US"/>
    <s v="USD"/>
    <n v="1417800435"/>
    <n v="1415208435"/>
    <b v="0"/>
    <x v="80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164"/>
    <x v="2"/>
    <n v="26"/>
    <s v="US"/>
    <s v="USD"/>
    <n v="1426294201"/>
    <n v="1423705801"/>
    <b v="0"/>
    <x v="81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152"/>
    <x v="2"/>
    <n v="10"/>
    <s v="US"/>
    <s v="USD"/>
    <n v="1442635140"/>
    <n v="1442243484"/>
    <b v="0"/>
    <x v="29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874"/>
    <x v="2"/>
    <n v="5"/>
    <s v="US"/>
    <s v="USD"/>
    <n v="1420971324"/>
    <n v="1418379324"/>
    <b v="0"/>
    <x v="29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109"/>
    <x v="2"/>
    <e v="#DIV/0!"/>
    <s v="US"/>
    <s v="USD"/>
    <n v="1413608340"/>
    <n v="1412945440"/>
    <b v="0"/>
    <x v="78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165"/>
    <x v="2"/>
    <n v="81.571428571428569"/>
    <s v="US"/>
    <s v="USD"/>
    <n v="1409344985"/>
    <n v="1406752985"/>
    <b v="0"/>
    <x v="25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857"/>
    <x v="2"/>
    <n v="7"/>
    <s v="US"/>
    <s v="USD"/>
    <n v="1407553200"/>
    <n v="1405100992"/>
    <b v="0"/>
    <x v="8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166"/>
    <x v="2"/>
    <n v="27.3"/>
    <s v="US"/>
    <s v="USD"/>
    <n v="1460751128"/>
    <n v="1455570728"/>
    <b v="0"/>
    <x v="73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167"/>
    <x v="2"/>
    <n v="29.411764705882351"/>
    <s v="US"/>
    <s v="USD"/>
    <n v="1409000400"/>
    <n v="1408381704"/>
    <b v="0"/>
    <x v="57"/>
    <b v="0"/>
    <s v="theater/plays"/>
    <x v="1"/>
    <s v="plays"/>
    <x v="2892"/>
    <d v="2014-08-25T21:00:00"/>
  </r>
  <r>
    <n v="2893"/>
    <s v="REDISCOVERING KIA THE PLAY"/>
    <s v="Fundraising for REDISCOVERING KIA THE PLAY"/>
    <x v="10"/>
    <n v="25"/>
    <x v="724"/>
    <x v="2"/>
    <n v="12.5"/>
    <s v="US"/>
    <s v="USD"/>
    <n v="1420768800"/>
    <n v="1415644395"/>
    <b v="0"/>
    <x v="84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109"/>
    <x v="2"/>
    <e v="#DIV/0!"/>
    <s v="US"/>
    <s v="USD"/>
    <n v="1428100815"/>
    <n v="1422920415"/>
    <b v="0"/>
    <x v="78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168"/>
    <x v="2"/>
    <n v="5.75"/>
    <s v="US"/>
    <s v="USD"/>
    <n v="1403470800"/>
    <n v="1403356792"/>
    <b v="0"/>
    <x v="80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169"/>
    <x v="2"/>
    <n v="52.083333333333336"/>
    <s v="US"/>
    <s v="USD"/>
    <n v="1481522400"/>
    <n v="1480283321"/>
    <b v="0"/>
    <x v="8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170"/>
    <x v="2"/>
    <n v="183.33333333333334"/>
    <s v="US"/>
    <s v="USD"/>
    <n v="1444577345"/>
    <n v="1441985458"/>
    <b v="0"/>
    <x v="8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171"/>
    <x v="2"/>
    <n v="26.333333333333332"/>
    <s v="US"/>
    <s v="USD"/>
    <n v="1446307053"/>
    <n v="1443715053"/>
    <b v="0"/>
    <x v="8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109"/>
    <x v="2"/>
    <e v="#DIV/0!"/>
    <s v="US"/>
    <s v="USD"/>
    <n v="1469325158"/>
    <n v="1464141158"/>
    <b v="0"/>
    <x v="78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172"/>
    <x v="2"/>
    <n v="486.42857142857144"/>
    <s v="US"/>
    <s v="USD"/>
    <n v="1407562632"/>
    <n v="1404970632"/>
    <b v="0"/>
    <x v="63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417"/>
    <x v="2"/>
    <n v="3"/>
    <s v="US"/>
    <s v="USD"/>
    <n v="1423345339"/>
    <n v="1418161339"/>
    <b v="0"/>
    <x v="84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374"/>
    <x v="2"/>
    <n v="25"/>
    <s v="US"/>
    <s v="USD"/>
    <n v="1440412396"/>
    <n v="1437820396"/>
    <b v="0"/>
    <x v="29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173"/>
    <x v="2"/>
    <n v="9.75"/>
    <s v="US"/>
    <s v="USD"/>
    <n v="1441771218"/>
    <n v="1436587218"/>
    <b v="0"/>
    <x v="80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152"/>
    <x v="2"/>
    <n v="18.75"/>
    <s v="GB"/>
    <s v="GBP"/>
    <n v="1415534400"/>
    <n v="1414538031"/>
    <b v="0"/>
    <x v="80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174"/>
    <x v="2"/>
    <n v="36.588235294117645"/>
    <s v="US"/>
    <s v="USD"/>
    <n v="1473211313"/>
    <n v="1472001713"/>
    <b v="0"/>
    <x v="5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175"/>
    <x v="2"/>
    <n v="80.714285714285708"/>
    <s v="US"/>
    <s v="USD"/>
    <n v="1438390800"/>
    <n v="1436888066"/>
    <b v="0"/>
    <x v="63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123"/>
    <x v="2"/>
    <n v="1"/>
    <s v="US"/>
    <s v="USD"/>
    <n v="1463259837"/>
    <n v="1458075837"/>
    <b v="0"/>
    <x v="84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178"/>
    <x v="2"/>
    <n v="52.8"/>
    <s v="US"/>
    <s v="USD"/>
    <n v="1465407219"/>
    <n v="1462815219"/>
    <b v="0"/>
    <x v="81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469"/>
    <x v="2"/>
    <n v="20"/>
    <s v="US"/>
    <s v="USD"/>
    <n v="1416944760"/>
    <n v="1413527001"/>
    <b v="0"/>
    <x v="29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372"/>
    <x v="2"/>
    <n v="1"/>
    <s v="GB"/>
    <s v="GBP"/>
    <n v="1434139887"/>
    <n v="1428955887"/>
    <b v="0"/>
    <x v="29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176"/>
    <x v="2"/>
    <n v="46.928571428571431"/>
    <s v="US"/>
    <s v="USD"/>
    <n v="1435429626"/>
    <n v="1431973626"/>
    <b v="0"/>
    <x v="25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177"/>
    <x v="2"/>
    <n v="78.07692307692308"/>
    <s v="US"/>
    <s v="USD"/>
    <n v="1452827374"/>
    <n v="1450235374"/>
    <b v="0"/>
    <x v="55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459"/>
    <x v="2"/>
    <n v="1"/>
    <s v="US"/>
    <s v="USD"/>
    <n v="1410041339"/>
    <n v="1404857339"/>
    <b v="0"/>
    <x v="84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524"/>
    <x v="2"/>
    <n v="1"/>
    <s v="GB"/>
    <s v="GBP"/>
    <n v="1426365994"/>
    <n v="1421185594"/>
    <b v="0"/>
    <x v="29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178"/>
    <x v="2"/>
    <n v="203.66666666666666"/>
    <s v="GB"/>
    <s v="GBP"/>
    <n v="1458117190"/>
    <n v="1455528790"/>
    <b v="0"/>
    <x v="8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179"/>
    <x v="2"/>
    <n v="20.714285714285715"/>
    <s v="GB"/>
    <s v="GBP"/>
    <n v="1400498789"/>
    <n v="1398511589"/>
    <b v="0"/>
    <x v="63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180"/>
    <x v="2"/>
    <n v="48.555555555555557"/>
    <s v="US"/>
    <s v="USD"/>
    <n v="1442381847"/>
    <n v="1440826647"/>
    <b v="0"/>
    <x v="82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181"/>
    <x v="2"/>
    <n v="68.099999999999994"/>
    <s v="US"/>
    <s v="USD"/>
    <n v="1446131207"/>
    <n v="1443712007"/>
    <b v="0"/>
    <x v="9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182"/>
    <x v="2"/>
    <n v="8.5"/>
    <s v="US"/>
    <s v="USD"/>
    <n v="1407250329"/>
    <n v="1404658329"/>
    <b v="0"/>
    <x v="79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183"/>
    <x v="2"/>
    <n v="51.615384615384613"/>
    <s v="CA"/>
    <s v="CAD"/>
    <n v="1427306470"/>
    <n v="1424718070"/>
    <b v="0"/>
    <x v="62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2184"/>
    <x v="0"/>
    <n v="43"/>
    <s v="US"/>
    <s v="USD"/>
    <n v="1411679804"/>
    <n v="1409087804"/>
    <b v="0"/>
    <x v="8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31"/>
    <x v="0"/>
    <n v="83.333333333333329"/>
    <s v="GB"/>
    <s v="GBP"/>
    <n v="1431982727"/>
    <n v="1428094727"/>
    <b v="0"/>
    <x v="79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31"/>
    <x v="0"/>
    <n v="30"/>
    <s v="US"/>
    <s v="USD"/>
    <n v="1422068400"/>
    <n v="1420774779"/>
    <b v="0"/>
    <x v="73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1912"/>
    <x v="0"/>
    <n v="175.51020408163265"/>
    <s v="US"/>
    <s v="USD"/>
    <n v="1431143940"/>
    <n v="1428585710"/>
    <b v="0"/>
    <x v="206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2185"/>
    <x v="0"/>
    <n v="231.66175879396985"/>
    <s v="US"/>
    <s v="USD"/>
    <n v="1410444068"/>
    <n v="1407852068"/>
    <b v="0"/>
    <x v="473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1054"/>
    <x v="0"/>
    <n v="75"/>
    <s v="US"/>
    <s v="USD"/>
    <n v="1424715779"/>
    <n v="1423506179"/>
    <b v="0"/>
    <x v="133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2186"/>
    <x v="0"/>
    <n v="112.14285714285714"/>
    <s v="US"/>
    <s v="USD"/>
    <n v="1405400400"/>
    <n v="1402934629"/>
    <b v="0"/>
    <x v="64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31"/>
    <x v="0"/>
    <n v="41.666666666666664"/>
    <s v="US"/>
    <s v="USD"/>
    <n v="1457135846"/>
    <n v="1454543846"/>
    <b v="0"/>
    <x v="5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2187"/>
    <x v="0"/>
    <n v="255.17343750000001"/>
    <s v="US"/>
    <s v="USD"/>
    <n v="1401024758"/>
    <n v="1398432758"/>
    <b v="0"/>
    <x v="58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2188"/>
    <x v="0"/>
    <n v="162.7741935483871"/>
    <s v="GB"/>
    <s v="GBP"/>
    <n v="1431007264"/>
    <n v="1428415264"/>
    <b v="0"/>
    <x v="95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938"/>
    <x v="0"/>
    <n v="88.333333333333329"/>
    <s v="CA"/>
    <s v="CAD"/>
    <n v="1410761280"/>
    <n v="1408604363"/>
    <b v="0"/>
    <x v="82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2189"/>
    <x v="0"/>
    <n v="85.736842105263165"/>
    <s v="AU"/>
    <s v="AUD"/>
    <n v="1424516400"/>
    <n v="1421812637"/>
    <b v="0"/>
    <x v="44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2190"/>
    <x v="0"/>
    <n v="47.574074074074076"/>
    <s v="US"/>
    <s v="USD"/>
    <n v="1465081053"/>
    <n v="1462489053"/>
    <b v="0"/>
    <x v="241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1277"/>
    <x v="0"/>
    <n v="72.972972972972968"/>
    <s v="CA"/>
    <s v="CAD"/>
    <n v="1402845364"/>
    <n v="1400253364"/>
    <b v="0"/>
    <x v="7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2191"/>
    <x v="0"/>
    <n v="90.538461538461533"/>
    <s v="US"/>
    <s v="USD"/>
    <n v="1472490000"/>
    <n v="1467468008"/>
    <b v="0"/>
    <x v="70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602"/>
    <x v="0"/>
    <n v="37.647058823529413"/>
    <s v="US"/>
    <s v="USD"/>
    <n v="1413176340"/>
    <n v="1412091423"/>
    <b v="0"/>
    <x v="69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x v="15"/>
    <n v="2000"/>
    <x v="25"/>
    <x v="0"/>
    <n v="36.363636363636367"/>
    <s v="GB"/>
    <s v="GBP"/>
    <n v="1405249113"/>
    <n v="1402657113"/>
    <b v="0"/>
    <x v="16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300"/>
    <x v="0"/>
    <n v="126.71875"/>
    <s v="US"/>
    <s v="USD"/>
    <n v="1422636814"/>
    <n v="1420044814"/>
    <b v="0"/>
    <x v="58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2192"/>
    <x v="0"/>
    <n v="329.2"/>
    <s v="US"/>
    <s v="USD"/>
    <n v="1409187600"/>
    <n v="1406316312"/>
    <b v="0"/>
    <x v="20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2193"/>
    <x v="0"/>
    <n v="81.242424242424249"/>
    <s v="US"/>
    <s v="USD"/>
    <n v="1421606018"/>
    <n v="1418150018"/>
    <b v="0"/>
    <x v="51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524"/>
    <x v="2"/>
    <n v="1"/>
    <s v="US"/>
    <s v="USD"/>
    <n v="1425250955"/>
    <n v="1422658955"/>
    <b v="0"/>
    <x v="29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194"/>
    <x v="2"/>
    <n v="202.22772277227722"/>
    <s v="CA"/>
    <s v="CAD"/>
    <n v="1450297080"/>
    <n v="1448565459"/>
    <b v="0"/>
    <x v="91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109"/>
    <x v="2"/>
    <e v="#DIV/0!"/>
    <s v="US"/>
    <s v="USD"/>
    <n v="1428894380"/>
    <n v="1426302380"/>
    <b v="0"/>
    <x v="78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460"/>
    <x v="2"/>
    <n v="100"/>
    <s v="US"/>
    <s v="USD"/>
    <n v="1433714198"/>
    <n v="1431122198"/>
    <b v="0"/>
    <x v="29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109"/>
    <x v="2"/>
    <e v="#DIV/0!"/>
    <s v="US"/>
    <s v="USD"/>
    <n v="1432437660"/>
    <n v="1429845660"/>
    <b v="0"/>
    <x v="78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370"/>
    <x v="2"/>
    <n v="1"/>
    <s v="GB"/>
    <s v="GBP"/>
    <n v="1471265092"/>
    <n v="1468673092"/>
    <b v="0"/>
    <x v="84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195"/>
    <x v="2"/>
    <n v="82.461538461538467"/>
    <s v="US"/>
    <s v="USD"/>
    <n v="1480007460"/>
    <n v="1475760567"/>
    <b v="0"/>
    <x v="62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196"/>
    <x v="2"/>
    <n v="2.6666666666666665"/>
    <s v="US"/>
    <s v="USD"/>
    <n v="1433259293"/>
    <n v="1428075293"/>
    <b v="0"/>
    <x v="82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453"/>
    <x v="2"/>
    <n v="12.5"/>
    <s v="US"/>
    <s v="USD"/>
    <n v="1447965917"/>
    <n v="1445370317"/>
    <b v="0"/>
    <x v="84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109"/>
    <x v="2"/>
    <e v="#DIV/0!"/>
    <s v="US"/>
    <s v="USD"/>
    <n v="1453538752"/>
    <n v="1450946752"/>
    <b v="0"/>
    <x v="78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2197"/>
    <x v="1"/>
    <n v="18.896551724137932"/>
    <s v="US"/>
    <s v="USD"/>
    <n v="1412536573"/>
    <n v="1408648573"/>
    <b v="0"/>
    <x v="6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2198"/>
    <x v="1"/>
    <n v="200.625"/>
    <s v="US"/>
    <s v="USD"/>
    <n v="1476676800"/>
    <n v="1473957239"/>
    <b v="0"/>
    <x v="22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2199"/>
    <x v="1"/>
    <n v="201.66666666666666"/>
    <s v="US"/>
    <s v="USD"/>
    <n v="1444330821"/>
    <n v="1441738821"/>
    <b v="0"/>
    <x v="8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09"/>
    <x v="1"/>
    <e v="#DIV/0!"/>
    <s v="US"/>
    <s v="USD"/>
    <n v="1489669203"/>
    <n v="1487944803"/>
    <b v="0"/>
    <x v="78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2200"/>
    <x v="1"/>
    <n v="65"/>
    <s v="US"/>
    <s v="USD"/>
    <n v="1434476849"/>
    <n v="1431884849"/>
    <b v="0"/>
    <x v="202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2201"/>
    <x v="1"/>
    <n v="66.099999999999994"/>
    <s v="US"/>
    <s v="USD"/>
    <n v="1462402850"/>
    <n v="1459810850"/>
    <b v="0"/>
    <x v="9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2202"/>
    <x v="1"/>
    <n v="93.333333333333329"/>
    <s v="US"/>
    <s v="USD"/>
    <n v="1427498172"/>
    <n v="1422317772"/>
    <b v="0"/>
    <x v="8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09"/>
    <x v="1"/>
    <e v="#DIV/0!"/>
    <s v="US"/>
    <s v="USD"/>
    <n v="1462729317"/>
    <n v="1457548917"/>
    <b v="0"/>
    <x v="78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09"/>
    <x v="1"/>
    <e v="#DIV/0!"/>
    <s v="GB"/>
    <s v="GBP"/>
    <n v="1465258325"/>
    <n v="1462666325"/>
    <b v="0"/>
    <x v="78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09"/>
    <x v="1"/>
    <e v="#DIV/0!"/>
    <s v="US"/>
    <s v="USD"/>
    <n v="1410459023"/>
    <n v="1407867023"/>
    <b v="0"/>
    <x v="78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2203"/>
    <x v="0"/>
    <n v="50.75"/>
    <s v="US"/>
    <s v="USD"/>
    <n v="1427342400"/>
    <n v="1424927159"/>
    <b v="0"/>
    <x v="52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662"/>
    <x v="0"/>
    <n v="60.9"/>
    <s v="US"/>
    <s v="USD"/>
    <n v="1425193140"/>
    <n v="1422769906"/>
    <b v="0"/>
    <x v="9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2204"/>
    <x v="0"/>
    <n v="109.03061224489795"/>
    <s v="US"/>
    <s v="USD"/>
    <n v="1435835824"/>
    <n v="1433243824"/>
    <b v="0"/>
    <x v="15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2205"/>
    <x v="0"/>
    <n v="25.692295918367346"/>
    <s v="US"/>
    <s v="USD"/>
    <n v="1407360720"/>
    <n v="1404769819"/>
    <b v="0"/>
    <x v="193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2206"/>
    <x v="0"/>
    <n v="41.92307692307692"/>
    <s v="US"/>
    <s v="USD"/>
    <n v="1436290233"/>
    <n v="1433698233"/>
    <b v="0"/>
    <x v="70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2207"/>
    <x v="0"/>
    <n v="88.7734375"/>
    <s v="US"/>
    <s v="USD"/>
    <n v="1442425412"/>
    <n v="1439833412"/>
    <b v="0"/>
    <x v="130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2208"/>
    <x v="0"/>
    <n v="80.225352112676063"/>
    <s v="US"/>
    <s v="USD"/>
    <n v="1425872692"/>
    <n v="1423284292"/>
    <b v="0"/>
    <x v="26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938"/>
    <x v="0"/>
    <n v="78.936170212765958"/>
    <s v="US"/>
    <s v="USD"/>
    <n v="1471406340"/>
    <n v="1470227660"/>
    <b v="0"/>
    <x v="5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2209"/>
    <x v="0"/>
    <n v="95.588235294117652"/>
    <s v="CA"/>
    <s v="CAD"/>
    <n v="1430693460"/>
    <n v="1428087153"/>
    <b v="0"/>
    <x v="5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938"/>
    <x v="0"/>
    <n v="69.890109890109883"/>
    <s v="US"/>
    <s v="USD"/>
    <n v="1405699451"/>
    <n v="1403107451"/>
    <b v="0"/>
    <x v="110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2210"/>
    <x v="0"/>
    <n v="74.534883720930239"/>
    <s v="US"/>
    <s v="USD"/>
    <n v="1409500078"/>
    <n v="1406908078"/>
    <b v="0"/>
    <x v="68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2211"/>
    <x v="0"/>
    <n v="123.94117647058823"/>
    <s v="US"/>
    <s v="USD"/>
    <n v="1480899600"/>
    <n v="1479609520"/>
    <b v="0"/>
    <x v="5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2212"/>
    <x v="0"/>
    <n v="264.84848484848487"/>
    <s v="US"/>
    <s v="USD"/>
    <n v="1451620800"/>
    <n v="1449171508"/>
    <b v="0"/>
    <x v="51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607"/>
    <x v="0"/>
    <n v="58.620689655172413"/>
    <s v="US"/>
    <s v="USD"/>
    <n v="1411695300"/>
    <n v="1409275671"/>
    <b v="0"/>
    <x v="45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2213"/>
    <x v="0"/>
    <n v="70.884955752212392"/>
    <s v="US"/>
    <s v="USD"/>
    <n v="1417057200"/>
    <n v="1414599886"/>
    <b v="0"/>
    <x v="116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2214"/>
    <x v="0"/>
    <n v="8.5714285714285712"/>
    <s v="GB"/>
    <s v="GBP"/>
    <n v="1457870400"/>
    <n v="1456421530"/>
    <b v="0"/>
    <x v="25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2215"/>
    <x v="0"/>
    <n v="113.56666666666666"/>
    <s v="US"/>
    <s v="USD"/>
    <n v="1427076840"/>
    <n v="1421960934"/>
    <b v="0"/>
    <x v="209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2216"/>
    <x v="0"/>
    <n v="60.6875"/>
    <s v="US"/>
    <s v="USD"/>
    <n v="1413784740"/>
    <n v="1412954547"/>
    <b v="0"/>
    <x v="38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578"/>
    <x v="0"/>
    <n v="110.21739130434783"/>
    <s v="US"/>
    <s v="USD"/>
    <n v="1420524000"/>
    <n v="1419104823"/>
    <b v="0"/>
    <x v="67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2217"/>
    <x v="0"/>
    <n v="136.45833333333334"/>
    <s v="US"/>
    <s v="USD"/>
    <n v="1440381600"/>
    <n v="1438639130"/>
    <b v="0"/>
    <x v="5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2218"/>
    <x v="0"/>
    <n v="53.164948453608247"/>
    <s v="IE"/>
    <s v="EUR"/>
    <n v="1443014756"/>
    <n v="1439126756"/>
    <b v="1"/>
    <x v="174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2219"/>
    <x v="0"/>
    <n v="86.491525423728817"/>
    <s v="GB"/>
    <s v="GBP"/>
    <n v="1455208143"/>
    <n v="1452616143"/>
    <b v="1"/>
    <x v="211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2220"/>
    <x v="0"/>
    <n v="155.23827397260274"/>
    <s v="US"/>
    <s v="USD"/>
    <n v="1415722236"/>
    <n v="1410534636"/>
    <b v="1"/>
    <x v="486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2221"/>
    <x v="0"/>
    <n v="115.08256880733946"/>
    <s v="US"/>
    <s v="USD"/>
    <n v="1472020881"/>
    <n v="1469428881"/>
    <b v="1"/>
    <x v="423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2222"/>
    <x v="0"/>
    <n v="109.5945945945946"/>
    <s v="NZ"/>
    <s v="NZD"/>
    <n v="1477886400"/>
    <n v="1476228128"/>
    <b v="0"/>
    <x v="112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269"/>
    <x v="0"/>
    <n v="45.214285714285715"/>
    <s v="GB"/>
    <s v="GBP"/>
    <n v="1462100406"/>
    <n v="1456920006"/>
    <b v="0"/>
    <x v="6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2223"/>
    <x v="0"/>
    <n v="104.15169811320754"/>
    <s v="US"/>
    <s v="USD"/>
    <n v="1476316800"/>
    <n v="1473837751"/>
    <b v="0"/>
    <x v="236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31"/>
    <x v="0"/>
    <n v="35.714285714285715"/>
    <s v="GB"/>
    <s v="GBP"/>
    <n v="1466412081"/>
    <n v="1463820081"/>
    <b v="0"/>
    <x v="33"/>
    <b v="1"/>
    <s v="theater/spaces"/>
    <x v="1"/>
    <s v="spaces"/>
    <x v="2988"/>
    <d v="2016-06-20T08:41:21"/>
  </r>
  <r>
    <n v="2989"/>
    <s v="Let's Light Up The Gem!"/>
    <s v="Bring the movies back to Bethel, Maine."/>
    <x v="22"/>
    <n v="35307"/>
    <x v="2224"/>
    <x v="0"/>
    <n v="96.997252747252745"/>
    <s v="US"/>
    <s v="USD"/>
    <n v="1450673940"/>
    <n v="1448756962"/>
    <b v="0"/>
    <x v="487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31"/>
    <x v="0"/>
    <n v="370.37037037037038"/>
    <s v="US"/>
    <s v="USD"/>
    <n v="1452174420"/>
    <n v="1449150420"/>
    <b v="0"/>
    <x v="74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2225"/>
    <x v="0"/>
    <n v="94.408602150537632"/>
    <s v="US"/>
    <s v="USD"/>
    <n v="1485547530"/>
    <n v="1483646730"/>
    <b v="0"/>
    <x v="251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2226"/>
    <x v="0"/>
    <n v="48.984375"/>
    <s v="US"/>
    <s v="USD"/>
    <n v="1476037510"/>
    <n v="1473445510"/>
    <b v="0"/>
    <x v="31"/>
    <b v="1"/>
    <s v="theater/spaces"/>
    <x v="1"/>
    <s v="spaces"/>
    <x v="2992"/>
    <d v="2016-10-09T18:25:10"/>
  </r>
  <r>
    <n v="2993"/>
    <s v="TRUE WEST: Think, Dog! Productions"/>
    <s v="Help us build the Kitchen from Hell!"/>
    <x v="28"/>
    <n v="1003"/>
    <x v="2227"/>
    <x v="0"/>
    <n v="45.590909090909093"/>
    <s v="US"/>
    <s v="USD"/>
    <n v="1455998867"/>
    <n v="1453406867"/>
    <b v="0"/>
    <x v="19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2228"/>
    <x v="0"/>
    <n v="23.275254237288134"/>
    <s v="GB"/>
    <s v="GBP"/>
    <n v="1412335772"/>
    <n v="1409743772"/>
    <b v="0"/>
    <x v="211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2229"/>
    <x v="0"/>
    <n v="63.2289156626506"/>
    <s v="US"/>
    <s v="USD"/>
    <n v="1484841471"/>
    <n v="1482249471"/>
    <b v="0"/>
    <x v="437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2230"/>
    <x v="0"/>
    <n v="153.5204081632653"/>
    <s v="US"/>
    <s v="USD"/>
    <n v="1432677240"/>
    <n v="1427493240"/>
    <b v="0"/>
    <x v="413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2231"/>
    <x v="0"/>
    <n v="90.2"/>
    <s v="US"/>
    <s v="USD"/>
    <n v="1488171540"/>
    <n v="1486661793"/>
    <b v="0"/>
    <x v="248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2232"/>
    <x v="0"/>
    <n v="118.97113163972287"/>
    <s v="US"/>
    <s v="USD"/>
    <n v="1402892700"/>
    <n v="1400474329"/>
    <b v="0"/>
    <x v="488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2233"/>
    <x v="0"/>
    <n v="80.25"/>
    <s v="US"/>
    <s v="USD"/>
    <n v="1488333600"/>
    <n v="1487094360"/>
    <b v="0"/>
    <x v="9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31"/>
    <x v="0"/>
    <n v="62.5"/>
    <s v="US"/>
    <s v="USD"/>
    <n v="1485885600"/>
    <n v="1484682670"/>
    <b v="0"/>
    <x v="22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2234"/>
    <x v="0"/>
    <n v="131.37719999999999"/>
    <s v="US"/>
    <s v="USD"/>
    <n v="1468445382"/>
    <n v="1465853382"/>
    <b v="0"/>
    <x v="489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2235"/>
    <x v="0"/>
    <n v="73.032980769230775"/>
    <s v="US"/>
    <s v="USD"/>
    <n v="1356552252"/>
    <n v="1353960252"/>
    <b v="0"/>
    <x v="201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2107"/>
    <x v="0"/>
    <n v="178.52941176470588"/>
    <s v="US"/>
    <s v="USD"/>
    <n v="1456811940"/>
    <n v="1454098976"/>
    <b v="0"/>
    <x v="5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2236"/>
    <x v="0"/>
    <n v="162.90974729241879"/>
    <s v="US"/>
    <s v="USD"/>
    <n v="1416089324"/>
    <n v="1413493724"/>
    <b v="0"/>
    <x v="490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2237"/>
    <x v="0"/>
    <n v="108.24237288135593"/>
    <s v="US"/>
    <s v="USD"/>
    <n v="1412611905"/>
    <n v="1410019905"/>
    <b v="0"/>
    <x v="115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2133"/>
    <x v="0"/>
    <n v="88.865979381443296"/>
    <s v="CA"/>
    <s v="CAD"/>
    <n v="1418580591"/>
    <n v="1415988591"/>
    <b v="0"/>
    <x v="174"/>
    <b v="1"/>
    <s v="theater/spaces"/>
    <x v="1"/>
    <s v="spaces"/>
    <x v="3006"/>
    <d v="2014-12-14T18:09:51"/>
  </r>
  <r>
    <n v="3007"/>
    <s v="Bethlem"/>
    <s v="Consuite for 2015 CoreCon.  An adventure into insanity."/>
    <x v="20"/>
    <n v="1080"/>
    <x v="2238"/>
    <x v="0"/>
    <n v="54"/>
    <s v="US"/>
    <s v="USD"/>
    <n v="1429938683"/>
    <n v="1428124283"/>
    <b v="0"/>
    <x v="9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2107"/>
    <x v="0"/>
    <n v="116.73076923076923"/>
    <s v="US"/>
    <s v="USD"/>
    <n v="1453352719"/>
    <n v="1450760719"/>
    <b v="0"/>
    <x v="55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2239"/>
    <x v="0"/>
    <n v="233.8984375"/>
    <s v="US"/>
    <s v="USD"/>
    <n v="1417012840"/>
    <n v="1414417240"/>
    <b v="0"/>
    <x v="130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2240"/>
    <x v="0"/>
    <n v="158"/>
    <s v="US"/>
    <s v="USD"/>
    <n v="1424548719"/>
    <n v="1419364719"/>
    <b v="0"/>
    <x v="41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2241"/>
    <x v="0"/>
    <n v="14.84"/>
    <s v="ES"/>
    <s v="EUR"/>
    <n v="1450911540"/>
    <n v="1448536516"/>
    <b v="0"/>
    <x v="20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2242"/>
    <x v="0"/>
    <n v="85.181818181818187"/>
    <s v="US"/>
    <s v="USD"/>
    <n v="1423587130"/>
    <n v="1421772730"/>
    <b v="0"/>
    <x v="16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2243"/>
    <x v="0"/>
    <n v="146.69158878504672"/>
    <s v="US"/>
    <s v="USD"/>
    <n v="1434917049"/>
    <n v="1432325049"/>
    <b v="0"/>
    <x v="329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2244"/>
    <x v="0"/>
    <n v="50.764811490125673"/>
    <s v="US"/>
    <s v="USD"/>
    <n v="1415163600"/>
    <n v="1412737080"/>
    <b v="0"/>
    <x v="491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2245"/>
    <x v="0"/>
    <n v="87.7"/>
    <s v="US"/>
    <s v="USD"/>
    <n v="1402459200"/>
    <n v="1401125238"/>
    <b v="0"/>
    <x v="244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2246"/>
    <x v="0"/>
    <n v="242.27777777777777"/>
    <s v="US"/>
    <s v="USD"/>
    <n v="1405688952"/>
    <n v="1400504952"/>
    <b v="0"/>
    <x v="17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2247"/>
    <x v="0"/>
    <n v="146.44654088050314"/>
    <s v="US"/>
    <s v="USD"/>
    <n v="1408566243"/>
    <n v="1405974243"/>
    <b v="0"/>
    <x v="180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2248"/>
    <x v="0"/>
    <n v="103.17073170731707"/>
    <s v="FR"/>
    <s v="EUR"/>
    <n v="1437429600"/>
    <n v="1433747376"/>
    <b v="0"/>
    <x v="14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2249"/>
    <x v="0"/>
    <n v="80.464601769911511"/>
    <s v="US"/>
    <s v="USD"/>
    <n v="1401159600"/>
    <n v="1398801620"/>
    <b v="0"/>
    <x v="334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2250"/>
    <x v="0"/>
    <n v="234.66666666666666"/>
    <s v="US"/>
    <s v="USD"/>
    <n v="1439583533"/>
    <n v="1434399533"/>
    <b v="0"/>
    <x v="209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2251"/>
    <x v="0"/>
    <n v="50.689320388349515"/>
    <s v="US"/>
    <s v="USD"/>
    <n v="1479794340"/>
    <n v="1476715869"/>
    <b v="0"/>
    <x v="27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2252"/>
    <x v="0"/>
    <n v="162.70967741935485"/>
    <s v="US"/>
    <s v="USD"/>
    <n v="1472338409"/>
    <n v="1468450409"/>
    <b v="0"/>
    <x v="95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288"/>
    <x v="0"/>
    <n v="120.16666666666667"/>
    <s v="GB"/>
    <s v="GBP"/>
    <n v="1434039186"/>
    <n v="1430151186"/>
    <b v="0"/>
    <x v="79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2253"/>
    <x v="0"/>
    <n v="67.697802197802204"/>
    <s v="US"/>
    <s v="USD"/>
    <n v="1349567475"/>
    <n v="1346975475"/>
    <b v="0"/>
    <x v="0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2254"/>
    <x v="0"/>
    <n v="52.103448275862071"/>
    <s v="GB"/>
    <s v="GBP"/>
    <n v="1401465600"/>
    <n v="1399032813"/>
    <b v="0"/>
    <x v="108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2255"/>
    <x v="0"/>
    <n v="51.6"/>
    <s v="GB"/>
    <s v="GBP"/>
    <n v="1488538892"/>
    <n v="1487329292"/>
    <b v="0"/>
    <x v="20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2256"/>
    <x v="0"/>
    <n v="164.3"/>
    <s v="US"/>
    <s v="USD"/>
    <n v="1426866851"/>
    <n v="1424278451"/>
    <b v="0"/>
    <x v="492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2257"/>
    <x v="0"/>
    <n v="84.858585858585855"/>
    <s v="US"/>
    <s v="USD"/>
    <n v="1471242025"/>
    <n v="1468650025"/>
    <b v="0"/>
    <x v="221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2258"/>
    <x v="0"/>
    <n v="94.548850574712645"/>
    <s v="US"/>
    <s v="USD"/>
    <n v="1416285300"/>
    <n v="1413824447"/>
    <b v="0"/>
    <x v="493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2259"/>
    <x v="0"/>
    <n v="45.536585365853661"/>
    <s v="US"/>
    <s v="USD"/>
    <n v="1442426171"/>
    <n v="1439834171"/>
    <b v="0"/>
    <x v="14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31"/>
    <x v="0"/>
    <n v="51.724137931034484"/>
    <s v="US"/>
    <s v="USD"/>
    <n v="1476479447"/>
    <n v="1471295447"/>
    <b v="0"/>
    <x v="60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66"/>
    <x v="0"/>
    <n v="50.88"/>
    <s v="US"/>
    <s v="USD"/>
    <n v="1441933459"/>
    <n v="1439341459"/>
    <b v="0"/>
    <x v="20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2260"/>
    <x v="0"/>
    <n v="191.13043478260869"/>
    <s v="US"/>
    <s v="USD"/>
    <n v="1471487925"/>
    <n v="1468895925"/>
    <b v="0"/>
    <x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2261"/>
    <x v="0"/>
    <n v="89.314285714285717"/>
    <s v="US"/>
    <s v="USD"/>
    <n v="1477972740"/>
    <n v="1475326255"/>
    <b v="0"/>
    <x v="494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2262"/>
    <x v="0"/>
    <n v="88.588631921824103"/>
    <s v="US"/>
    <s v="USD"/>
    <n v="1367674009"/>
    <n v="1365082009"/>
    <b v="0"/>
    <x v="495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2263"/>
    <x v="0"/>
    <n v="96.300911854103347"/>
    <s v="US"/>
    <s v="USD"/>
    <n v="1376654340"/>
    <n v="1373568644"/>
    <b v="0"/>
    <x v="313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2264"/>
    <x v="0"/>
    <n v="33.3125"/>
    <s v="US"/>
    <s v="USD"/>
    <n v="1285995540"/>
    <n v="1279574773"/>
    <b v="0"/>
    <x v="58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10"/>
    <x v="0"/>
    <n v="37.222222222222221"/>
    <s v="US"/>
    <s v="USD"/>
    <n v="1457071397"/>
    <n v="1451887397"/>
    <b v="0"/>
    <x v="74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2265"/>
    <x v="0"/>
    <n v="92.130423728813554"/>
    <s v="US"/>
    <s v="USD"/>
    <n v="1388303940"/>
    <n v="1386011038"/>
    <b v="0"/>
    <x v="163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1881"/>
    <x v="0"/>
    <n v="76.785714285714292"/>
    <s v="US"/>
    <s v="USD"/>
    <n v="1435359600"/>
    <n v="1434999621"/>
    <b v="0"/>
    <x v="288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2266"/>
    <x v="0"/>
    <n v="96.526315789473685"/>
    <s v="US"/>
    <s v="USD"/>
    <n v="1453323048"/>
    <n v="1450731048"/>
    <b v="0"/>
    <x v="1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602"/>
    <x v="0"/>
    <n v="51.891891891891895"/>
    <s v="GB"/>
    <s v="GBP"/>
    <n v="1444149047"/>
    <n v="1441557047"/>
    <b v="0"/>
    <x v="7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2267"/>
    <x v="0"/>
    <n v="128.9140625"/>
    <s v="CA"/>
    <s v="CAD"/>
    <n v="1429152600"/>
    <n v="1426815699"/>
    <b v="0"/>
    <x v="130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2268"/>
    <x v="0"/>
    <n v="84.108974358974365"/>
    <s v="US"/>
    <s v="USD"/>
    <n v="1454433998"/>
    <n v="1453137998"/>
    <b v="0"/>
    <x v="239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2269"/>
    <x v="0"/>
    <n v="82.941562500000003"/>
    <s v="US"/>
    <s v="USD"/>
    <n v="1408679055"/>
    <n v="1406087055"/>
    <b v="0"/>
    <x v="31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2270"/>
    <x v="0"/>
    <n v="259.94827586206895"/>
    <s v="US"/>
    <s v="USD"/>
    <n v="1410324720"/>
    <n v="1407784586"/>
    <b v="0"/>
    <x v="6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2271"/>
    <x v="0"/>
    <n v="37.25"/>
    <s v="US"/>
    <s v="USD"/>
    <n v="1461762960"/>
    <n v="1457999054"/>
    <b v="0"/>
    <x v="9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2272"/>
    <x v="0"/>
    <n v="177.02127659574469"/>
    <s v="US"/>
    <s v="USD"/>
    <n v="1420060920"/>
    <n v="1417556262"/>
    <b v="0"/>
    <x v="5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313"/>
    <x v="0"/>
    <n v="74.074074074074076"/>
    <s v="US"/>
    <s v="USD"/>
    <n v="1434241255"/>
    <n v="1431649255"/>
    <b v="0"/>
    <x v="241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938"/>
    <x v="0"/>
    <n v="70.666666666666671"/>
    <s v="US"/>
    <s v="USD"/>
    <n v="1462420960"/>
    <n v="1459828960"/>
    <b v="0"/>
    <x v="82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273"/>
    <x v="2"/>
    <n v="23.62857142857143"/>
    <s v="GB"/>
    <s v="GBP"/>
    <n v="1486547945"/>
    <n v="1483955945"/>
    <b v="1"/>
    <x v="2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840"/>
    <x v="2"/>
    <n v="37.5"/>
    <s v="US"/>
    <s v="USD"/>
    <n v="1432828740"/>
    <n v="1430237094"/>
    <b v="0"/>
    <x v="84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177"/>
    <x v="2"/>
    <n v="13.333333333333334"/>
    <s v="US"/>
    <s v="USD"/>
    <n v="1412222340"/>
    <n v="1407781013"/>
    <b v="0"/>
    <x v="8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109"/>
    <x v="2"/>
    <e v="#DIV/0!"/>
    <s v="US"/>
    <s v="USD"/>
    <n v="1425258240"/>
    <n v="1422043154"/>
    <b v="0"/>
    <x v="78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274"/>
    <x v="2"/>
    <n v="1"/>
    <s v="US"/>
    <s v="USD"/>
    <n v="1420844390"/>
    <n v="1415660390"/>
    <b v="0"/>
    <x v="29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109"/>
    <x v="2"/>
    <e v="#DIV/0!"/>
    <s v="US"/>
    <s v="USD"/>
    <n v="1412003784"/>
    <n v="1406819784"/>
    <b v="0"/>
    <x v="78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109"/>
    <x v="2"/>
    <e v="#DIV/0!"/>
    <s v="GB"/>
    <s v="GBP"/>
    <n v="1459694211"/>
    <n v="1457105811"/>
    <b v="0"/>
    <x v="78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374"/>
    <x v="2"/>
    <n v="1"/>
    <s v="IT"/>
    <s v="EUR"/>
    <n v="1463734740"/>
    <n v="1459414740"/>
    <b v="0"/>
    <x v="8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275"/>
    <x v="2"/>
    <n v="41"/>
    <s v="US"/>
    <s v="USD"/>
    <n v="1407536846"/>
    <n v="1404944846"/>
    <b v="0"/>
    <x v="202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276"/>
    <x v="2"/>
    <n v="55.833333333333336"/>
    <s v="US"/>
    <s v="USD"/>
    <n v="1443422134"/>
    <n v="1440830134"/>
    <b v="0"/>
    <x v="79"/>
    <b v="0"/>
    <s v="theater/spaces"/>
    <x v="1"/>
    <s v="spaces"/>
    <x v="3060"/>
    <d v="2015-09-28T06:35:34"/>
  </r>
  <r>
    <n v="3061"/>
    <s v="Help Save Parkway Cinemas!"/>
    <s v="Save a historic Local theater."/>
    <x v="80"/>
    <n v="0"/>
    <x v="109"/>
    <x v="2"/>
    <e v="#DIV/0!"/>
    <s v="US"/>
    <s v="USD"/>
    <n v="1407955748"/>
    <n v="1405363748"/>
    <b v="0"/>
    <x v="78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277"/>
    <x v="2"/>
    <n v="99.761194029850742"/>
    <s v="US"/>
    <s v="USD"/>
    <n v="1443636000"/>
    <n v="1441111892"/>
    <b v="0"/>
    <x v="85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278"/>
    <x v="2"/>
    <n v="25.521739130434781"/>
    <s v="US"/>
    <s v="USD"/>
    <n v="1477174138"/>
    <n v="1474150138"/>
    <b v="0"/>
    <x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279"/>
    <x v="2"/>
    <n v="117.65277777777777"/>
    <s v="US"/>
    <s v="USD"/>
    <n v="1448175540"/>
    <n v="1445483246"/>
    <b v="0"/>
    <x v="250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167"/>
    <x v="2"/>
    <n v="5"/>
    <s v="US"/>
    <s v="USD"/>
    <n v="1406683172"/>
    <n v="1404523172"/>
    <b v="0"/>
    <x v="84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280"/>
    <x v="2"/>
    <n v="2796.6666666666665"/>
    <s v="AU"/>
    <s v="AUD"/>
    <n v="1468128537"/>
    <n v="1465536537"/>
    <b v="0"/>
    <x v="41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453"/>
    <x v="2"/>
    <n v="200"/>
    <s v="NZ"/>
    <s v="NZD"/>
    <n v="1441837879"/>
    <n v="1439245879"/>
    <b v="0"/>
    <x v="29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281"/>
    <x v="2"/>
    <n v="87.5"/>
    <s v="US"/>
    <s v="USD"/>
    <n v="1445013352"/>
    <n v="1442421352"/>
    <b v="0"/>
    <x v="84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282"/>
    <x v="2"/>
    <n v="20.142857142857142"/>
    <s v="US"/>
    <s v="USD"/>
    <n v="1418587234"/>
    <n v="1415995234"/>
    <b v="0"/>
    <x v="63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283"/>
    <x v="2"/>
    <n v="20.875"/>
    <s v="GB"/>
    <s v="GBP"/>
    <n v="1481132169"/>
    <n v="1479317769"/>
    <b v="0"/>
    <x v="38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284"/>
    <x v="2"/>
    <n v="61.307692307692307"/>
    <s v="US"/>
    <s v="USD"/>
    <n v="1429595940"/>
    <n v="1428082481"/>
    <b v="0"/>
    <x v="2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374"/>
    <x v="2"/>
    <n v="1"/>
    <s v="US"/>
    <s v="USD"/>
    <n v="1477791960"/>
    <n v="1476549262"/>
    <b v="0"/>
    <x v="84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285"/>
    <x v="2"/>
    <n v="92.142857142857139"/>
    <s v="US"/>
    <s v="USD"/>
    <n v="1434309540"/>
    <n v="1429287900"/>
    <b v="0"/>
    <x v="63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286"/>
    <x v="2"/>
    <n v="7.333333333333333"/>
    <s v="FR"/>
    <s v="EUR"/>
    <n v="1457617359"/>
    <n v="1455025359"/>
    <b v="0"/>
    <x v="8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287"/>
    <x v="2"/>
    <n v="64.8"/>
    <s v="US"/>
    <s v="USD"/>
    <n v="1471573640"/>
    <n v="1467253640"/>
    <b v="0"/>
    <x v="9"/>
    <b v="0"/>
    <s v="theater/spaces"/>
    <x v="1"/>
    <s v="spaces"/>
    <x v="3075"/>
    <d v="2016-08-19T02:27:20"/>
  </r>
  <r>
    <n v="3076"/>
    <s v="10,000 Hours"/>
    <s v="Helping female comedians get in their 10,000 Hours of practice!"/>
    <x v="3"/>
    <n v="1506"/>
    <x v="2288"/>
    <x v="2"/>
    <n v="30.12"/>
    <s v="US"/>
    <s v="USD"/>
    <n v="1444405123"/>
    <n v="1439221123"/>
    <b v="0"/>
    <x v="133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289"/>
    <x v="2"/>
    <n v="52.5"/>
    <s v="CA"/>
    <s v="CAD"/>
    <n v="1488495478"/>
    <n v="1485903478"/>
    <b v="0"/>
    <x v="84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290"/>
    <x v="2"/>
    <n v="23.666666666666668"/>
    <s v="US"/>
    <s v="USD"/>
    <n v="1424920795"/>
    <n v="1422328795"/>
    <b v="0"/>
    <x v="8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291"/>
    <x v="2"/>
    <n v="415.77777777777777"/>
    <s v="US"/>
    <s v="USD"/>
    <n v="1427040435"/>
    <n v="1424452035"/>
    <b v="0"/>
    <x v="74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292"/>
    <x v="2"/>
    <n v="53.714285714285715"/>
    <s v="US"/>
    <s v="USD"/>
    <n v="1419644444"/>
    <n v="1414456844"/>
    <b v="0"/>
    <x v="63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293"/>
    <x v="2"/>
    <n v="420.6"/>
    <s v="US"/>
    <s v="USD"/>
    <n v="1442722891"/>
    <n v="1440130891"/>
    <b v="0"/>
    <x v="81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109"/>
    <x v="2"/>
    <e v="#DIV/0!"/>
    <s v="US"/>
    <s v="USD"/>
    <n v="1447628946"/>
    <n v="1445033346"/>
    <b v="0"/>
    <x v="78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1228"/>
    <x v="2"/>
    <n v="18.666666666666668"/>
    <s v="US"/>
    <s v="USD"/>
    <n v="1409547600"/>
    <n v="1406986278"/>
    <b v="0"/>
    <x v="8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294"/>
    <x v="2"/>
    <n v="78.333333333333329"/>
    <s v="US"/>
    <s v="USD"/>
    <n v="1430851680"/>
    <n v="1428340931"/>
    <b v="0"/>
    <x v="79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295"/>
    <x v="2"/>
    <n v="67.777777777777771"/>
    <s v="US"/>
    <s v="USD"/>
    <n v="1443561159"/>
    <n v="1440969159"/>
    <b v="0"/>
    <x v="82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1161"/>
    <x v="2"/>
    <n v="16.666666666666668"/>
    <s v="IT"/>
    <s v="EUR"/>
    <n v="1439827559"/>
    <n v="1434643559"/>
    <b v="0"/>
    <x v="8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895"/>
    <x v="2"/>
    <n v="62.5"/>
    <s v="US"/>
    <s v="USD"/>
    <n v="1482294990"/>
    <n v="1477107390"/>
    <b v="0"/>
    <x v="84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296"/>
    <x v="2"/>
    <n v="42"/>
    <s v="US"/>
    <s v="USD"/>
    <n v="1420724460"/>
    <n v="1418046247"/>
    <b v="0"/>
    <x v="8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297"/>
    <x v="2"/>
    <n v="130.0888888888889"/>
    <s v="US"/>
    <s v="USD"/>
    <n v="1468029540"/>
    <n v="1465304483"/>
    <b v="0"/>
    <x v="43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298"/>
    <x v="2"/>
    <n v="1270.2222222222222"/>
    <s v="US"/>
    <s v="USD"/>
    <n v="1430505545"/>
    <n v="1425325145"/>
    <b v="0"/>
    <x v="82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299"/>
    <x v="2"/>
    <n v="88.444444444444443"/>
    <s v="US"/>
    <s v="USD"/>
    <n v="1471214743"/>
    <n v="1468622743"/>
    <b v="0"/>
    <x v="82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300"/>
    <x v="2"/>
    <n v="56.342380952380957"/>
    <s v="US"/>
    <s v="USD"/>
    <n v="1444946400"/>
    <n v="1441723912"/>
    <b v="0"/>
    <x v="64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301"/>
    <x v="2"/>
    <n v="53.529411764705884"/>
    <s v="CA"/>
    <s v="CAD"/>
    <n v="1401595140"/>
    <n v="1398980941"/>
    <b v="0"/>
    <x v="5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1866"/>
    <x v="2"/>
    <n v="25"/>
    <s v="US"/>
    <s v="USD"/>
    <n v="1442775956"/>
    <n v="1437591956"/>
    <b v="0"/>
    <x v="29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302"/>
    <x v="2"/>
    <n v="50"/>
    <s v="US"/>
    <s v="USD"/>
    <n v="1470011780"/>
    <n v="1464827780"/>
    <b v="0"/>
    <x v="29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303"/>
    <x v="2"/>
    <n v="56.785714285714285"/>
    <s v="US"/>
    <s v="USD"/>
    <n v="1432151326"/>
    <n v="1429559326"/>
    <b v="0"/>
    <x v="25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304"/>
    <x v="2"/>
    <n v="40.833333333333336"/>
    <s v="GB"/>
    <s v="GBP"/>
    <n v="1475848800"/>
    <n v="1474027501"/>
    <b v="0"/>
    <x v="288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305"/>
    <x v="2"/>
    <n v="65.111111111111114"/>
    <s v="US"/>
    <s v="USD"/>
    <n v="1454890620"/>
    <n v="1450724449"/>
    <b v="0"/>
    <x v="74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306"/>
    <x v="2"/>
    <n v="55.6"/>
    <s v="US"/>
    <s v="USD"/>
    <n v="1455251591"/>
    <n v="1452659591"/>
    <b v="0"/>
    <x v="81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307"/>
    <x v="2"/>
    <n v="140.53846153846155"/>
    <s v="US"/>
    <s v="USD"/>
    <n v="1413816975"/>
    <n v="1411224975"/>
    <b v="0"/>
    <x v="62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746"/>
    <x v="2"/>
    <n v="25"/>
    <s v="FR"/>
    <s v="EUR"/>
    <n v="1437033360"/>
    <n v="1434445937"/>
    <b v="0"/>
    <x v="8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308"/>
    <x v="2"/>
    <n v="69.533333333333331"/>
    <s v="GB"/>
    <s v="GBP"/>
    <n v="1471939818"/>
    <n v="1467619818"/>
    <b v="0"/>
    <x v="24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309"/>
    <x v="2"/>
    <n v="5.5"/>
    <s v="US"/>
    <s v="USD"/>
    <n v="1434080706"/>
    <n v="1428896706"/>
    <b v="0"/>
    <x v="84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310"/>
    <x v="2"/>
    <n v="237"/>
    <s v="AU"/>
    <s v="AUD"/>
    <n v="1422928800"/>
    <n v="1420235311"/>
    <b v="0"/>
    <x v="81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311"/>
    <x v="2"/>
    <n v="79.870967741935488"/>
    <s v="US"/>
    <s v="USD"/>
    <n v="1413694800"/>
    <n v="1408986916"/>
    <b v="0"/>
    <x v="162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312"/>
    <x v="2"/>
    <n v="10.25"/>
    <s v="GB"/>
    <s v="GBP"/>
    <n v="1442440800"/>
    <n v="1440497876"/>
    <b v="0"/>
    <x v="80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313"/>
    <x v="2"/>
    <n v="272.58620689655174"/>
    <s v="US"/>
    <s v="USD"/>
    <n v="1431372751"/>
    <n v="1430767951"/>
    <b v="0"/>
    <x v="60"/>
    <b v="0"/>
    <s v="theater/spaces"/>
    <x v="1"/>
    <s v="spaces"/>
    <x v="3107"/>
    <d v="2015-05-11T19:32:31"/>
  </r>
  <r>
    <n v="3108"/>
    <s v="Funding a home for our Children's Theater"/>
    <s v="We need a permanent home for the theater!"/>
    <x v="63"/>
    <n v="26"/>
    <x v="2314"/>
    <x v="2"/>
    <n v="13"/>
    <s v="US"/>
    <s v="USD"/>
    <n v="1430234394"/>
    <n v="1425053994"/>
    <b v="0"/>
    <x v="84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315"/>
    <x v="2"/>
    <n v="58.184210526315788"/>
    <s v="US"/>
    <s v="USD"/>
    <n v="1409194810"/>
    <n v="1406170810"/>
    <b v="0"/>
    <x v="229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167"/>
    <x v="2"/>
    <n v="10"/>
    <s v="US"/>
    <s v="USD"/>
    <n v="1487465119"/>
    <n v="1484009119"/>
    <b v="0"/>
    <x v="29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316"/>
    <x v="2"/>
    <n v="70.10526315789474"/>
    <s v="US"/>
    <s v="USD"/>
    <n v="1412432220"/>
    <n v="1409753820"/>
    <b v="0"/>
    <x v="88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317"/>
    <x v="2"/>
    <n v="57.888888888888886"/>
    <s v="US"/>
    <s v="USD"/>
    <n v="1477968934"/>
    <n v="1472784934"/>
    <b v="0"/>
    <x v="82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318"/>
    <x v="2"/>
    <n v="125.27027027027027"/>
    <s v="US"/>
    <s v="USD"/>
    <n v="1429291982"/>
    <n v="1426699982"/>
    <b v="0"/>
    <x v="7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109"/>
    <x v="2"/>
    <e v="#DIV/0!"/>
    <s v="US"/>
    <s v="USD"/>
    <n v="1411312250"/>
    <n v="1406128250"/>
    <b v="0"/>
    <x v="78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419"/>
    <x v="2"/>
    <n v="300"/>
    <s v="SE"/>
    <s v="SEK"/>
    <n v="1465123427"/>
    <n v="1462531427"/>
    <b v="0"/>
    <x v="29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319"/>
    <x v="2"/>
    <n v="43"/>
    <s v="US"/>
    <s v="USD"/>
    <n v="1427890925"/>
    <n v="1426681325"/>
    <b v="0"/>
    <x v="73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370"/>
    <x v="2"/>
    <n v="1"/>
    <s v="GB"/>
    <s v="GBP"/>
    <n v="1464354720"/>
    <n v="1463648360"/>
    <b v="0"/>
    <x v="29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691"/>
    <x v="2"/>
    <n v="775"/>
    <s v="SE"/>
    <s v="SEK"/>
    <n v="1467473723"/>
    <n v="1465832123"/>
    <b v="0"/>
    <x v="84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833"/>
    <x v="2"/>
    <n v="5"/>
    <s v="US"/>
    <s v="USD"/>
    <n v="1427414732"/>
    <n v="1424826332"/>
    <b v="0"/>
    <x v="29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320"/>
    <x v="2"/>
    <n v="12.8"/>
    <s v="NL"/>
    <s v="EUR"/>
    <n v="1462484196"/>
    <n v="1457303796"/>
    <b v="0"/>
    <x v="73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886"/>
    <x v="1"/>
    <n v="10"/>
    <s v="CA"/>
    <s v="CAD"/>
    <n v="1411748335"/>
    <n v="1406564335"/>
    <b v="0"/>
    <x v="29"/>
    <b v="0"/>
    <s v="theater/spaces"/>
    <x v="1"/>
    <s v="spaces"/>
    <x v="3121"/>
    <d v="2014-09-26T16:18:55"/>
  </r>
  <r>
    <n v="3122"/>
    <s v="be back soon (Canceled)"/>
    <s v="cancelled until further notice"/>
    <x v="212"/>
    <n v="116"/>
    <x v="2321"/>
    <x v="1"/>
    <n v="58"/>
    <s v="US"/>
    <s v="USD"/>
    <n v="1478733732"/>
    <n v="1478298132"/>
    <b v="0"/>
    <x v="84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2322"/>
    <x v="1"/>
    <n v="244.80459770114942"/>
    <s v="US"/>
    <s v="USD"/>
    <n v="1468108198"/>
    <n v="1465516198"/>
    <b v="0"/>
    <x v="493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2323"/>
    <x v="1"/>
    <n v="6.5"/>
    <s v="US"/>
    <s v="USD"/>
    <n v="1422902601"/>
    <n v="1417718601"/>
    <b v="0"/>
    <x v="80"/>
    <b v="0"/>
    <s v="theater/spaces"/>
    <x v="1"/>
    <s v="spaces"/>
    <x v="3124"/>
    <d v="2015-02-02T18:43:21"/>
  </r>
  <r>
    <n v="3125"/>
    <s v="N/A (Canceled)"/>
    <s v="N/A"/>
    <x v="86"/>
    <n v="0"/>
    <x v="109"/>
    <x v="1"/>
    <e v="#DIV/0!"/>
    <s v="US"/>
    <s v="USD"/>
    <n v="1452142672"/>
    <n v="1449550672"/>
    <b v="0"/>
    <x v="78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2324"/>
    <x v="1"/>
    <n v="61.176470588235297"/>
    <s v="US"/>
    <s v="USD"/>
    <n v="1459121162"/>
    <n v="1456532762"/>
    <b v="0"/>
    <x v="5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09"/>
    <x v="1"/>
    <e v="#DIV/0!"/>
    <s v="US"/>
    <s v="USD"/>
    <n v="1425242029"/>
    <n v="1422650029"/>
    <b v="0"/>
    <x v="78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2325"/>
    <x v="3"/>
    <n v="139.23931623931625"/>
    <s v="US"/>
    <s v="USD"/>
    <n v="1489690141"/>
    <n v="1487101741"/>
    <b v="0"/>
    <x v="2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417"/>
    <x v="3"/>
    <n v="10"/>
    <s v="US"/>
    <s v="USD"/>
    <n v="1492542819"/>
    <n v="1489090419"/>
    <b v="0"/>
    <x v="29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2326"/>
    <x v="3"/>
    <n v="93.75"/>
    <s v="US"/>
    <s v="USD"/>
    <n v="1492145940"/>
    <n v="1489504916"/>
    <b v="0"/>
    <x v="80"/>
    <b v="0"/>
    <s v="theater/plays"/>
    <x v="1"/>
    <s v="plays"/>
    <x v="3130"/>
    <d v="2017-04-14T04:59:00"/>
  </r>
  <r>
    <n v="3131"/>
    <s v="SNAKE EYES"/>
    <s v="A Staged Reading of &quot;Snake Eyes,&quot; a new play by Alex Rafala"/>
    <x v="393"/>
    <n v="645"/>
    <x v="2327"/>
    <x v="3"/>
    <n v="53.75"/>
    <s v="US"/>
    <s v="USD"/>
    <n v="1491656045"/>
    <n v="1489067645"/>
    <b v="0"/>
    <x v="8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108"/>
    <x v="3"/>
    <n v="10"/>
    <s v="US"/>
    <s v="USD"/>
    <n v="1492759460"/>
    <n v="1487579060"/>
    <b v="0"/>
    <x v="29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1277"/>
    <x v="3"/>
    <n v="33.75"/>
    <s v="GB"/>
    <s v="GBP"/>
    <n v="1490358834"/>
    <n v="1487770434"/>
    <b v="0"/>
    <x v="38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2328"/>
    <x v="3"/>
    <n v="18.75"/>
    <s v="GB"/>
    <s v="GBP"/>
    <n v="1490631419"/>
    <n v="1488820619"/>
    <b v="0"/>
    <x v="8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2329"/>
    <x v="3"/>
    <n v="23.142857142857142"/>
    <s v="US"/>
    <s v="USD"/>
    <n v="1491277121"/>
    <n v="1489376321"/>
    <b v="0"/>
    <x v="63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2330"/>
    <x v="3"/>
    <n v="29.045454545454547"/>
    <s v="GB"/>
    <s v="GBP"/>
    <n v="1491001140"/>
    <n v="1487847954"/>
    <b v="0"/>
    <x v="19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422"/>
    <x v="3"/>
    <n v="50"/>
    <s v="US"/>
    <s v="USD"/>
    <n v="1493838720"/>
    <n v="1489439669"/>
    <b v="0"/>
    <x v="29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109"/>
    <x v="3"/>
    <e v="#DIV/0!"/>
    <s v="GB"/>
    <s v="GBP"/>
    <n v="1491233407"/>
    <n v="1489591807"/>
    <b v="0"/>
    <x v="78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2331"/>
    <x v="3"/>
    <n v="450"/>
    <s v="MX"/>
    <s v="MXN"/>
    <n v="1490416380"/>
    <n v="1487485760"/>
    <b v="0"/>
    <x v="79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2332"/>
    <x v="3"/>
    <n v="24"/>
    <s v="FR"/>
    <s v="EUR"/>
    <n v="1491581703"/>
    <n v="1488993303"/>
    <b v="0"/>
    <x v="80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2333"/>
    <x v="3"/>
    <n v="32.25"/>
    <s v="NL"/>
    <s v="EUR"/>
    <n v="1492372800"/>
    <n v="1488823488"/>
    <b v="0"/>
    <x v="22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2334"/>
    <x v="3"/>
    <n v="15"/>
    <s v="GB"/>
    <s v="GBP"/>
    <n v="1489922339"/>
    <n v="1487333939"/>
    <b v="0"/>
    <x v="8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109"/>
    <x v="3"/>
    <e v="#DIV/0!"/>
    <s v="GB"/>
    <s v="GBP"/>
    <n v="1491726956"/>
    <n v="1489480556"/>
    <b v="0"/>
    <x v="78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2335"/>
    <x v="3"/>
    <n v="251.33333333333334"/>
    <s v="US"/>
    <s v="USD"/>
    <n v="1489903200"/>
    <n v="1488459307"/>
    <b v="0"/>
    <x v="209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109"/>
    <x v="3"/>
    <e v="#DIV/0!"/>
    <s v="US"/>
    <s v="USD"/>
    <n v="1490659134"/>
    <n v="1485478734"/>
    <b v="0"/>
    <x v="78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1131"/>
    <x v="3"/>
    <n v="437.5"/>
    <s v="MX"/>
    <s v="MXN"/>
    <n v="1492356166"/>
    <n v="1488471766"/>
    <b v="0"/>
    <x v="8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2336"/>
    <x v="0"/>
    <n v="110.35211267605634"/>
    <s v="US"/>
    <s v="USD"/>
    <n v="1415319355"/>
    <n v="1411859755"/>
    <b v="1"/>
    <x v="496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2337"/>
    <x v="0"/>
    <n v="41.421052631578945"/>
    <s v="US"/>
    <s v="USD"/>
    <n v="1412136000"/>
    <n v="1410278284"/>
    <b v="1"/>
    <x v="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87"/>
    <x v="0"/>
    <n v="52"/>
    <s v="US"/>
    <s v="USD"/>
    <n v="1354845600"/>
    <n v="1352766300"/>
    <b v="1"/>
    <x v="20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50"/>
    <x v="0"/>
    <n v="33.990384615384613"/>
    <s v="US"/>
    <s v="USD"/>
    <n v="1295928000"/>
    <n v="1288160403"/>
    <b v="1"/>
    <x v="201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84"/>
    <x v="0"/>
    <n v="103.35294117647059"/>
    <s v="US"/>
    <s v="USD"/>
    <n v="1410379774"/>
    <n v="1407787774"/>
    <b v="1"/>
    <x v="69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2338"/>
    <x v="0"/>
    <n v="34.791044776119406"/>
    <s v="GB"/>
    <s v="GBP"/>
    <n v="1383425367"/>
    <n v="1380833367"/>
    <b v="1"/>
    <x v="85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2339"/>
    <x v="0"/>
    <n v="41.773858921161825"/>
    <s v="US"/>
    <s v="USD"/>
    <n v="1304225940"/>
    <n v="1301542937"/>
    <b v="1"/>
    <x v="198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2340"/>
    <x v="0"/>
    <n v="64.268292682926827"/>
    <s v="US"/>
    <s v="USD"/>
    <n v="1333310458"/>
    <n v="1330722058"/>
    <b v="1"/>
    <x v="252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2341"/>
    <x v="0"/>
    <n v="31.209370860927152"/>
    <s v="GB"/>
    <s v="GBP"/>
    <n v="1356004725"/>
    <n v="1353412725"/>
    <b v="1"/>
    <x v="177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2342"/>
    <x v="0"/>
    <n v="62.921348314606739"/>
    <s v="US"/>
    <s v="USD"/>
    <n v="1338591144"/>
    <n v="1335567144"/>
    <b v="1"/>
    <x v="30"/>
    <b v="1"/>
    <s v="theater/plays"/>
    <x v="1"/>
    <s v="plays"/>
    <x v="3156"/>
    <d v="2012-06-01T22:52:24"/>
  </r>
  <r>
    <n v="3157"/>
    <s v="Summer FourPlay"/>
    <s v="Four Directors.  Four One Acts.  Four Genres.  For You."/>
    <x v="23"/>
    <n v="4040"/>
    <x v="50"/>
    <x v="0"/>
    <n v="98.536585365853654"/>
    <s v="US"/>
    <s v="USD"/>
    <n v="1405746000"/>
    <n v="1404932105"/>
    <b v="1"/>
    <x v="14"/>
    <b v="1"/>
    <s v="theater/plays"/>
    <x v="1"/>
    <s v="plays"/>
    <x v="3157"/>
    <d v="2014-07-19T05:00:00"/>
  </r>
  <r>
    <n v="3158"/>
    <s v="Nursery Crimes"/>
    <s v="A 40s crime-noir play using nursery rhyme characters."/>
    <x v="10"/>
    <n v="5700"/>
    <x v="430"/>
    <x v="0"/>
    <n v="82.608695652173907"/>
    <s v="US"/>
    <s v="USD"/>
    <n v="1374523752"/>
    <n v="1371931752"/>
    <b v="1"/>
    <x v="50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2343"/>
    <x v="0"/>
    <n v="38.504230769230773"/>
    <s v="US"/>
    <s v="USD"/>
    <n v="1326927600"/>
    <n v="1323221761"/>
    <b v="1"/>
    <x v="47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1400"/>
    <x v="0"/>
    <n v="80.15789473684211"/>
    <s v="US"/>
    <s v="USD"/>
    <n v="1407905940"/>
    <n v="1405923687"/>
    <b v="1"/>
    <x v="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2344"/>
    <x v="0"/>
    <n v="28.405405405405407"/>
    <s v="GB"/>
    <s v="GBP"/>
    <n v="1413377522"/>
    <n v="1410785522"/>
    <b v="1"/>
    <x v="142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2345"/>
    <x v="0"/>
    <n v="80.730158730158735"/>
    <s v="US"/>
    <s v="USD"/>
    <n v="1404698400"/>
    <n v="1402331262"/>
    <b v="1"/>
    <x v="287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2346"/>
    <x v="0"/>
    <n v="200.69444444444446"/>
    <s v="US"/>
    <s v="USD"/>
    <n v="1402855525"/>
    <n v="1400263525"/>
    <b v="1"/>
    <x v="250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2347"/>
    <x v="0"/>
    <n v="37.591549295774648"/>
    <s v="US"/>
    <s v="USD"/>
    <n v="1402341615"/>
    <n v="1399490415"/>
    <b v="1"/>
    <x v="26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2348"/>
    <x v="0"/>
    <n v="58.095238095238095"/>
    <s v="US"/>
    <s v="USD"/>
    <n v="1304395140"/>
    <n v="1302493760"/>
    <b v="1"/>
    <x v="64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2349"/>
    <x v="0"/>
    <n v="60.300892473118282"/>
    <s v="US"/>
    <s v="USD"/>
    <n v="1416988740"/>
    <n v="1414514153"/>
    <b v="1"/>
    <x v="497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2350"/>
    <x v="0"/>
    <n v="63.363636363636367"/>
    <s v="US"/>
    <s v="USD"/>
    <n v="1406952781"/>
    <n v="1405743181"/>
    <b v="1"/>
    <x v="16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2351"/>
    <x v="0"/>
    <n v="50.901639344262293"/>
    <s v="US"/>
    <s v="USD"/>
    <n v="1402696800"/>
    <n v="1399948353"/>
    <b v="1"/>
    <x v="42"/>
    <b v="1"/>
    <s v="theater/plays"/>
    <x v="1"/>
    <s v="plays"/>
    <x v="3168"/>
    <d v="2014-06-13T22:00:00"/>
  </r>
  <r>
    <n v="3169"/>
    <s v="The Window"/>
    <s v="We're bringing The Window to the Cherry Lane Theater in January 2014."/>
    <x v="6"/>
    <n v="8241"/>
    <x v="2352"/>
    <x v="0"/>
    <n v="100.5"/>
    <s v="US"/>
    <s v="USD"/>
    <n v="1386910740"/>
    <n v="1384364561"/>
    <b v="1"/>
    <x v="141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2353"/>
    <x v="0"/>
    <n v="31.619718309859156"/>
    <s v="US"/>
    <s v="USD"/>
    <n v="1404273600"/>
    <n v="1401414944"/>
    <b v="1"/>
    <x v="26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2354"/>
    <x v="0"/>
    <n v="65.102564102564102"/>
    <s v="GB"/>
    <s v="GBP"/>
    <n v="1462545358"/>
    <n v="1459953358"/>
    <b v="1"/>
    <x v="2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935"/>
    <x v="0"/>
    <n v="79.310344827586206"/>
    <s v="US"/>
    <s v="USD"/>
    <n v="1329240668"/>
    <n v="1326648668"/>
    <b v="1"/>
    <x v="60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288"/>
    <x v="0"/>
    <n v="139.18918918918919"/>
    <s v="US"/>
    <s v="USD"/>
    <n v="1411765492"/>
    <n v="1409173492"/>
    <b v="1"/>
    <x v="142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2355"/>
    <x v="0"/>
    <n v="131.91304347826087"/>
    <s v="US"/>
    <s v="USD"/>
    <n v="1408999508"/>
    <n v="1407789908"/>
    <b v="1"/>
    <x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2356"/>
    <x v="0"/>
    <n v="91.3"/>
    <s v="US"/>
    <s v="USD"/>
    <n v="1297977427"/>
    <n v="1292793427"/>
    <b v="1"/>
    <x v="65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2357"/>
    <x v="0"/>
    <n v="39.672727272727272"/>
    <s v="US"/>
    <s v="USD"/>
    <n v="1376838000"/>
    <n v="1374531631"/>
    <b v="1"/>
    <x v="16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2358"/>
    <x v="0"/>
    <n v="57.549019607843135"/>
    <s v="US"/>
    <s v="USD"/>
    <n v="1403366409"/>
    <n v="1400774409"/>
    <b v="1"/>
    <x v="13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2359"/>
    <x v="0"/>
    <n v="33.025641025641029"/>
    <s v="GB"/>
    <s v="GBP"/>
    <n v="1405521075"/>
    <n v="1402929075"/>
    <b v="1"/>
    <x v="76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2360"/>
    <x v="0"/>
    <n v="77.335806451612896"/>
    <s v="US"/>
    <s v="USD"/>
    <n v="1367859071"/>
    <n v="1365699071"/>
    <b v="1"/>
    <x v="95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2361"/>
    <x v="0"/>
    <n v="31.933333333333334"/>
    <s v="GB"/>
    <s v="GBP"/>
    <n v="1403258049"/>
    <n v="1400666049"/>
    <b v="1"/>
    <x v="43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2206"/>
    <x v="0"/>
    <n v="36.333333333333336"/>
    <s v="GB"/>
    <s v="GBP"/>
    <n v="1402848000"/>
    <n v="1400570787"/>
    <b v="1"/>
    <x v="41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2191"/>
    <x v="0"/>
    <n v="46.768211920529801"/>
    <s v="US"/>
    <s v="USD"/>
    <n v="1328029200"/>
    <n v="1323211621"/>
    <b v="1"/>
    <x v="299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2206"/>
    <x v="0"/>
    <n v="40.073529411764703"/>
    <s v="US"/>
    <s v="USD"/>
    <n v="1377284669"/>
    <n v="1375729469"/>
    <b v="1"/>
    <x v="32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2362"/>
    <x v="0"/>
    <n v="100.21739130434783"/>
    <s v="US"/>
    <s v="USD"/>
    <n v="1404258631"/>
    <n v="1401666631"/>
    <b v="1"/>
    <x v="67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31"/>
    <x v="0"/>
    <n v="41.666666666666664"/>
    <s v="GB"/>
    <s v="GBP"/>
    <n v="1405553241"/>
    <n v="1404948441"/>
    <b v="1"/>
    <x v="5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2363"/>
    <x v="0"/>
    <n v="46.714285714285715"/>
    <s v="GB"/>
    <s v="GBP"/>
    <n v="1410901200"/>
    <n v="1408313438"/>
    <b v="1"/>
    <x v="16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2364"/>
    <x v="0"/>
    <n v="71.491803278688522"/>
    <s v="US"/>
    <s v="USD"/>
    <n v="1407167973"/>
    <n v="1405439973"/>
    <b v="1"/>
    <x v="138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365"/>
    <x v="2"/>
    <n v="14.444444444444445"/>
    <s v="GB"/>
    <s v="GBP"/>
    <n v="1433930302"/>
    <n v="1432115902"/>
    <b v="0"/>
    <x v="82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366"/>
    <x v="2"/>
    <n v="356.84210526315792"/>
    <s v="SE"/>
    <s v="SEK"/>
    <n v="1432455532"/>
    <n v="1429863532"/>
    <b v="0"/>
    <x v="10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109"/>
    <x v="2"/>
    <e v="#DIV/0!"/>
    <s v="CA"/>
    <s v="CAD"/>
    <n v="1481258275"/>
    <n v="1478662675"/>
    <b v="0"/>
    <x v="78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367"/>
    <x v="2"/>
    <n v="37.75"/>
    <s v="US"/>
    <s v="USD"/>
    <n v="1471370869"/>
    <n v="1466186869"/>
    <b v="0"/>
    <x v="80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391"/>
    <x v="2"/>
    <n v="12.75"/>
    <s v="GB"/>
    <s v="GBP"/>
    <n v="1425160800"/>
    <n v="1421274859"/>
    <b v="0"/>
    <x v="22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368"/>
    <x v="2"/>
    <n v="24.458333333333332"/>
    <s v="GB"/>
    <s v="GBP"/>
    <n v="1424474056"/>
    <n v="1420586056"/>
    <b v="0"/>
    <x v="5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109"/>
    <x v="2"/>
    <e v="#DIV/0!"/>
    <s v="US"/>
    <s v="USD"/>
    <n v="1437960598"/>
    <n v="1435368598"/>
    <b v="0"/>
    <x v="78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369"/>
    <x v="2"/>
    <n v="53.07692307692308"/>
    <s v="US"/>
    <s v="USD"/>
    <n v="1423750542"/>
    <n v="1421158542"/>
    <b v="0"/>
    <x v="70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1855"/>
    <x v="2"/>
    <n v="300"/>
    <s v="US"/>
    <s v="USD"/>
    <n v="1438437600"/>
    <n v="1433254875"/>
    <b v="0"/>
    <x v="79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370"/>
    <x v="2"/>
    <n v="286.25"/>
    <s v="NO"/>
    <s v="NOK"/>
    <n v="1423050618"/>
    <n v="1420458618"/>
    <b v="0"/>
    <x v="80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456"/>
    <x v="2"/>
    <n v="36.666666666666664"/>
    <s v="DK"/>
    <s v="DKK"/>
    <n v="1424081477"/>
    <n v="1420798277"/>
    <b v="0"/>
    <x v="8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371"/>
    <x v="2"/>
    <n v="49.20754716981132"/>
    <s v="US"/>
    <s v="USD"/>
    <n v="1410037200"/>
    <n v="1407435418"/>
    <b v="0"/>
    <x v="28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133"/>
    <x v="2"/>
    <n v="1"/>
    <s v="US"/>
    <s v="USD"/>
    <n v="1461994440"/>
    <n v="1459410101"/>
    <b v="0"/>
    <x v="29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372"/>
    <x v="2"/>
    <n v="12.5"/>
    <s v="GB"/>
    <s v="GBP"/>
    <n v="1409509477"/>
    <n v="1407695077"/>
    <b v="0"/>
    <x v="84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373"/>
    <x v="2"/>
    <n v="109.04"/>
    <s v="US"/>
    <s v="USD"/>
    <n v="1450072740"/>
    <n v="1445027346"/>
    <b v="0"/>
    <x v="20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180"/>
    <x v="2"/>
    <n v="41.666666666666664"/>
    <s v="US"/>
    <s v="USD"/>
    <n v="1443224622"/>
    <n v="1440632622"/>
    <b v="0"/>
    <x v="79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109"/>
    <x v="2"/>
    <e v="#DIV/0!"/>
    <s v="US"/>
    <s v="USD"/>
    <n v="1437149640"/>
    <n v="1434558479"/>
    <b v="0"/>
    <x v="78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374"/>
    <x v="2"/>
    <n v="22.75"/>
    <s v="GB"/>
    <s v="GBP"/>
    <n v="1430470772"/>
    <n v="1427878772"/>
    <b v="0"/>
    <x v="8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109"/>
    <x v="2"/>
    <e v="#DIV/0!"/>
    <s v="US"/>
    <s v="USD"/>
    <n v="1442644651"/>
    <n v="1440052651"/>
    <b v="0"/>
    <x v="78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375"/>
    <x v="2"/>
    <n v="70.833333333333329"/>
    <s v="US"/>
    <s v="USD"/>
    <n v="1429767607"/>
    <n v="1424587207"/>
    <b v="0"/>
    <x v="17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991"/>
    <x v="0"/>
    <n v="63.109756097560975"/>
    <s v="US"/>
    <s v="USD"/>
    <n v="1406557877"/>
    <n v="1404743477"/>
    <b v="1"/>
    <x v="141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2376"/>
    <x v="0"/>
    <n v="50.157964601769912"/>
    <s v="US"/>
    <s v="USD"/>
    <n v="1403305200"/>
    <n v="1400512658"/>
    <b v="1"/>
    <x v="334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2377"/>
    <x v="0"/>
    <n v="62.883333333333333"/>
    <s v="US"/>
    <s v="USD"/>
    <n v="1338523140"/>
    <n v="1334442519"/>
    <b v="1"/>
    <x v="65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2378"/>
    <x v="0"/>
    <n v="85.531055900621112"/>
    <s v="US"/>
    <s v="USD"/>
    <n v="1408068000"/>
    <n v="1405346680"/>
    <b v="1"/>
    <x v="498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2379"/>
    <x v="0"/>
    <n v="53.723404255319146"/>
    <s v="US"/>
    <s v="USD"/>
    <n v="1407524751"/>
    <n v="1404932751"/>
    <b v="1"/>
    <x v="225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2380"/>
    <x v="0"/>
    <n v="127.80851063829788"/>
    <s v="GB"/>
    <s v="GBP"/>
    <n v="1437934759"/>
    <n v="1434478759"/>
    <b v="1"/>
    <x v="5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2381"/>
    <x v="0"/>
    <n v="106.57391304347826"/>
    <s v="GB"/>
    <s v="GBP"/>
    <n v="1452038100"/>
    <n v="1448823673"/>
    <b v="1"/>
    <x v="248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2382"/>
    <x v="0"/>
    <n v="262.11194029850748"/>
    <s v="US"/>
    <s v="USD"/>
    <n v="1441857540"/>
    <n v="1438617471"/>
    <b v="1"/>
    <x v="179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2383"/>
    <x v="0"/>
    <n v="57.171428571428571"/>
    <s v="GB"/>
    <s v="GBP"/>
    <n v="1436625000"/>
    <n v="1433934371"/>
    <b v="1"/>
    <x v="2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2251"/>
    <x v="0"/>
    <n v="50.20192307692308"/>
    <s v="US"/>
    <s v="USD"/>
    <n v="1478264784"/>
    <n v="1475672784"/>
    <b v="1"/>
    <x v="201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426"/>
    <x v="0"/>
    <n v="66.586956521739125"/>
    <s v="GB"/>
    <s v="GBP"/>
    <n v="1419984000"/>
    <n v="1417132986"/>
    <b v="1"/>
    <x v="192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2384"/>
    <x v="0"/>
    <n v="168.25210084033614"/>
    <s v="US"/>
    <s v="USD"/>
    <n v="1427063747"/>
    <n v="1424043347"/>
    <b v="1"/>
    <x v="46"/>
    <b v="1"/>
    <s v="theater/plays"/>
    <x v="1"/>
    <s v="plays"/>
    <x v="3219"/>
    <d v="2015-03-22T22:35:47"/>
  </r>
  <r>
    <n v="3220"/>
    <s v="Burners"/>
    <s v="A sci-fi thriller for the stage opening March 10 in Los Angeles."/>
    <x v="36"/>
    <n v="15126"/>
    <x v="2385"/>
    <x v="0"/>
    <n v="256.37288135593218"/>
    <s v="US"/>
    <s v="USD"/>
    <n v="1489352400"/>
    <n v="1486411204"/>
    <b v="1"/>
    <x v="211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2386"/>
    <x v="0"/>
    <n v="36.610619469026545"/>
    <s v="GB"/>
    <s v="GBP"/>
    <n v="1436114603"/>
    <n v="1433090603"/>
    <b v="1"/>
    <x v="116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2387"/>
    <x v="0"/>
    <n v="37.142857142857146"/>
    <s v="US"/>
    <s v="USD"/>
    <n v="1445722140"/>
    <n v="1443016697"/>
    <b v="1"/>
    <x v="87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2388"/>
    <x v="0"/>
    <n v="45.878378378378379"/>
    <s v="US"/>
    <s v="USD"/>
    <n v="1440100976"/>
    <n v="1437508976"/>
    <b v="1"/>
    <x v="142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2389"/>
    <x v="0"/>
    <n v="141.71296296296296"/>
    <s v="US"/>
    <s v="USD"/>
    <n v="1484024400"/>
    <n v="1479932713"/>
    <b v="1"/>
    <x v="499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1099"/>
    <x v="0"/>
    <n v="52.487179487179489"/>
    <s v="US"/>
    <s v="USD"/>
    <n v="1464987600"/>
    <n v="1463145938"/>
    <b v="1"/>
    <x v="70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44"/>
    <x v="0"/>
    <n v="59.523809523809526"/>
    <s v="GB"/>
    <s v="GBP"/>
    <n v="1446213612"/>
    <n v="1443621612"/>
    <b v="1"/>
    <x v="64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1054"/>
    <x v="0"/>
    <n v="50"/>
    <s v="GB"/>
    <s v="GBP"/>
    <n v="1484687436"/>
    <n v="1482095436"/>
    <b v="0"/>
    <x v="209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2390"/>
    <x v="0"/>
    <n v="193.62162162162161"/>
    <s v="US"/>
    <s v="USD"/>
    <n v="1450328340"/>
    <n v="1447606884"/>
    <b v="1"/>
    <x v="7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2391"/>
    <x v="0"/>
    <n v="106.79702970297029"/>
    <s v="US"/>
    <s v="USD"/>
    <n v="1416470398"/>
    <n v="1413874798"/>
    <b v="1"/>
    <x v="91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2392"/>
    <x v="0"/>
    <n v="77.21621621621621"/>
    <s v="US"/>
    <s v="USD"/>
    <n v="1412135940"/>
    <n v="1410840126"/>
    <b v="1"/>
    <x v="7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2393"/>
    <x v="0"/>
    <n v="57.5"/>
    <s v="US"/>
    <s v="USD"/>
    <n v="1460846347"/>
    <n v="1458254347"/>
    <b v="0"/>
    <x v="33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2394"/>
    <x v="0"/>
    <n v="50.46153846153846"/>
    <s v="US"/>
    <s v="USD"/>
    <n v="1462334340"/>
    <n v="1459711917"/>
    <b v="1"/>
    <x v="55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2395"/>
    <x v="0"/>
    <n v="97.377049180327873"/>
    <s v="US"/>
    <s v="USD"/>
    <n v="1488482355"/>
    <n v="1485890355"/>
    <b v="0"/>
    <x v="42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2396"/>
    <x v="0"/>
    <n v="34.91921739130435"/>
    <s v="GB"/>
    <s v="GBP"/>
    <n v="1485991860"/>
    <n v="1483124208"/>
    <b v="0"/>
    <x v="248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2397"/>
    <x v="0"/>
    <n v="85.530386740331494"/>
    <s v="US"/>
    <s v="USD"/>
    <n v="1467361251"/>
    <n v="1464769251"/>
    <b v="1"/>
    <x v="33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1794"/>
    <x v="0"/>
    <n v="182.90909090909091"/>
    <s v="US"/>
    <s v="USD"/>
    <n v="1482962433"/>
    <n v="1480370433"/>
    <b v="0"/>
    <x v="238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2398"/>
    <x v="0"/>
    <n v="131.13620817843866"/>
    <s v="US"/>
    <s v="USD"/>
    <n v="1443499140"/>
    <n v="1441452184"/>
    <b v="1"/>
    <x v="314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2399"/>
    <x v="0"/>
    <n v="39.810126582278478"/>
    <s v="GB"/>
    <s v="GBP"/>
    <n v="1435752898"/>
    <n v="1433160898"/>
    <b v="1"/>
    <x v="1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2400"/>
    <x v="0"/>
    <n v="59.701730769230764"/>
    <s v="GB"/>
    <s v="GBP"/>
    <n v="1445817540"/>
    <n v="1443665293"/>
    <b v="1"/>
    <x v="201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518"/>
    <x v="0"/>
    <n v="88.735294117647058"/>
    <s v="GB"/>
    <s v="GBP"/>
    <n v="1487286000"/>
    <n v="1484843948"/>
    <b v="0"/>
    <x v="69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2401"/>
    <x v="0"/>
    <n v="58.688622754491021"/>
    <s v="US"/>
    <s v="USD"/>
    <n v="1413269940"/>
    <n v="1410421670"/>
    <b v="1"/>
    <x v="15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2402"/>
    <x v="0"/>
    <n v="69.56513661202186"/>
    <s v="US"/>
    <s v="USD"/>
    <n v="1411150092"/>
    <n v="1408558092"/>
    <b v="1"/>
    <x v="275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2403"/>
    <x v="0"/>
    <n v="115.87323943661971"/>
    <s v="US"/>
    <s v="USD"/>
    <n v="1444348800"/>
    <n v="1442283562"/>
    <b v="1"/>
    <x v="26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2404"/>
    <x v="0"/>
    <n v="23.869565217391305"/>
    <s v="GB"/>
    <s v="GBP"/>
    <n v="1480613982"/>
    <n v="1478018382"/>
    <b v="0"/>
    <x v="50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2405"/>
    <x v="0"/>
    <n v="81.125925925925927"/>
    <s v="US"/>
    <s v="USD"/>
    <n v="1434074400"/>
    <n v="1431354258"/>
    <b v="0"/>
    <x v="50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2406"/>
    <x v="0"/>
    <n v="57.626943005181346"/>
    <s v="US"/>
    <s v="USD"/>
    <n v="1442030340"/>
    <n v="1439551200"/>
    <b v="1"/>
    <x v="189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2407"/>
    <x v="0"/>
    <n v="46.429824561403507"/>
    <s v="GB"/>
    <s v="GBP"/>
    <n v="1436696712"/>
    <n v="1434104712"/>
    <b v="1"/>
    <x v="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2408"/>
    <x v="0"/>
    <n v="60.475000000000001"/>
    <s v="US"/>
    <s v="USD"/>
    <n v="1428178757"/>
    <n v="1425590357"/>
    <b v="1"/>
    <x v="452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2409"/>
    <x v="0"/>
    <n v="65.579545454545453"/>
    <s v="US"/>
    <s v="USD"/>
    <n v="1434822914"/>
    <n v="1432230914"/>
    <b v="1"/>
    <x v="106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2410"/>
    <x v="0"/>
    <n v="119.1924882629108"/>
    <s v="US"/>
    <s v="USD"/>
    <n v="1415213324"/>
    <n v="1412617724"/>
    <b v="1"/>
    <x v="496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1613"/>
    <x v="0"/>
    <n v="83.05"/>
    <s v="US"/>
    <s v="USD"/>
    <n v="1434907966"/>
    <n v="1432315966"/>
    <b v="1"/>
    <x v="9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2411"/>
    <x v="0"/>
    <n v="57.52"/>
    <s v="GB"/>
    <s v="GBP"/>
    <n v="1473247240"/>
    <n v="1470655240"/>
    <b v="1"/>
    <x v="133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2412"/>
    <x v="0"/>
    <n v="177.08695652173913"/>
    <s v="US"/>
    <s v="USD"/>
    <n v="1473306300"/>
    <n v="1471701028"/>
    <b v="1"/>
    <x v="248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2413"/>
    <x v="0"/>
    <n v="70.771505376344081"/>
    <s v="GB"/>
    <s v="GBP"/>
    <n v="1427331809"/>
    <n v="1424743409"/>
    <b v="1"/>
    <x v="153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1290"/>
    <x v="0"/>
    <n v="29.166666666666668"/>
    <s v="GB"/>
    <s v="GBP"/>
    <n v="1412706375"/>
    <n v="1410114375"/>
    <b v="1"/>
    <x v="59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2414"/>
    <x v="0"/>
    <n v="72.76136363636364"/>
    <s v="US"/>
    <s v="USD"/>
    <n v="1433995140"/>
    <n v="1432129577"/>
    <b v="1"/>
    <x v="282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2415"/>
    <x v="0"/>
    <n v="51.853414634146333"/>
    <s v="GB"/>
    <s v="GBP"/>
    <n v="1487769952"/>
    <n v="1485177952"/>
    <b v="0"/>
    <x v="14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2416"/>
    <x v="0"/>
    <n v="98.2"/>
    <s v="US"/>
    <s v="USD"/>
    <n v="1420751861"/>
    <n v="1418159861"/>
    <b v="1"/>
    <x v="11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2417"/>
    <x v="0"/>
    <n v="251.7381443298969"/>
    <s v="US"/>
    <s v="USD"/>
    <n v="1475294340"/>
    <n v="1472753745"/>
    <b v="1"/>
    <x v="174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2418"/>
    <x v="0"/>
    <n v="74.821917808219183"/>
    <s v="US"/>
    <s v="USD"/>
    <n v="1448903318"/>
    <n v="1445875718"/>
    <b v="1"/>
    <x v="196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2419"/>
    <x v="0"/>
    <n v="67.65306122448979"/>
    <s v="US"/>
    <s v="USD"/>
    <n v="1437067476"/>
    <n v="1434475476"/>
    <b v="1"/>
    <x v="72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2420"/>
    <x v="0"/>
    <n v="93.81343283582089"/>
    <s v="US"/>
    <s v="USD"/>
    <n v="1419220800"/>
    <n v="1416555262"/>
    <b v="1"/>
    <x v="179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2421"/>
    <x v="0"/>
    <n v="41.237647058823526"/>
    <s v="US"/>
    <s v="USD"/>
    <n v="1446238800"/>
    <n v="1444220588"/>
    <b v="1"/>
    <x v="32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288"/>
    <x v="0"/>
    <n v="52.551020408163268"/>
    <s v="US"/>
    <s v="USD"/>
    <n v="1422482400"/>
    <n v="1421089938"/>
    <b v="1"/>
    <x v="72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2002"/>
    <x v="0"/>
    <n v="70.285714285714292"/>
    <s v="IE"/>
    <s v="EUR"/>
    <n v="1449162000"/>
    <n v="1446570315"/>
    <b v="1"/>
    <x v="287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2422"/>
    <x v="0"/>
    <n v="48.325153374233132"/>
    <s v="US"/>
    <s v="USD"/>
    <n v="1434142800"/>
    <n v="1431435122"/>
    <b v="1"/>
    <x v="430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426"/>
    <x v="0"/>
    <n v="53.177083333333336"/>
    <s v="US"/>
    <s v="USD"/>
    <n v="1437156660"/>
    <n v="1434564660"/>
    <b v="1"/>
    <x v="449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602"/>
    <x v="0"/>
    <n v="60.952380952380949"/>
    <s v="US"/>
    <s v="USD"/>
    <n v="1472074928"/>
    <n v="1470692528"/>
    <b v="1"/>
    <x v="288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1240"/>
    <x v="0"/>
    <n v="116"/>
    <s v="GB"/>
    <s v="GBP"/>
    <n v="1434452400"/>
    <n v="1431509397"/>
    <b v="1"/>
    <x v="16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658"/>
    <x v="0"/>
    <n v="61"/>
    <s v="GB"/>
    <s v="GBP"/>
    <n v="1436705265"/>
    <n v="1434113265"/>
    <b v="1"/>
    <x v="209"/>
    <b v="1"/>
    <s v="theater/plays"/>
    <x v="1"/>
    <s v="plays"/>
    <x v="3270"/>
    <d v="2015-07-12T12:47:45"/>
  </r>
  <r>
    <n v="3271"/>
    <s v="Saxon Court at Southwark Playhouse"/>
    <s v="A razor sharp satire to darken your Christmas."/>
    <x v="15"/>
    <n v="1950"/>
    <x v="2129"/>
    <x v="0"/>
    <n v="38.235294117647058"/>
    <s v="GB"/>
    <s v="GBP"/>
    <n v="1414927775"/>
    <n v="1412332175"/>
    <b v="1"/>
    <x v="13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2423"/>
    <x v="0"/>
    <n v="106.50344827586207"/>
    <s v="US"/>
    <s v="USD"/>
    <n v="1446814809"/>
    <n v="1444219209"/>
    <b v="1"/>
    <x v="108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202"/>
    <x v="0"/>
    <n v="204.57142857142858"/>
    <s v="US"/>
    <s v="USD"/>
    <n v="1473879600"/>
    <n v="1472498042"/>
    <b v="1"/>
    <x v="64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2424"/>
    <x v="0"/>
    <n v="54.912587412587413"/>
    <s v="US"/>
    <s v="USD"/>
    <n v="1458075600"/>
    <n v="1454259272"/>
    <b v="1"/>
    <x v="172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2425"/>
    <x v="0"/>
    <n v="150.41666666666666"/>
    <s v="US"/>
    <s v="USD"/>
    <n v="1423456200"/>
    <n v="1421183271"/>
    <b v="1"/>
    <x v="8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2426"/>
    <x v="0"/>
    <n v="52.58"/>
    <s v="CA"/>
    <s v="CAD"/>
    <n v="1459483140"/>
    <n v="1456526879"/>
    <b v="1"/>
    <x v="61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1878"/>
    <x v="0"/>
    <n v="54.3"/>
    <s v="GB"/>
    <s v="GBP"/>
    <n v="1416331406"/>
    <n v="1413735806"/>
    <b v="1"/>
    <x v="61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1936"/>
    <x v="0"/>
    <n v="76.029411764705884"/>
    <s v="GB"/>
    <s v="GBP"/>
    <n v="1433017303"/>
    <n v="1430425303"/>
    <b v="1"/>
    <x v="69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2427"/>
    <x v="0"/>
    <n v="105.2063492063492"/>
    <s v="US"/>
    <s v="USD"/>
    <n v="1459474059"/>
    <n v="1456885659"/>
    <b v="0"/>
    <x v="287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288"/>
    <x v="0"/>
    <n v="68.666666666666671"/>
    <s v="US"/>
    <s v="USD"/>
    <n v="1433134800"/>
    <n v="1430158198"/>
    <b v="0"/>
    <x v="209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2428"/>
    <x v="0"/>
    <n v="129.36170212765958"/>
    <s v="US"/>
    <s v="USD"/>
    <n v="1441153705"/>
    <n v="1438561705"/>
    <b v="0"/>
    <x v="5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2429"/>
    <x v="0"/>
    <n v="134.26371308016877"/>
    <s v="US"/>
    <s v="USD"/>
    <n v="1461904788"/>
    <n v="1458103188"/>
    <b v="0"/>
    <x v="186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2430"/>
    <x v="0"/>
    <n v="17.829787234042552"/>
    <s v="GB"/>
    <s v="GBP"/>
    <n v="1455138000"/>
    <n v="1452448298"/>
    <b v="0"/>
    <x v="5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264"/>
    <x v="0"/>
    <n v="203.2"/>
    <s v="US"/>
    <s v="USD"/>
    <n v="1454047140"/>
    <n v="1452546853"/>
    <b v="0"/>
    <x v="41"/>
    <b v="1"/>
    <s v="theater/plays"/>
    <x v="1"/>
    <s v="plays"/>
    <x v="3284"/>
    <d v="2016-01-29T05:59:00"/>
  </r>
  <r>
    <n v="3285"/>
    <s v="By Morning"/>
    <s v="A new play by Matthew Gasda"/>
    <x v="402"/>
    <n v="5604"/>
    <x v="2431"/>
    <x v="0"/>
    <n v="69.18518518518519"/>
    <s v="US"/>
    <s v="USD"/>
    <n v="1488258000"/>
    <n v="1485556626"/>
    <b v="0"/>
    <x v="75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2432"/>
    <x v="0"/>
    <n v="125.12295081967213"/>
    <s v="US"/>
    <s v="USD"/>
    <n v="1471291782"/>
    <n v="1468699782"/>
    <b v="0"/>
    <x v="259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31"/>
    <x v="0"/>
    <n v="73.529411764705884"/>
    <s v="CA"/>
    <s v="CAD"/>
    <n v="1448733628"/>
    <n v="1446573628"/>
    <b v="0"/>
    <x v="69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2433"/>
    <x v="0"/>
    <n v="48.437149758454105"/>
    <s v="GB"/>
    <s v="GBP"/>
    <n v="1466463600"/>
    <n v="1463337315"/>
    <b v="0"/>
    <x v="44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2434"/>
    <x v="0"/>
    <n v="26.608400000000003"/>
    <s v="GB"/>
    <s v="GBP"/>
    <n v="1487580602"/>
    <n v="1485161402"/>
    <b v="0"/>
    <x v="20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1247"/>
    <x v="0"/>
    <n v="33.666666666666664"/>
    <s v="GB"/>
    <s v="GBP"/>
    <n v="1489234891"/>
    <n v="1486642891"/>
    <b v="0"/>
    <x v="250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430"/>
    <x v="0"/>
    <n v="40.714285714285715"/>
    <s v="US"/>
    <s v="USD"/>
    <n v="1442462340"/>
    <n v="1439743900"/>
    <b v="0"/>
    <x v="25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2435"/>
    <x v="0"/>
    <n v="19.266666666666666"/>
    <s v="GB"/>
    <s v="GBP"/>
    <n v="1449257348"/>
    <n v="1444069748"/>
    <b v="0"/>
    <x v="41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2436"/>
    <x v="0"/>
    <n v="84.285714285714292"/>
    <s v="NZ"/>
    <s v="NZD"/>
    <n v="1488622352"/>
    <n v="1486030352"/>
    <b v="0"/>
    <x v="110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1237"/>
    <x v="0"/>
    <n v="29.583333333333332"/>
    <s v="GB"/>
    <s v="GBP"/>
    <n v="1434459554"/>
    <n v="1431867554"/>
    <b v="0"/>
    <x v="5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2437"/>
    <x v="0"/>
    <n v="26.667037037037037"/>
    <s v="GB"/>
    <s v="GBP"/>
    <n v="1474886229"/>
    <n v="1472294229"/>
    <b v="0"/>
    <x v="74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2438"/>
    <x v="0"/>
    <n v="45.978723404255319"/>
    <s v="GB"/>
    <s v="GBP"/>
    <n v="1448229600"/>
    <n v="1446401372"/>
    <b v="0"/>
    <x v="5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2439"/>
    <x v="0"/>
    <n v="125.09090909090909"/>
    <s v="GB"/>
    <s v="GBP"/>
    <n v="1438037940"/>
    <n v="1436380256"/>
    <b v="0"/>
    <x v="3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2440"/>
    <x v="0"/>
    <n v="141.29166666666666"/>
    <s v="US"/>
    <s v="USD"/>
    <n v="1442102400"/>
    <n v="1440370768"/>
    <b v="0"/>
    <x v="250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2441"/>
    <x v="0"/>
    <n v="55.333333333333336"/>
    <s v="US"/>
    <s v="USD"/>
    <n v="1444860063"/>
    <n v="1442268063"/>
    <b v="0"/>
    <x v="287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2442"/>
    <x v="0"/>
    <n v="46.420454545454547"/>
    <s v="US"/>
    <s v="USD"/>
    <n v="1430329862"/>
    <n v="1428515462"/>
    <b v="0"/>
    <x v="106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1424"/>
    <x v="0"/>
    <n v="57.2"/>
    <s v="US"/>
    <s v="USD"/>
    <n v="1470034740"/>
    <n v="1466185176"/>
    <b v="0"/>
    <x v="16"/>
    <b v="1"/>
    <s v="theater/plays"/>
    <x v="1"/>
    <s v="plays"/>
    <x v="3301"/>
    <d v="2016-08-01T06:59:00"/>
  </r>
  <r>
    <n v="3302"/>
    <s v="El muro de BorÃ­s KiÃ©n"/>
    <s v="FilosofÃ­a de los anÃ³nimos"/>
    <x v="33"/>
    <n v="8685"/>
    <x v="2443"/>
    <x v="0"/>
    <n v="173.7"/>
    <s v="ES"/>
    <s v="EUR"/>
    <n v="1481099176"/>
    <n v="1478507176"/>
    <b v="0"/>
    <x v="133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2444"/>
    <x v="0"/>
    <n v="59.6"/>
    <s v="US"/>
    <s v="USD"/>
    <n v="1427553484"/>
    <n v="1424533084"/>
    <b v="0"/>
    <x v="2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2445"/>
    <x v="0"/>
    <n v="89.585714285714289"/>
    <s v="US"/>
    <s v="USD"/>
    <n v="1482418752"/>
    <n v="1479826752"/>
    <b v="0"/>
    <x v="489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2446"/>
    <x v="0"/>
    <n v="204.05"/>
    <s v="US"/>
    <s v="USD"/>
    <n v="1438374748"/>
    <n v="1435782748"/>
    <b v="0"/>
    <x v="9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2447"/>
    <x v="0"/>
    <n v="48.703703703703702"/>
    <s v="US"/>
    <s v="USD"/>
    <n v="1465527600"/>
    <n v="1462252542"/>
    <b v="0"/>
    <x v="241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2448"/>
    <x v="0"/>
    <n v="53.339999999999996"/>
    <s v="US"/>
    <s v="USD"/>
    <n v="1463275339"/>
    <n v="1460683339"/>
    <b v="0"/>
    <x v="9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2449"/>
    <x v="0"/>
    <n v="75.087719298245617"/>
    <s v="US"/>
    <s v="USD"/>
    <n v="1460581365"/>
    <n v="1458766965"/>
    <b v="0"/>
    <x v="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x v="18"/>
    <n v="558"/>
    <x v="2450"/>
    <x v="0"/>
    <n v="18"/>
    <s v="GB"/>
    <s v="GBP"/>
    <n v="1476632178"/>
    <n v="1473953778"/>
    <b v="0"/>
    <x v="162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1417"/>
    <x v="0"/>
    <n v="209.83870967741936"/>
    <s v="US"/>
    <s v="USD"/>
    <n v="1444169825"/>
    <n v="1441577825"/>
    <b v="0"/>
    <x v="162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2451"/>
    <x v="0"/>
    <n v="61.022222222222226"/>
    <s v="US"/>
    <s v="USD"/>
    <n v="1445065210"/>
    <n v="1442473210"/>
    <b v="0"/>
    <x v="43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2452"/>
    <x v="0"/>
    <n v="61"/>
    <s v="US"/>
    <s v="USD"/>
    <n v="1478901600"/>
    <n v="1477077946"/>
    <b v="0"/>
    <x v="14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2453"/>
    <x v="0"/>
    <n v="80.034482758620683"/>
    <s v="US"/>
    <s v="USD"/>
    <n v="1453856400"/>
    <n v="1452664317"/>
    <b v="0"/>
    <x v="60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2454"/>
    <x v="0"/>
    <n v="29.068965517241381"/>
    <s v="GB"/>
    <s v="GBP"/>
    <n v="1431115500"/>
    <n v="1428733511"/>
    <b v="0"/>
    <x v="6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1007"/>
    <x v="0"/>
    <n v="49.438202247191015"/>
    <s v="GB"/>
    <s v="GBP"/>
    <n v="1462519041"/>
    <n v="1459927041"/>
    <b v="0"/>
    <x v="30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2455"/>
    <x v="0"/>
    <n v="93.977440000000001"/>
    <s v="US"/>
    <s v="USD"/>
    <n v="1407506040"/>
    <n v="1404680075"/>
    <b v="0"/>
    <x v="207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2456"/>
    <x v="0"/>
    <n v="61.944444444444443"/>
    <s v="US"/>
    <s v="USD"/>
    <n v="1465347424"/>
    <n v="1462755424"/>
    <b v="0"/>
    <x v="59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2457"/>
    <x v="0"/>
    <n v="78.5"/>
    <s v="CA"/>
    <s v="CAD"/>
    <n v="1460341800"/>
    <n v="1456902893"/>
    <b v="0"/>
    <x v="58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1277"/>
    <x v="0"/>
    <n v="33.75"/>
    <s v="GB"/>
    <s v="GBP"/>
    <n v="1422712986"/>
    <n v="1418824986"/>
    <b v="0"/>
    <x v="38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50"/>
    <x v="0"/>
    <n v="66.44736842105263"/>
    <s v="US"/>
    <s v="USD"/>
    <n v="1466557557"/>
    <n v="1463965557"/>
    <b v="0"/>
    <x v="44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202"/>
    <x v="0"/>
    <n v="35.799999999999997"/>
    <s v="US"/>
    <s v="USD"/>
    <n v="1413431940"/>
    <n v="1412216665"/>
    <b v="0"/>
    <x v="41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2458"/>
    <x v="0"/>
    <n v="145.65217391304347"/>
    <s v="US"/>
    <s v="USD"/>
    <n v="1466567700"/>
    <n v="1464653696"/>
    <b v="0"/>
    <x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2459"/>
    <x v="0"/>
    <n v="25.693877551020407"/>
    <s v="GB"/>
    <s v="GBP"/>
    <n v="1474793208"/>
    <n v="1472201208"/>
    <b v="0"/>
    <x v="72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658"/>
    <x v="0"/>
    <n v="152.5"/>
    <s v="IE"/>
    <s v="EUR"/>
    <n v="1465135190"/>
    <n v="1463925590"/>
    <b v="0"/>
    <x v="73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2460"/>
    <x v="0"/>
    <n v="30"/>
    <s v="GB"/>
    <s v="GBP"/>
    <n v="1428256277"/>
    <n v="1425235877"/>
    <b v="0"/>
    <x v="41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300"/>
    <x v="0"/>
    <n v="142.28070175438597"/>
    <s v="US"/>
    <s v="USD"/>
    <n v="1425830905"/>
    <n v="1423242505"/>
    <b v="0"/>
    <x v="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982"/>
    <x v="0"/>
    <n v="24.545454545454547"/>
    <s v="GB"/>
    <s v="GBP"/>
    <n v="1462697966"/>
    <n v="1460105966"/>
    <b v="0"/>
    <x v="51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2461"/>
    <x v="0"/>
    <n v="292.77777777777777"/>
    <s v="US"/>
    <s v="USD"/>
    <n v="1404522000"/>
    <n v="1404308883"/>
    <b v="0"/>
    <x v="82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2462"/>
    <x v="0"/>
    <n v="44.92307692307692"/>
    <s v="GB"/>
    <s v="GBP"/>
    <n v="1406502000"/>
    <n v="1405583108"/>
    <b v="0"/>
    <x v="55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2463"/>
    <x v="0"/>
    <n v="23.10144927536232"/>
    <s v="GB"/>
    <s v="GBP"/>
    <n v="1427919468"/>
    <n v="1425331068"/>
    <b v="0"/>
    <x v="50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2464"/>
    <x v="0"/>
    <n v="80.400000000000006"/>
    <s v="US"/>
    <s v="USD"/>
    <n v="1444149886"/>
    <n v="1441125886"/>
    <b v="0"/>
    <x v="71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31"/>
    <x v="0"/>
    <n v="72.289156626506028"/>
    <s v="US"/>
    <s v="USD"/>
    <n v="1405802330"/>
    <n v="1403210330"/>
    <b v="0"/>
    <x v="1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2465"/>
    <x v="0"/>
    <n v="32.972972972972975"/>
    <s v="US"/>
    <s v="USD"/>
    <n v="1434384880"/>
    <n v="1432484080"/>
    <b v="0"/>
    <x v="112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2466"/>
    <x v="0"/>
    <n v="116.65217391304348"/>
    <s v="US"/>
    <s v="USD"/>
    <n v="1438259422"/>
    <n v="1435667422"/>
    <b v="0"/>
    <x v="67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2467"/>
    <x v="0"/>
    <n v="79.61904761904762"/>
    <s v="GB"/>
    <s v="GBP"/>
    <n v="1407106800"/>
    <n v="1404749446"/>
    <b v="0"/>
    <x v="287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31"/>
    <x v="0"/>
    <n v="27.777777777777779"/>
    <s v="GB"/>
    <s v="GBP"/>
    <n v="1459845246"/>
    <n v="1457429646"/>
    <b v="0"/>
    <x v="82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1097"/>
    <x v="0"/>
    <n v="81.029411764705884"/>
    <s v="GB"/>
    <s v="GBP"/>
    <n v="1412974800"/>
    <n v="1411109167"/>
    <b v="0"/>
    <x v="69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2468"/>
    <x v="0"/>
    <n v="136.84821428571428"/>
    <s v="US"/>
    <s v="USD"/>
    <n v="1487944080"/>
    <n v="1486129680"/>
    <b v="0"/>
    <x v="300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2469"/>
    <x v="0"/>
    <n v="177.61702127659575"/>
    <s v="US"/>
    <s v="USD"/>
    <n v="1469721518"/>
    <n v="1467129518"/>
    <b v="0"/>
    <x v="5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2470"/>
    <x v="0"/>
    <n v="109.07894736842105"/>
    <s v="US"/>
    <s v="USD"/>
    <n v="1481066554"/>
    <n v="1478906554"/>
    <b v="0"/>
    <x v="44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31"/>
    <x v="0"/>
    <n v="119.64285714285714"/>
    <s v="GB"/>
    <s v="GBP"/>
    <n v="1465750800"/>
    <n v="1463771421"/>
    <b v="0"/>
    <x v="33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658"/>
    <x v="0"/>
    <n v="78.205128205128204"/>
    <s v="US"/>
    <s v="USD"/>
    <n v="1427864340"/>
    <n v="1425020810"/>
    <b v="0"/>
    <x v="76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2214"/>
    <x v="0"/>
    <n v="52.173913043478258"/>
    <s v="GB"/>
    <s v="GBP"/>
    <n v="1460553480"/>
    <n v="1458770384"/>
    <b v="0"/>
    <x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2471"/>
    <x v="0"/>
    <n v="114.125"/>
    <s v="US"/>
    <s v="USD"/>
    <n v="1409374093"/>
    <n v="1406782093"/>
    <b v="0"/>
    <x v="244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2129"/>
    <x v="0"/>
    <n v="50"/>
    <s v="US"/>
    <s v="USD"/>
    <n v="1429317420"/>
    <n v="1424226768"/>
    <b v="0"/>
    <x v="62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1007"/>
    <x v="0"/>
    <n v="91.666666666666671"/>
    <s v="US"/>
    <s v="USD"/>
    <n v="1424910910"/>
    <n v="1424306110"/>
    <b v="0"/>
    <x v="59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2472"/>
    <x v="0"/>
    <n v="108.59090909090909"/>
    <s v="GB"/>
    <s v="GBP"/>
    <n v="1462741200"/>
    <n v="1461503654"/>
    <b v="0"/>
    <x v="19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2473"/>
    <x v="0"/>
    <n v="69.822784810126578"/>
    <s v="US"/>
    <s v="USD"/>
    <n v="1461988740"/>
    <n v="1459949080"/>
    <b v="0"/>
    <x v="1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2474"/>
    <x v="0"/>
    <n v="109.57142857142857"/>
    <s v="US"/>
    <s v="USD"/>
    <n v="1465837200"/>
    <n v="1463971172"/>
    <b v="0"/>
    <x v="25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2475"/>
    <x v="0"/>
    <n v="71.666666666666671"/>
    <s v="LU"/>
    <s v="EUR"/>
    <n v="1448838000"/>
    <n v="1445791811"/>
    <b v="0"/>
    <x v="13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940"/>
    <x v="0"/>
    <n v="93.611111111111114"/>
    <s v="GB"/>
    <s v="GBP"/>
    <n v="1406113200"/>
    <n v="1402910965"/>
    <b v="0"/>
    <x v="241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2476"/>
    <x v="0"/>
    <n v="76.8"/>
    <s v="GB"/>
    <s v="GBP"/>
    <n v="1467414000"/>
    <n v="1462492178"/>
    <b v="0"/>
    <x v="16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2477"/>
    <x v="0"/>
    <n v="35.795454545454547"/>
    <s v="GB"/>
    <s v="GBP"/>
    <n v="1462230000"/>
    <n v="1461061350"/>
    <b v="0"/>
    <x v="3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2478"/>
    <x v="0"/>
    <n v="55.6"/>
    <s v="US"/>
    <s v="USD"/>
    <n v="1446091260"/>
    <n v="1443029206"/>
    <b v="0"/>
    <x v="16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2479"/>
    <x v="0"/>
    <n v="147.33333333333334"/>
    <s v="GB"/>
    <s v="GBP"/>
    <n v="1462879020"/>
    <n v="1461941527"/>
    <b v="0"/>
    <x v="41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578"/>
    <x v="0"/>
    <n v="56.333333333333336"/>
    <s v="GB"/>
    <s v="GBP"/>
    <n v="1468611272"/>
    <n v="1466019272"/>
    <b v="0"/>
    <x v="74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50"/>
    <x v="0"/>
    <n v="96.19047619047619"/>
    <s v="GB"/>
    <s v="GBP"/>
    <n v="1406887310"/>
    <n v="1404295310"/>
    <b v="0"/>
    <x v="64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2480"/>
    <x v="0"/>
    <n v="63.574074074074076"/>
    <s v="US"/>
    <s v="USD"/>
    <n v="1416385679"/>
    <n v="1413790079"/>
    <b v="0"/>
    <x v="37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90"/>
    <x v="0"/>
    <n v="184.78260869565219"/>
    <s v="US"/>
    <s v="USD"/>
    <n v="1487985734"/>
    <n v="1484097734"/>
    <b v="0"/>
    <x v="23"/>
    <b v="1"/>
    <s v="theater/plays"/>
    <x v="1"/>
    <s v="plays"/>
    <x v="3359"/>
    <d v="2017-02-25T01:22:14"/>
  </r>
  <r>
    <n v="3360"/>
    <s v="Pretty Butch"/>
    <s v="World Premiere, an M1 Singapore Fringe Festival 2017 commission."/>
    <x v="7"/>
    <n v="9124"/>
    <x v="2481"/>
    <x v="0"/>
    <n v="126.72222222222223"/>
    <s v="SG"/>
    <s v="SGD"/>
    <n v="1481731140"/>
    <n v="1479866343"/>
    <b v="0"/>
    <x v="250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2482"/>
    <x v="0"/>
    <n v="83.42647058823529"/>
    <s v="US"/>
    <s v="USD"/>
    <n v="1409587140"/>
    <n v="1408062990"/>
    <b v="0"/>
    <x v="32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678"/>
    <x v="0"/>
    <n v="54.5"/>
    <s v="US"/>
    <s v="USD"/>
    <n v="1425704100"/>
    <n v="1424484717"/>
    <b v="0"/>
    <x v="9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2483"/>
    <x v="0"/>
    <n v="302.30769230769232"/>
    <s v="US"/>
    <s v="USD"/>
    <n v="1408464000"/>
    <n v="1406831445"/>
    <b v="0"/>
    <x v="55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2484"/>
    <x v="0"/>
    <n v="44.138888888888886"/>
    <s v="GB"/>
    <s v="GBP"/>
    <n v="1458075600"/>
    <n v="1456183649"/>
    <b v="0"/>
    <x v="250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87"/>
    <x v="0"/>
    <n v="866.66666666666663"/>
    <s v="US"/>
    <s v="USD"/>
    <n v="1449973592"/>
    <n v="1447381592"/>
    <b v="0"/>
    <x v="8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2485"/>
    <x v="0"/>
    <n v="61.388888888888886"/>
    <s v="US"/>
    <s v="USD"/>
    <n v="1431481037"/>
    <n v="1428889037"/>
    <b v="0"/>
    <x v="59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2486"/>
    <x v="0"/>
    <n v="29.666666666666668"/>
    <s v="GB"/>
    <s v="GBP"/>
    <n v="1438467894"/>
    <n v="1436307894"/>
    <b v="0"/>
    <x v="209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81"/>
    <x v="0"/>
    <n v="45.478260869565219"/>
    <s v="US"/>
    <s v="USD"/>
    <n v="1420088400"/>
    <n v="1416977259"/>
    <b v="0"/>
    <x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3"/>
    <x v="0"/>
    <n v="96.203703703703709"/>
    <s v="IE"/>
    <s v="EUR"/>
    <n v="1484441980"/>
    <n v="1479257980"/>
    <b v="0"/>
    <x v="241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2487"/>
    <x v="0"/>
    <n v="67.92307692307692"/>
    <s v="US"/>
    <s v="USD"/>
    <n v="1481961600"/>
    <n v="1479283285"/>
    <b v="0"/>
    <x v="55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2488"/>
    <x v="0"/>
    <n v="30.777777777777779"/>
    <s v="US"/>
    <s v="USD"/>
    <n v="1449089965"/>
    <n v="1446670765"/>
    <b v="0"/>
    <x v="82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991"/>
    <x v="0"/>
    <n v="38.333333333333336"/>
    <s v="US"/>
    <s v="USD"/>
    <n v="1408942740"/>
    <n v="1407157756"/>
    <b v="0"/>
    <x v="74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598"/>
    <x v="0"/>
    <n v="66.833333333333329"/>
    <s v="GB"/>
    <s v="GBP"/>
    <n v="1437235200"/>
    <n v="1435177840"/>
    <b v="0"/>
    <x v="209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2489"/>
    <x v="0"/>
    <n v="71.730769230769226"/>
    <s v="CA"/>
    <s v="CAD"/>
    <n v="1446053616"/>
    <n v="1443461616"/>
    <b v="0"/>
    <x v="47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31"/>
    <x v="0"/>
    <n v="176.47058823529412"/>
    <s v="GB"/>
    <s v="GBP"/>
    <n v="1400423973"/>
    <n v="1399387173"/>
    <b v="0"/>
    <x v="5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77"/>
    <x v="0"/>
    <n v="421.10526315789474"/>
    <s v="US"/>
    <s v="USD"/>
    <n v="1429976994"/>
    <n v="1424796594"/>
    <b v="0"/>
    <x v="10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348"/>
    <x v="0"/>
    <n v="104.98701298701299"/>
    <s v="GB"/>
    <s v="GBP"/>
    <n v="1426870560"/>
    <n v="1424280899"/>
    <b v="0"/>
    <x v="99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2490"/>
    <x v="0"/>
    <n v="28.19047619047619"/>
    <s v="GB"/>
    <s v="GBP"/>
    <n v="1409490480"/>
    <n v="1407400306"/>
    <b v="0"/>
    <x v="64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2491"/>
    <x v="0"/>
    <n v="54.55263157894737"/>
    <s v="GB"/>
    <s v="GBP"/>
    <n v="1440630000"/>
    <n v="1439122800"/>
    <b v="0"/>
    <x v="44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2492"/>
    <x v="0"/>
    <n v="111.89285714285714"/>
    <s v="US"/>
    <s v="USD"/>
    <n v="1417305178"/>
    <n v="1414277578"/>
    <b v="0"/>
    <x v="33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1891"/>
    <x v="0"/>
    <n v="85.208333333333329"/>
    <s v="US"/>
    <s v="USD"/>
    <n v="1426044383"/>
    <n v="1423455983"/>
    <b v="0"/>
    <x v="53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2493"/>
    <x v="0"/>
    <n v="76.652173913043484"/>
    <s v="GB"/>
    <s v="GBP"/>
    <n v="1470092340"/>
    <n v="1467973256"/>
    <b v="0"/>
    <x v="67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1942"/>
    <x v="0"/>
    <n v="65.166666666666671"/>
    <s v="US"/>
    <s v="USD"/>
    <n v="1466707620"/>
    <n v="1464979620"/>
    <b v="0"/>
    <x v="209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2494"/>
    <x v="0"/>
    <n v="93.760312499999998"/>
    <s v="US"/>
    <s v="USD"/>
    <n v="1448074800"/>
    <n v="1444874768"/>
    <b v="0"/>
    <x v="31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31"/>
    <x v="0"/>
    <n v="133.33333333333334"/>
    <s v="US"/>
    <s v="USD"/>
    <n v="1418244552"/>
    <n v="1415652552"/>
    <b v="0"/>
    <x v="41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2"/>
    <x v="0"/>
    <n v="51.219512195121951"/>
    <s v="US"/>
    <s v="USD"/>
    <n v="1417620506"/>
    <n v="1415028506"/>
    <b v="0"/>
    <x v="14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2495"/>
    <x v="0"/>
    <n v="100.17142857142858"/>
    <s v="US"/>
    <s v="USD"/>
    <n v="1418581088"/>
    <n v="1415125088"/>
    <b v="0"/>
    <x v="2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965"/>
    <x v="0"/>
    <n v="34.6"/>
    <s v="GB"/>
    <s v="GBP"/>
    <n v="1434625441"/>
    <n v="1432033441"/>
    <b v="0"/>
    <x v="43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1444"/>
    <x v="0"/>
    <n v="184.67741935483872"/>
    <s v="US"/>
    <s v="USD"/>
    <n v="1464960682"/>
    <n v="1462368682"/>
    <b v="0"/>
    <x v="95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2122"/>
    <x v="0"/>
    <n v="69.818181818181813"/>
    <s v="US"/>
    <s v="USD"/>
    <n v="1405017345"/>
    <n v="1403721345"/>
    <b v="0"/>
    <x v="19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2496"/>
    <x v="0"/>
    <n v="61.944444444444443"/>
    <s v="US"/>
    <s v="USD"/>
    <n v="1407536880"/>
    <n v="1404997548"/>
    <b v="0"/>
    <x v="59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31"/>
    <x v="0"/>
    <n v="41.666666666666664"/>
    <s v="GB"/>
    <s v="GBP"/>
    <n v="1462565855"/>
    <n v="1458245855"/>
    <b v="0"/>
    <x v="8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1725"/>
    <x v="0"/>
    <n v="36.06818181818182"/>
    <s v="US"/>
    <s v="USD"/>
    <n v="1415234760"/>
    <n v="1413065230"/>
    <b v="0"/>
    <x v="3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2497"/>
    <x v="0"/>
    <n v="29"/>
    <s v="GB"/>
    <s v="GBP"/>
    <n v="1406470645"/>
    <n v="1403878645"/>
    <b v="0"/>
    <x v="74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x v="2"/>
    <n v="920"/>
    <x v="2498"/>
    <x v="0"/>
    <n v="24.210526315789473"/>
    <s v="GB"/>
    <s v="GBP"/>
    <n v="1433009400"/>
    <n v="1431795944"/>
    <b v="0"/>
    <x v="44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2499"/>
    <x v="0"/>
    <n v="55.892857142857146"/>
    <s v="US"/>
    <s v="USD"/>
    <n v="1401595140"/>
    <n v="1399286589"/>
    <b v="0"/>
    <x v="33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1990"/>
    <x v="0"/>
    <n v="11.666666666666666"/>
    <s v="GB"/>
    <s v="GBP"/>
    <n v="1455832800"/>
    <n v="1452338929"/>
    <b v="0"/>
    <x v="5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2500"/>
    <x v="0"/>
    <n v="68.353846153846149"/>
    <s v="US"/>
    <s v="USD"/>
    <n v="1416589200"/>
    <n v="1414605776"/>
    <b v="0"/>
    <x v="71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603"/>
    <x v="0"/>
    <n v="27.065217391304348"/>
    <s v="GB"/>
    <s v="GBP"/>
    <n v="1424556325"/>
    <n v="1421964325"/>
    <b v="0"/>
    <x v="67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2501"/>
    <x v="0"/>
    <n v="118.12941176470588"/>
    <s v="US"/>
    <s v="USD"/>
    <n v="1409266414"/>
    <n v="1405378414"/>
    <b v="0"/>
    <x v="268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2502"/>
    <x v="0"/>
    <n v="44.757575757575758"/>
    <s v="GB"/>
    <s v="GBP"/>
    <n v="1438968146"/>
    <n v="1436376146"/>
    <b v="0"/>
    <x v="3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2503"/>
    <x v="0"/>
    <n v="99.787878787878782"/>
    <s v="US"/>
    <s v="USD"/>
    <n v="1447295460"/>
    <n v="1444747843"/>
    <b v="0"/>
    <x v="111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31"/>
    <x v="0"/>
    <n v="117.64705882352941"/>
    <s v="GB"/>
    <s v="GBP"/>
    <n v="1435230324"/>
    <n v="1432638324"/>
    <b v="0"/>
    <x v="5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1009"/>
    <x v="0"/>
    <n v="203.33333333333334"/>
    <s v="US"/>
    <s v="USD"/>
    <n v="1434542702"/>
    <n v="1432814702"/>
    <b v="0"/>
    <x v="8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2504"/>
    <x v="0"/>
    <n v="28.323529411764707"/>
    <s v="GB"/>
    <s v="GBP"/>
    <n v="1456876740"/>
    <n v="1455063886"/>
    <b v="0"/>
    <x v="5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2505"/>
    <x v="0"/>
    <n v="110.23076923076923"/>
    <s v="US"/>
    <s v="USD"/>
    <n v="1405511376"/>
    <n v="1401623376"/>
    <b v="0"/>
    <x v="110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1088"/>
    <x v="0"/>
    <n v="31.970149253731343"/>
    <s v="GB"/>
    <s v="GBP"/>
    <n v="1404641289"/>
    <n v="1402049289"/>
    <b v="0"/>
    <x v="85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2506"/>
    <x v="0"/>
    <n v="58.611111111111114"/>
    <s v="US"/>
    <s v="USD"/>
    <n v="1405727304"/>
    <n v="1403135304"/>
    <b v="0"/>
    <x v="59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2507"/>
    <x v="0"/>
    <n v="29.428571428571427"/>
    <s v="GB"/>
    <s v="GBP"/>
    <n v="1469998680"/>
    <n v="1466710358"/>
    <b v="0"/>
    <x v="64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2508"/>
    <x v="0"/>
    <n v="81.375"/>
    <s v="US"/>
    <s v="USD"/>
    <n v="1465196400"/>
    <n v="1462841990"/>
    <b v="0"/>
    <x v="244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2509"/>
    <x v="0"/>
    <n v="199.16666666666666"/>
    <s v="US"/>
    <s v="USD"/>
    <n v="1444264372"/>
    <n v="1442536372"/>
    <b v="0"/>
    <x v="76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31"/>
    <x v="0"/>
    <n v="115.38461538461539"/>
    <s v="GB"/>
    <s v="GBP"/>
    <n v="1411858862"/>
    <n v="1409266862"/>
    <b v="0"/>
    <x v="55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2129"/>
    <x v="0"/>
    <n v="46.428571428571431"/>
    <s v="US"/>
    <s v="USD"/>
    <n v="1425099540"/>
    <n v="1424280938"/>
    <b v="0"/>
    <x v="25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991"/>
    <x v="0"/>
    <n v="70.568181818181813"/>
    <s v="US"/>
    <s v="USD"/>
    <n v="1480579140"/>
    <n v="1478030325"/>
    <b v="0"/>
    <x v="3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31"/>
    <x v="0"/>
    <n v="22.222222222222221"/>
    <s v="US"/>
    <s v="USD"/>
    <n v="1460935800"/>
    <n v="1459999656"/>
    <b v="0"/>
    <x v="82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1774"/>
    <x v="0"/>
    <n v="159.46666666666667"/>
    <s v="GB"/>
    <s v="GBP"/>
    <n v="1429813800"/>
    <n v="1427363645"/>
    <b v="0"/>
    <x v="209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2510"/>
    <x v="0"/>
    <n v="37.777999999999999"/>
    <s v="US"/>
    <s v="USD"/>
    <n v="1414284180"/>
    <n v="1410558948"/>
    <b v="0"/>
    <x v="43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2511"/>
    <x v="0"/>
    <n v="72.053571428571431"/>
    <s v="US"/>
    <s v="USD"/>
    <n v="1400875307"/>
    <n v="1398283307"/>
    <b v="0"/>
    <x v="6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2512"/>
    <x v="0"/>
    <n v="63.695652173913047"/>
    <s v="IE"/>
    <s v="EUR"/>
    <n v="1459978200"/>
    <n v="1458416585"/>
    <b v="0"/>
    <x v="67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2513"/>
    <x v="0"/>
    <n v="28.411764705882351"/>
    <s v="GB"/>
    <s v="GBP"/>
    <n v="1455408000"/>
    <n v="1454638202"/>
    <b v="0"/>
    <x v="69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2514"/>
    <x v="0"/>
    <n v="103.21428571428571"/>
    <s v="US"/>
    <s v="USD"/>
    <n v="1425495563"/>
    <n v="1422903563"/>
    <b v="0"/>
    <x v="15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1071"/>
    <x v="0"/>
    <n v="71.152173913043484"/>
    <s v="GB"/>
    <s v="GBP"/>
    <n v="1450051200"/>
    <n v="1447594176"/>
    <b v="0"/>
    <x v="67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2515"/>
    <x v="0"/>
    <n v="35"/>
    <s v="US"/>
    <s v="USD"/>
    <n v="1429912341"/>
    <n v="1427320341"/>
    <b v="0"/>
    <x v="73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2062"/>
    <x v="0"/>
    <n v="81.776315789473685"/>
    <s v="US"/>
    <s v="USD"/>
    <n v="1423119540"/>
    <n v="1421252084"/>
    <b v="0"/>
    <x v="88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2516"/>
    <x v="0"/>
    <n v="297.02980769230766"/>
    <s v="US"/>
    <s v="USD"/>
    <n v="1412434136"/>
    <n v="1409669336"/>
    <b v="0"/>
    <x v="201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2517"/>
    <x v="0"/>
    <n v="46.609195402298852"/>
    <s v="US"/>
    <s v="USD"/>
    <n v="1411264800"/>
    <n v="1409620903"/>
    <b v="0"/>
    <x v="45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31"/>
    <x v="0"/>
    <n v="51.724137931034484"/>
    <s v="GB"/>
    <s v="GBP"/>
    <n v="1404314952"/>
    <n v="1401722952"/>
    <b v="0"/>
    <x v="60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1015"/>
    <x v="0"/>
    <n v="40.294117647058826"/>
    <s v="GB"/>
    <s v="GBP"/>
    <n v="1425142800"/>
    <n v="1422983847"/>
    <b v="0"/>
    <x v="13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2129"/>
    <x v="0"/>
    <n v="16.25"/>
    <s v="GB"/>
    <s v="GBP"/>
    <n v="1478046661"/>
    <n v="1476837061"/>
    <b v="0"/>
    <x v="8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2518"/>
    <x v="0"/>
    <n v="30.152638888888887"/>
    <s v="GB"/>
    <s v="GBP"/>
    <n v="1406760101"/>
    <n v="1404168101"/>
    <b v="0"/>
    <x v="250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31"/>
    <x v="0"/>
    <n v="95.238095238095241"/>
    <s v="US"/>
    <s v="USD"/>
    <n v="1408383153"/>
    <n v="1405791153"/>
    <b v="0"/>
    <x v="64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2519"/>
    <x v="0"/>
    <n v="52.214285714285715"/>
    <s v="US"/>
    <s v="USD"/>
    <n v="1454709600"/>
    <n v="1452520614"/>
    <b v="0"/>
    <x v="288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2520"/>
    <x v="0"/>
    <n v="134.1549295774648"/>
    <s v="US"/>
    <s v="USD"/>
    <n v="1402974000"/>
    <n v="1400290255"/>
    <b v="0"/>
    <x v="26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1442"/>
    <x v="0"/>
    <n v="62.827380952380949"/>
    <s v="US"/>
    <s v="USD"/>
    <n v="1404983269"/>
    <n v="1402391269"/>
    <b v="0"/>
    <x v="129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1990"/>
    <x v="0"/>
    <n v="58.94736842105263"/>
    <s v="US"/>
    <s v="USD"/>
    <n v="1470538800"/>
    <n v="1469112493"/>
    <b v="0"/>
    <x v="10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2521"/>
    <x v="0"/>
    <n v="143.1081081081081"/>
    <s v="US"/>
    <s v="USD"/>
    <n v="1408638480"/>
    <n v="1406811593"/>
    <b v="0"/>
    <x v="7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50"/>
    <x v="0"/>
    <n v="84.166666666666671"/>
    <s v="US"/>
    <s v="USD"/>
    <n v="1440003820"/>
    <n v="1437411820"/>
    <b v="0"/>
    <x v="17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1243"/>
    <x v="0"/>
    <n v="186.07142857142858"/>
    <s v="GB"/>
    <s v="GBP"/>
    <n v="1430600400"/>
    <n v="1428358567"/>
    <b v="0"/>
    <x v="25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2522"/>
    <x v="0"/>
    <n v="89.785555555555561"/>
    <s v="US"/>
    <s v="USD"/>
    <n v="1453179540"/>
    <n v="1452030730"/>
    <b v="0"/>
    <x v="59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2523"/>
    <x v="0"/>
    <n v="64.157560975609755"/>
    <s v="US"/>
    <s v="USD"/>
    <n v="1405095300"/>
    <n v="1403146628"/>
    <b v="0"/>
    <x v="141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946"/>
    <x v="0"/>
    <n v="59.651162790697676"/>
    <s v="US"/>
    <s v="USD"/>
    <n v="1447445820"/>
    <n v="1445077121"/>
    <b v="0"/>
    <x v="68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31"/>
    <x v="0"/>
    <n v="31.25"/>
    <s v="US"/>
    <s v="USD"/>
    <n v="1433016672"/>
    <n v="1430424672"/>
    <b v="0"/>
    <x v="22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2524"/>
    <x v="0"/>
    <n v="41.222222222222221"/>
    <s v="US"/>
    <s v="USD"/>
    <n v="1410266146"/>
    <n v="1407674146"/>
    <b v="0"/>
    <x v="43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2525"/>
    <x v="0"/>
    <n v="43.35"/>
    <s v="AU"/>
    <s v="AUD"/>
    <n v="1465394340"/>
    <n v="1464677986"/>
    <b v="0"/>
    <x v="9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31"/>
    <x v="0"/>
    <n v="64.516129032258064"/>
    <s v="GB"/>
    <s v="GBP"/>
    <n v="1445604236"/>
    <n v="1443185036"/>
    <b v="0"/>
    <x v="162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2123"/>
    <x v="0"/>
    <n v="43.28"/>
    <s v="GB"/>
    <s v="GBP"/>
    <n v="1423138800"/>
    <n v="1421092725"/>
    <b v="0"/>
    <x v="20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2526"/>
    <x v="0"/>
    <n v="77"/>
    <s v="US"/>
    <s v="USD"/>
    <n v="1458332412"/>
    <n v="1454448012"/>
    <b v="0"/>
    <x v="25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2527"/>
    <x v="0"/>
    <n v="51.222222222222221"/>
    <s v="US"/>
    <s v="USD"/>
    <n v="1418784689"/>
    <n v="1416192689"/>
    <b v="0"/>
    <x v="43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2528"/>
    <x v="0"/>
    <n v="68.25"/>
    <s v="US"/>
    <s v="USD"/>
    <n v="1468036800"/>
    <n v="1465607738"/>
    <b v="0"/>
    <x v="9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1710"/>
    <x v="0"/>
    <n v="19.487179487179485"/>
    <s v="GB"/>
    <s v="GBP"/>
    <n v="1427990071"/>
    <n v="1422809671"/>
    <b v="0"/>
    <x v="70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2529"/>
    <x v="0"/>
    <n v="41.125"/>
    <s v="US"/>
    <s v="USD"/>
    <n v="1429636927"/>
    <n v="1427304127"/>
    <b v="0"/>
    <x v="38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2530"/>
    <x v="0"/>
    <n v="41.405405405405403"/>
    <s v="US"/>
    <s v="USD"/>
    <n v="1406087940"/>
    <n v="1404141626"/>
    <b v="0"/>
    <x v="7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2531"/>
    <x v="0"/>
    <n v="27.5"/>
    <s v="GB"/>
    <s v="GBP"/>
    <n v="1471130956"/>
    <n v="1465946956"/>
    <b v="0"/>
    <x v="25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2248"/>
    <x v="0"/>
    <n v="33.571428571428569"/>
    <s v="GB"/>
    <s v="GBP"/>
    <n v="1406825159"/>
    <n v="1404233159"/>
    <b v="0"/>
    <x v="64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2532"/>
    <x v="0"/>
    <n v="145.86956521739131"/>
    <s v="US"/>
    <s v="USD"/>
    <n v="1476381627"/>
    <n v="1473789627"/>
    <b v="0"/>
    <x v="50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2533"/>
    <x v="0"/>
    <n v="358.6875"/>
    <s v="US"/>
    <s v="USD"/>
    <n v="1406876340"/>
    <n v="1404190567"/>
    <b v="0"/>
    <x v="38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2534"/>
    <x v="0"/>
    <n v="50.981818181818184"/>
    <s v="US"/>
    <s v="USD"/>
    <n v="1423720740"/>
    <n v="1421081857"/>
    <b v="0"/>
    <x v="16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2535"/>
    <x v="0"/>
    <n v="45.037037037037038"/>
    <s v="US"/>
    <s v="USD"/>
    <n v="1422937620"/>
    <n v="1420606303"/>
    <b v="0"/>
    <x v="74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2536"/>
    <x v="0"/>
    <n v="17.527777777777779"/>
    <s v="GB"/>
    <s v="GBP"/>
    <n v="1463743860"/>
    <n v="1461151860"/>
    <b v="0"/>
    <x v="17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2537"/>
    <x v="0"/>
    <n v="50"/>
    <s v="GB"/>
    <s v="GBP"/>
    <n v="1408106352"/>
    <n v="1406896752"/>
    <b v="0"/>
    <x v="1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2538"/>
    <x v="0"/>
    <n v="57.916666666666664"/>
    <s v="US"/>
    <s v="USD"/>
    <n v="1477710000"/>
    <n v="1475248279"/>
    <b v="0"/>
    <x v="8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2539"/>
    <x v="0"/>
    <n v="29.705882352941178"/>
    <s v="US"/>
    <s v="USD"/>
    <n v="1436551200"/>
    <n v="1435181628"/>
    <b v="0"/>
    <x v="5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2540"/>
    <x v="0"/>
    <n v="90.684210526315795"/>
    <s v="CA"/>
    <s v="CAD"/>
    <n v="1476158340"/>
    <n v="1472594585"/>
    <b v="0"/>
    <x v="229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2541"/>
    <x v="0"/>
    <n v="55.012688172043013"/>
    <s v="US"/>
    <s v="USD"/>
    <n v="1471921637"/>
    <n v="1469329637"/>
    <b v="0"/>
    <x v="251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288"/>
    <x v="0"/>
    <n v="57.222222222222221"/>
    <s v="GB"/>
    <s v="GBP"/>
    <n v="1439136000"/>
    <n v="1436972472"/>
    <b v="0"/>
    <x v="17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2542"/>
    <x v="0"/>
    <n v="72.950819672131146"/>
    <s v="US"/>
    <s v="USD"/>
    <n v="1461108450"/>
    <n v="1455928050"/>
    <b v="0"/>
    <x v="42"/>
    <b v="1"/>
    <s v="theater/plays"/>
    <x v="1"/>
    <s v="plays"/>
    <x v="3466"/>
    <d v="2016-04-19T23:27:30"/>
  </r>
  <r>
    <n v="3467"/>
    <s v="Venus in Fur, Los Angeles."/>
    <s v="Venus in Fur, By David Ives."/>
    <x v="9"/>
    <n v="3030"/>
    <x v="50"/>
    <x v="0"/>
    <n v="64.468085106382972"/>
    <s v="US"/>
    <s v="USD"/>
    <n v="1426864032"/>
    <n v="1424275632"/>
    <b v="0"/>
    <x v="5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2543"/>
    <x v="0"/>
    <n v="716.35294117647061"/>
    <s v="US"/>
    <s v="USD"/>
    <n v="1474426800"/>
    <n v="1471976529"/>
    <b v="0"/>
    <x v="5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2544"/>
    <x v="0"/>
    <n v="50.396825396825399"/>
    <s v="US"/>
    <s v="USD"/>
    <n v="1461857045"/>
    <n v="1459265045"/>
    <b v="0"/>
    <x v="287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2111"/>
    <x v="0"/>
    <n v="41.666666666666664"/>
    <s v="US"/>
    <s v="USD"/>
    <n v="1468618680"/>
    <n v="1465345902"/>
    <b v="0"/>
    <x v="82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2545"/>
    <x v="0"/>
    <n v="35.766666666666666"/>
    <s v="GB"/>
    <s v="GBP"/>
    <n v="1409515200"/>
    <n v="1405971690"/>
    <b v="0"/>
    <x v="209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2546"/>
    <x v="0"/>
    <n v="88.739130434782609"/>
    <s v="US"/>
    <s v="USD"/>
    <n v="1415253540"/>
    <n v="1413432331"/>
    <b v="0"/>
    <x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31"/>
    <x v="0"/>
    <n v="148.4848484848485"/>
    <s v="US"/>
    <s v="USD"/>
    <n v="1426883220"/>
    <n v="1425067296"/>
    <b v="0"/>
    <x v="51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50"/>
    <x v="0"/>
    <n v="51.794871794871796"/>
    <s v="GB"/>
    <s v="GBP"/>
    <n v="1469016131"/>
    <n v="1466424131"/>
    <b v="0"/>
    <x v="70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1614"/>
    <x v="0"/>
    <n v="20"/>
    <s v="GB"/>
    <s v="GBP"/>
    <n v="1414972800"/>
    <n v="1412629704"/>
    <b v="0"/>
    <x v="5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87"/>
    <x v="0"/>
    <n v="52"/>
    <s v="US"/>
    <s v="USD"/>
    <n v="1414378800"/>
    <n v="1412836990"/>
    <b v="0"/>
    <x v="79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1288"/>
    <x v="0"/>
    <n v="53.230769230769234"/>
    <s v="US"/>
    <s v="USD"/>
    <n v="1431831600"/>
    <n v="1430761243"/>
    <b v="0"/>
    <x v="70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2547"/>
    <x v="0"/>
    <n v="39.596491228070178"/>
    <s v="US"/>
    <s v="USD"/>
    <n v="1426539600"/>
    <n v="1424296822"/>
    <b v="0"/>
    <x v="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2548"/>
    <x v="0"/>
    <n v="34.25"/>
    <s v="GB"/>
    <s v="GBP"/>
    <n v="1403382680"/>
    <n v="1400790680"/>
    <b v="0"/>
    <x v="6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2549"/>
    <x v="0"/>
    <n v="164.61538461538461"/>
    <s v="US"/>
    <s v="USD"/>
    <n v="1436562000"/>
    <n v="1434440227"/>
    <b v="0"/>
    <x v="62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2395"/>
    <x v="0"/>
    <n v="125.05263157894737"/>
    <s v="AU"/>
    <s v="AUD"/>
    <n v="1420178188"/>
    <n v="1418709388"/>
    <b v="0"/>
    <x v="1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2550"/>
    <x v="0"/>
    <n v="51.875"/>
    <s v="GB"/>
    <s v="GBP"/>
    <n v="1404671466"/>
    <n v="1402079466"/>
    <b v="0"/>
    <x v="144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2551"/>
    <x v="0"/>
    <n v="40.285714285714285"/>
    <s v="US"/>
    <s v="USD"/>
    <n v="1404403381"/>
    <n v="1401811381"/>
    <b v="0"/>
    <x v="182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2552"/>
    <x v="0"/>
    <n v="64.909090909090907"/>
    <s v="US"/>
    <s v="USD"/>
    <n v="1466014499"/>
    <n v="1463422499"/>
    <b v="0"/>
    <x v="3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2553"/>
    <x v="0"/>
    <n v="55.333333333333336"/>
    <s v="US"/>
    <s v="USD"/>
    <n v="1454431080"/>
    <n v="1451839080"/>
    <b v="0"/>
    <x v="209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26"/>
    <x v="0"/>
    <n v="83.142857142857139"/>
    <s v="US"/>
    <s v="USD"/>
    <n v="1433314740"/>
    <n v="1430600401"/>
    <b v="0"/>
    <x v="6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92"/>
    <x v="0"/>
    <n v="38.712121212121211"/>
    <s v="GB"/>
    <s v="GBP"/>
    <n v="1435185252"/>
    <n v="1432593252"/>
    <b v="0"/>
    <x v="3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1247"/>
    <x v="0"/>
    <n v="125.37931034482759"/>
    <s v="US"/>
    <s v="USD"/>
    <n v="1429286400"/>
    <n v="1427221560"/>
    <b v="0"/>
    <x v="60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2554"/>
    <x v="0"/>
    <n v="78.263888888888886"/>
    <s v="GB"/>
    <s v="GBP"/>
    <n v="1400965200"/>
    <n v="1398352531"/>
    <b v="0"/>
    <x v="250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1901"/>
    <x v="0"/>
    <n v="47.222222222222221"/>
    <s v="US"/>
    <s v="USD"/>
    <n v="1460574924"/>
    <n v="1457982924"/>
    <b v="0"/>
    <x v="74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2555"/>
    <x v="0"/>
    <n v="79.099999999999994"/>
    <s v="US"/>
    <s v="USD"/>
    <n v="1431928784"/>
    <n v="1430114384"/>
    <b v="0"/>
    <x v="73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2556"/>
    <x v="0"/>
    <n v="114.29199999999999"/>
    <s v="US"/>
    <s v="USD"/>
    <n v="1445818397"/>
    <n v="1442794397"/>
    <b v="0"/>
    <x v="2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31"/>
    <x v="0"/>
    <n v="51.724137931034484"/>
    <s v="US"/>
    <s v="USD"/>
    <n v="1408252260"/>
    <n v="1406580436"/>
    <b v="0"/>
    <x v="60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31"/>
    <x v="0"/>
    <n v="30.76923076923077"/>
    <s v="US"/>
    <s v="USD"/>
    <n v="1480140000"/>
    <n v="1479186575"/>
    <b v="0"/>
    <x v="62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2557"/>
    <x v="0"/>
    <n v="74.208333333333329"/>
    <s v="CA"/>
    <s v="CAD"/>
    <n v="1414862280"/>
    <n v="1412360309"/>
    <b v="0"/>
    <x v="250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2558"/>
    <x v="0"/>
    <n v="47.846153846153847"/>
    <s v="US"/>
    <s v="USD"/>
    <n v="1473625166"/>
    <n v="1470169166"/>
    <b v="0"/>
    <x v="76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2559"/>
    <x v="0"/>
    <n v="34.408163265306122"/>
    <s v="US"/>
    <s v="USD"/>
    <n v="1464904800"/>
    <n v="1463852904"/>
    <b v="0"/>
    <x v="72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2560"/>
    <x v="0"/>
    <n v="40.238095238095241"/>
    <s v="CA"/>
    <s v="CAD"/>
    <n v="1464471840"/>
    <n v="1459309704"/>
    <b v="0"/>
    <x v="288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269"/>
    <x v="0"/>
    <n v="60.285714285714285"/>
    <s v="US"/>
    <s v="USD"/>
    <n v="1435733940"/>
    <n v="1431046325"/>
    <b v="0"/>
    <x v="2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2561"/>
    <x v="0"/>
    <n v="25.30952380952381"/>
    <s v="US"/>
    <s v="USD"/>
    <n v="1457326740"/>
    <n v="1455919438"/>
    <b v="0"/>
    <x v="288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17"/>
    <x v="0"/>
    <n v="35.952380952380949"/>
    <s v="GB"/>
    <s v="GBP"/>
    <n v="1441995595"/>
    <n v="1439835595"/>
    <b v="0"/>
    <x v="288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2562"/>
    <x v="0"/>
    <n v="136"/>
    <s v="US"/>
    <s v="USD"/>
    <n v="1458100740"/>
    <n v="1456862924"/>
    <b v="0"/>
    <x v="162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2563"/>
    <x v="0"/>
    <n v="70.763157894736835"/>
    <s v="GB"/>
    <s v="GBP"/>
    <n v="1469359728"/>
    <n v="1466767728"/>
    <b v="0"/>
    <x v="44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31"/>
    <x v="0"/>
    <n v="125"/>
    <s v="US"/>
    <s v="USD"/>
    <n v="1447959491"/>
    <n v="1445363891"/>
    <b v="0"/>
    <x v="22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2564"/>
    <x v="0"/>
    <n v="66.512820512820511"/>
    <s v="US"/>
    <s v="USD"/>
    <n v="1399953600"/>
    <n v="1398983245"/>
    <b v="0"/>
    <x v="70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1240"/>
    <x v="0"/>
    <n v="105"/>
    <s v="US"/>
    <s v="USD"/>
    <n v="1408815440"/>
    <n v="1404927440"/>
    <b v="0"/>
    <x v="60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2565"/>
    <x v="0"/>
    <n v="145"/>
    <s v="US"/>
    <s v="USD"/>
    <n v="1464732537"/>
    <n v="1462140537"/>
    <b v="0"/>
    <x v="250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2238"/>
    <x v="0"/>
    <n v="12"/>
    <s v="GB"/>
    <s v="GBP"/>
    <n v="1462914000"/>
    <n v="1460914253"/>
    <b v="0"/>
    <x v="41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2566"/>
    <x v="0"/>
    <n v="96.666666666666671"/>
    <s v="US"/>
    <s v="USD"/>
    <n v="1416545700"/>
    <n v="1415392666"/>
    <b v="0"/>
    <x v="51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2567"/>
    <x v="0"/>
    <n v="60.333333333333336"/>
    <s v="US"/>
    <s v="USD"/>
    <n v="1404312846"/>
    <n v="1402584846"/>
    <b v="0"/>
    <x v="41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2568"/>
    <x v="0"/>
    <n v="79.89473684210526"/>
    <s v="GB"/>
    <s v="GBP"/>
    <n v="1415385000"/>
    <n v="1413406695"/>
    <b v="0"/>
    <x v="10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31"/>
    <x v="0"/>
    <n v="58.823529411764703"/>
    <s v="GB"/>
    <s v="GBP"/>
    <n v="1429789992"/>
    <n v="1424609592"/>
    <b v="0"/>
    <x v="5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2569"/>
    <x v="0"/>
    <n v="75.340909090909093"/>
    <s v="US"/>
    <s v="USD"/>
    <n v="1401857940"/>
    <n v="1400725112"/>
    <b v="0"/>
    <x v="3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1007"/>
    <x v="0"/>
    <n v="55"/>
    <s v="US"/>
    <s v="USD"/>
    <n v="1422853140"/>
    <n v="1421439552"/>
    <b v="0"/>
    <x v="73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2570"/>
    <x v="0"/>
    <n v="66.956521739130437"/>
    <s v="US"/>
    <s v="USD"/>
    <n v="1433097171"/>
    <n v="1430505171"/>
    <b v="0"/>
    <x v="67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31"/>
    <x v="0"/>
    <n v="227.27272727272728"/>
    <s v="US"/>
    <s v="USD"/>
    <n v="1410145200"/>
    <n v="1407197670"/>
    <b v="0"/>
    <x v="202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31"/>
    <x v="0"/>
    <n v="307.69230769230768"/>
    <s v="GB"/>
    <s v="GBP"/>
    <n v="1404471600"/>
    <n v="1401910634"/>
    <b v="0"/>
    <x v="62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2571"/>
    <x v="0"/>
    <n v="50.020909090909093"/>
    <s v="US"/>
    <s v="USD"/>
    <n v="1412259660"/>
    <n v="1410461299"/>
    <b v="0"/>
    <x v="51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40"/>
    <x v="0"/>
    <n v="72.392857142857139"/>
    <s v="GB"/>
    <s v="GBP"/>
    <n v="1425478950"/>
    <n v="1422886950"/>
    <b v="0"/>
    <x v="33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1266"/>
    <x v="0"/>
    <n v="95.952380952380949"/>
    <s v="GB"/>
    <s v="GBP"/>
    <n v="1441547220"/>
    <n v="1439322412"/>
    <b v="0"/>
    <x v="64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2572"/>
    <x v="0"/>
    <n v="45.615384615384613"/>
    <s v="US"/>
    <s v="USD"/>
    <n v="1411980020"/>
    <n v="1409388020"/>
    <b v="0"/>
    <x v="62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31"/>
    <x v="0"/>
    <n v="41.029411764705884"/>
    <s v="GB"/>
    <s v="GBP"/>
    <n v="1442311560"/>
    <n v="1439924246"/>
    <b v="0"/>
    <x v="69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2573"/>
    <x v="0"/>
    <n v="56.825000000000003"/>
    <s v="GB"/>
    <s v="GBP"/>
    <n v="1474844400"/>
    <n v="1469871148"/>
    <b v="0"/>
    <x v="144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2574"/>
    <x v="0"/>
    <n v="137.24324324324326"/>
    <s v="US"/>
    <s v="USD"/>
    <n v="1410580800"/>
    <n v="1409336373"/>
    <b v="0"/>
    <x v="142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938"/>
    <x v="0"/>
    <n v="75.714285714285708"/>
    <s v="US"/>
    <s v="USD"/>
    <n v="1439136000"/>
    <n v="1438188106"/>
    <b v="0"/>
    <x v="63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607"/>
    <x v="0"/>
    <n v="99"/>
    <s v="US"/>
    <s v="USD"/>
    <n v="1461823140"/>
    <n v="1459411371"/>
    <b v="0"/>
    <x v="69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2575"/>
    <x v="0"/>
    <n v="81.569767441860463"/>
    <s v="US"/>
    <s v="USD"/>
    <n v="1436587140"/>
    <n v="1434069205"/>
    <b v="0"/>
    <x v="48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2576"/>
    <x v="0"/>
    <n v="45.108108108108105"/>
    <s v="GB"/>
    <s v="GBP"/>
    <n v="1484740918"/>
    <n v="1483012918"/>
    <b v="0"/>
    <x v="7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2577"/>
    <x v="0"/>
    <n v="36.666666666666664"/>
    <s v="US"/>
    <s v="USD"/>
    <n v="1436749200"/>
    <n v="1434997018"/>
    <b v="0"/>
    <x v="59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31"/>
    <x v="0"/>
    <n v="125"/>
    <s v="GB"/>
    <s v="GBP"/>
    <n v="1460318400"/>
    <n v="1457881057"/>
    <b v="0"/>
    <x v="19"/>
    <b v="1"/>
    <s v="theater/plays"/>
    <x v="1"/>
    <s v="plays"/>
    <x v="3530"/>
    <d v="2016-04-10T20:00:00"/>
  </r>
  <r>
    <n v="3531"/>
    <s v="The Reinvention of Lily Johnson"/>
    <s v="A political comedy for a crazy election year"/>
    <x v="28"/>
    <n v="1280"/>
    <x v="602"/>
    <x v="0"/>
    <n v="49.230769230769234"/>
    <s v="US"/>
    <s v="USD"/>
    <n v="1467301334"/>
    <n v="1464709334"/>
    <b v="0"/>
    <x v="55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2578"/>
    <x v="0"/>
    <n v="42.296296296296298"/>
    <s v="US"/>
    <s v="USD"/>
    <n v="1411012740"/>
    <n v="1409667827"/>
    <b v="0"/>
    <x v="74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2536"/>
    <x v="0"/>
    <n v="78.875"/>
    <s v="US"/>
    <s v="USD"/>
    <n v="1447269367"/>
    <n v="1444673767"/>
    <b v="0"/>
    <x v="22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2579"/>
    <x v="0"/>
    <n v="38.284313725490193"/>
    <s v="US"/>
    <s v="USD"/>
    <n v="1443711623"/>
    <n v="1440687623"/>
    <b v="0"/>
    <x v="386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2580"/>
    <x v="0"/>
    <n v="44.847826086956523"/>
    <s v="GB"/>
    <s v="GBP"/>
    <n v="1443808800"/>
    <n v="1441120910"/>
    <b v="0"/>
    <x v="67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71"/>
    <x v="0"/>
    <n v="13.529411764705882"/>
    <s v="GB"/>
    <s v="GBP"/>
    <n v="1450612740"/>
    <n v="1448040425"/>
    <b v="0"/>
    <x v="5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2581"/>
    <x v="0"/>
    <n v="43.5"/>
    <s v="CA"/>
    <s v="CAD"/>
    <n v="1416211140"/>
    <n v="1413016216"/>
    <b v="0"/>
    <x v="33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2582"/>
    <x v="0"/>
    <n v="30.951807228915662"/>
    <s v="GB"/>
    <s v="GBP"/>
    <n v="1471428340"/>
    <n v="1469009140"/>
    <b v="0"/>
    <x v="1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2583"/>
    <x v="0"/>
    <n v="55.230769230769234"/>
    <s v="US"/>
    <s v="USD"/>
    <n v="1473358122"/>
    <n v="1471543722"/>
    <b v="0"/>
    <x v="62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2584"/>
    <x v="0"/>
    <n v="46.125"/>
    <s v="GB"/>
    <s v="GBP"/>
    <n v="1466899491"/>
    <n v="1464307491"/>
    <b v="0"/>
    <x v="22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2"/>
    <x v="0"/>
    <n v="39.375"/>
    <s v="GB"/>
    <s v="GBP"/>
    <n v="1441042275"/>
    <n v="1438882275"/>
    <b v="0"/>
    <x v="58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2585"/>
    <x v="0"/>
    <n v="66.152941176470591"/>
    <s v="US"/>
    <s v="USD"/>
    <n v="1410099822"/>
    <n v="1404915822"/>
    <b v="0"/>
    <x v="268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436"/>
    <x v="0"/>
    <n v="54.137931034482762"/>
    <s v="DE"/>
    <s v="EUR"/>
    <n v="1435255659"/>
    <n v="1432663659"/>
    <b v="0"/>
    <x v="60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31"/>
    <x v="0"/>
    <n v="104.16666666666667"/>
    <s v="US"/>
    <s v="USD"/>
    <n v="1425758257"/>
    <n v="1423166257"/>
    <b v="0"/>
    <x v="5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84"/>
    <x v="0"/>
    <n v="31.375"/>
    <s v="US"/>
    <s v="USD"/>
    <n v="1428780159"/>
    <n v="1426188159"/>
    <b v="0"/>
    <x v="22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2586"/>
    <x v="0"/>
    <n v="59.210526315789473"/>
    <s v="US"/>
    <s v="USD"/>
    <n v="1427860740"/>
    <n v="1426002684"/>
    <b v="0"/>
    <x v="10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2587"/>
    <x v="0"/>
    <n v="119.17633928571429"/>
    <s v="US"/>
    <s v="USD"/>
    <n v="1463198340"/>
    <n v="1461117201"/>
    <b v="0"/>
    <x v="22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2588"/>
    <x v="0"/>
    <n v="164.61538461538461"/>
    <s v="US"/>
    <s v="USD"/>
    <n v="1457139600"/>
    <n v="1455230214"/>
    <b v="0"/>
    <x v="62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607"/>
    <x v="0"/>
    <n v="24.285714285714285"/>
    <s v="GB"/>
    <s v="GBP"/>
    <n v="1441358873"/>
    <n v="1438939673"/>
    <b v="0"/>
    <x v="288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2131"/>
    <x v="0"/>
    <n v="40.9375"/>
    <s v="GB"/>
    <s v="GBP"/>
    <n v="1462224398"/>
    <n v="1459632398"/>
    <b v="0"/>
    <x v="31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2118"/>
    <x v="0"/>
    <n v="61.1"/>
    <s v="US"/>
    <s v="USD"/>
    <n v="1400796420"/>
    <n v="1398342170"/>
    <b v="0"/>
    <x v="20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31"/>
    <x v="0"/>
    <n v="38.65"/>
    <s v="GB"/>
    <s v="GBP"/>
    <n v="1403964324"/>
    <n v="1401372324"/>
    <b v="0"/>
    <x v="9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2589"/>
    <x v="0"/>
    <n v="56.20192307692308"/>
    <s v="US"/>
    <s v="USD"/>
    <n v="1439337600"/>
    <n v="1436575280"/>
    <b v="0"/>
    <x v="201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2590"/>
    <x v="0"/>
    <n v="107.00207547169811"/>
    <s v="US"/>
    <s v="USD"/>
    <n v="1423674000"/>
    <n v="1421025159"/>
    <b v="0"/>
    <x v="28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31"/>
    <x v="0"/>
    <n v="171.42857142857142"/>
    <s v="IT"/>
    <s v="EUR"/>
    <n v="1479382594"/>
    <n v="1476786994"/>
    <b v="0"/>
    <x v="25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2419"/>
    <x v="0"/>
    <n v="110.5"/>
    <s v="GB"/>
    <s v="GBP"/>
    <n v="1408289724"/>
    <n v="1403105724"/>
    <b v="0"/>
    <x v="9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2591"/>
    <x v="0"/>
    <n v="179.27598566308242"/>
    <s v="US"/>
    <s v="USD"/>
    <n v="1399271911"/>
    <n v="1396334311"/>
    <b v="0"/>
    <x v="501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2592"/>
    <x v="0"/>
    <n v="22.90909090909091"/>
    <s v="GB"/>
    <s v="GBP"/>
    <n v="1435352400"/>
    <n v="1431718575"/>
    <b v="0"/>
    <x v="19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991"/>
    <x v="0"/>
    <n v="43.125"/>
    <s v="AU"/>
    <s v="AUD"/>
    <n v="1438333080"/>
    <n v="1436408308"/>
    <b v="0"/>
    <x v="5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2593"/>
    <x v="0"/>
    <n v="46.891891891891895"/>
    <s v="CA"/>
    <s v="CAD"/>
    <n v="1432694700"/>
    <n v="1429651266"/>
    <b v="0"/>
    <x v="142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2122"/>
    <x v="0"/>
    <n v="47.407407407407405"/>
    <s v="US"/>
    <s v="USD"/>
    <n v="1438799760"/>
    <n v="1437236378"/>
    <b v="0"/>
    <x v="241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2594"/>
    <x v="0"/>
    <n v="15.129032258064516"/>
    <s v="GB"/>
    <s v="GBP"/>
    <n v="1457906400"/>
    <n v="1457115427"/>
    <b v="0"/>
    <x v="162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2595"/>
    <x v="0"/>
    <n v="21.098000000000003"/>
    <s v="GB"/>
    <s v="GBP"/>
    <n v="1470078000"/>
    <n v="1467648456"/>
    <b v="0"/>
    <x v="20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10"/>
    <x v="0"/>
    <n v="59.117647058823529"/>
    <s v="GB"/>
    <s v="GBP"/>
    <n v="1444060800"/>
    <n v="1440082649"/>
    <b v="0"/>
    <x v="5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2596"/>
    <x v="0"/>
    <n v="97.916666666666671"/>
    <s v="US"/>
    <s v="USD"/>
    <n v="1420048208"/>
    <n v="1417456208"/>
    <b v="0"/>
    <x v="8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2430"/>
    <x v="0"/>
    <n v="55.131578947368418"/>
    <s v="GB"/>
    <s v="GBP"/>
    <n v="1422015083"/>
    <n v="1419423083"/>
    <b v="0"/>
    <x v="44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2597"/>
    <x v="0"/>
    <n v="26.536585365853657"/>
    <s v="GB"/>
    <s v="GBP"/>
    <n v="1433964444"/>
    <n v="1431372444"/>
    <b v="0"/>
    <x v="14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2598"/>
    <x v="0"/>
    <n v="58.421052631578945"/>
    <s v="US"/>
    <s v="USD"/>
    <n v="1410975994"/>
    <n v="1408383994"/>
    <b v="0"/>
    <x v="10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2599"/>
    <x v="0"/>
    <n v="122.53658536585365"/>
    <s v="US"/>
    <s v="USD"/>
    <n v="1420734696"/>
    <n v="1418142696"/>
    <b v="0"/>
    <x v="14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2600"/>
    <x v="0"/>
    <n v="87.961538461538467"/>
    <s v="US"/>
    <s v="USD"/>
    <n v="1420009200"/>
    <n v="1417593483"/>
    <b v="0"/>
    <x v="55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2601"/>
    <x v="0"/>
    <n v="73.239999999999995"/>
    <s v="GB"/>
    <s v="GBP"/>
    <n v="1414701413"/>
    <n v="1412109413"/>
    <b v="0"/>
    <x v="20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x v="2"/>
    <n v="500"/>
    <x v="31"/>
    <x v="0"/>
    <n v="55.555555555555557"/>
    <s v="GB"/>
    <s v="GBP"/>
    <n v="1434894082"/>
    <n v="1432302082"/>
    <b v="0"/>
    <x v="82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2602"/>
    <x v="0"/>
    <n v="39.53846153846154"/>
    <s v="GB"/>
    <s v="GBP"/>
    <n v="1415440846"/>
    <n v="1412845246"/>
    <b v="0"/>
    <x v="76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2603"/>
    <x v="0"/>
    <n v="136.77777777777777"/>
    <s v="US"/>
    <s v="USD"/>
    <n v="1415921848"/>
    <n v="1413326248"/>
    <b v="0"/>
    <x v="43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2604"/>
    <x v="0"/>
    <n v="99.343137254901961"/>
    <s v="US"/>
    <s v="USD"/>
    <n v="1470887940"/>
    <n v="1468176527"/>
    <b v="0"/>
    <x v="33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31"/>
    <x v="0"/>
    <n v="20"/>
    <s v="US"/>
    <s v="USD"/>
    <n v="1480947054"/>
    <n v="1475759454"/>
    <b v="0"/>
    <x v="81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2129"/>
    <x v="0"/>
    <n v="28.888888888888889"/>
    <s v="US"/>
    <s v="USD"/>
    <n v="1430029680"/>
    <n v="1427741583"/>
    <b v="0"/>
    <x v="74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2605"/>
    <x v="0"/>
    <n v="40.545945945945945"/>
    <s v="GB"/>
    <s v="GBP"/>
    <n v="1462037777"/>
    <n v="1459445777"/>
    <b v="0"/>
    <x v="7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31"/>
    <x v="0"/>
    <n v="35.714285714285715"/>
    <s v="GB"/>
    <s v="GBP"/>
    <n v="1459444656"/>
    <n v="1456856256"/>
    <b v="0"/>
    <x v="25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2606"/>
    <x v="0"/>
    <n v="37.962962962962962"/>
    <s v="US"/>
    <s v="USD"/>
    <n v="1425185940"/>
    <n v="1421900022"/>
    <b v="0"/>
    <x v="74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31"/>
    <x v="0"/>
    <n v="33.333333333333336"/>
    <s v="GB"/>
    <s v="GBP"/>
    <n v="1406719110"/>
    <n v="1405509510"/>
    <b v="0"/>
    <x v="43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2607"/>
    <x v="0"/>
    <n v="58.571428571428569"/>
    <s v="US"/>
    <s v="USD"/>
    <n v="1459822682"/>
    <n v="1458613082"/>
    <b v="0"/>
    <x v="72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2508"/>
    <x v="0"/>
    <n v="135.625"/>
    <s v="US"/>
    <s v="USD"/>
    <n v="1460970805"/>
    <n v="1455790405"/>
    <b v="0"/>
    <x v="5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2113"/>
    <x v="0"/>
    <n v="30.9375"/>
    <s v="GB"/>
    <s v="GBP"/>
    <n v="1436772944"/>
    <n v="1434180944"/>
    <b v="0"/>
    <x v="300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2608"/>
    <x v="0"/>
    <n v="176.08695652173913"/>
    <s v="US"/>
    <s v="USD"/>
    <n v="1419181890"/>
    <n v="1416589890"/>
    <b v="0"/>
    <x v="23"/>
    <b v="1"/>
    <s v="theater/plays"/>
    <x v="1"/>
    <s v="plays"/>
    <x v="3585"/>
    <d v="2014-12-21T17:11:30"/>
  </r>
  <r>
    <n v="3586"/>
    <s v="Actors &amp; Musicians who are Blind or Autistic"/>
    <s v="See Theatre In A New Light"/>
    <x v="51"/>
    <n v="8207"/>
    <x v="2609"/>
    <x v="0"/>
    <n v="151.9814814814815"/>
    <s v="US"/>
    <s v="USD"/>
    <n v="1474649070"/>
    <n v="1469465070"/>
    <b v="0"/>
    <x v="241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2610"/>
    <x v="0"/>
    <n v="22.607142857142858"/>
    <s v="GB"/>
    <s v="GBP"/>
    <n v="1467054000"/>
    <n v="1463144254"/>
    <b v="0"/>
    <x v="33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10"/>
    <x v="0"/>
    <n v="18.272727272727273"/>
    <s v="GB"/>
    <s v="GBP"/>
    <n v="1430348400"/>
    <n v="1428436410"/>
    <b v="0"/>
    <x v="202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1901"/>
    <x v="0"/>
    <n v="82.258064516129039"/>
    <s v="US"/>
    <s v="USD"/>
    <n v="1432654347"/>
    <n v="1430494347"/>
    <b v="0"/>
    <x v="95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2611"/>
    <x v="0"/>
    <n v="68.534246575342465"/>
    <s v="GB"/>
    <s v="GBP"/>
    <n v="1413792034"/>
    <n v="1411200034"/>
    <b v="0"/>
    <x v="196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1290"/>
    <x v="0"/>
    <n v="68.055555555555557"/>
    <s v="US"/>
    <s v="USD"/>
    <n v="1422075540"/>
    <n v="1419979544"/>
    <b v="0"/>
    <x v="59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2612"/>
    <x v="0"/>
    <n v="72.714285714285708"/>
    <s v="US"/>
    <s v="USD"/>
    <n v="1423630740"/>
    <n v="1418673307"/>
    <b v="0"/>
    <x v="2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2613"/>
    <x v="0"/>
    <n v="77.186046511627907"/>
    <s v="US"/>
    <s v="USD"/>
    <n v="1420489560"/>
    <n v="1417469639"/>
    <b v="0"/>
    <x v="68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2614"/>
    <x v="0"/>
    <n v="55.972222222222221"/>
    <s v="US"/>
    <s v="USD"/>
    <n v="1472952982"/>
    <n v="1470792982"/>
    <b v="0"/>
    <x v="17"/>
    <b v="1"/>
    <s v="theater/plays"/>
    <x v="1"/>
    <s v="plays"/>
    <x v="3594"/>
    <d v="2016-09-04T01:36:22"/>
  </r>
  <r>
    <n v="3595"/>
    <s v="The Flu Season"/>
    <s v="A new theatre company staging Will Eno's The Flu Season in Seattle"/>
    <x v="27"/>
    <n v="3081"/>
    <x v="23"/>
    <x v="0"/>
    <n v="49.693548387096776"/>
    <s v="US"/>
    <s v="USD"/>
    <n v="1426229940"/>
    <n v="1423959123"/>
    <b v="0"/>
    <x v="95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2615"/>
    <x v="0"/>
    <n v="79"/>
    <s v="CA"/>
    <s v="CAD"/>
    <n v="1409072982"/>
    <n v="1407258582"/>
    <b v="0"/>
    <x v="41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946"/>
    <x v="0"/>
    <n v="77.727272727272734"/>
    <s v="US"/>
    <s v="USD"/>
    <n v="1456984740"/>
    <n v="1455717790"/>
    <b v="0"/>
    <x v="51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2616"/>
    <x v="0"/>
    <n v="40.777777777777779"/>
    <s v="US"/>
    <s v="USD"/>
    <n v="1409720340"/>
    <n v="1408129822"/>
    <b v="0"/>
    <x v="74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2539"/>
    <x v="0"/>
    <n v="59.411764705882355"/>
    <s v="US"/>
    <s v="USD"/>
    <n v="1440892800"/>
    <n v="1438715077"/>
    <b v="0"/>
    <x v="57"/>
    <b v="1"/>
    <s v="theater/plays"/>
    <x v="1"/>
    <s v="plays"/>
    <x v="3599"/>
    <d v="2015-08-30T00:00:00"/>
  </r>
  <r>
    <n v="3600"/>
    <s v="Pariah"/>
    <s v="The First Play From The Man Who Brought You The Black James Bond!"/>
    <x v="185"/>
    <n v="13"/>
    <x v="2129"/>
    <x v="0"/>
    <n v="3.25"/>
    <s v="US"/>
    <s v="USD"/>
    <n v="1476390164"/>
    <n v="1473970964"/>
    <b v="0"/>
    <x v="80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2469"/>
    <x v="0"/>
    <n v="39.377358490566039"/>
    <s v="GB"/>
    <s v="GBP"/>
    <n v="1421452682"/>
    <n v="1418860682"/>
    <b v="0"/>
    <x v="28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2383"/>
    <x v="0"/>
    <n v="81.673469387755105"/>
    <s v="US"/>
    <s v="USD"/>
    <n v="1463520479"/>
    <n v="1458336479"/>
    <b v="0"/>
    <x v="72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2617"/>
    <x v="0"/>
    <n v="44.912280701754383"/>
    <s v="US"/>
    <s v="USD"/>
    <n v="1446759880"/>
    <n v="1444164280"/>
    <b v="0"/>
    <x v="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2618"/>
    <x v="0"/>
    <n v="49.05797101449275"/>
    <s v="US"/>
    <s v="USD"/>
    <n v="1461913140"/>
    <n v="1461370956"/>
    <b v="0"/>
    <x v="50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2498"/>
    <x v="0"/>
    <n v="30.666666666666668"/>
    <s v="GB"/>
    <s v="GBP"/>
    <n v="1455390126"/>
    <n v="1452798126"/>
    <b v="0"/>
    <x v="41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2619"/>
    <x v="0"/>
    <n v="61.0625"/>
    <s v="GB"/>
    <s v="GBP"/>
    <n v="1471185057"/>
    <n v="1468593057"/>
    <b v="0"/>
    <x v="31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2620"/>
    <x v="0"/>
    <n v="29"/>
    <s v="GB"/>
    <s v="GBP"/>
    <n v="1450137600"/>
    <n v="1448924882"/>
    <b v="0"/>
    <x v="9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31"/>
    <x v="0"/>
    <n v="29.62962962962963"/>
    <s v="GB"/>
    <s v="GBP"/>
    <n v="1466172000"/>
    <n v="1463418090"/>
    <b v="0"/>
    <x v="74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2621"/>
    <x v="0"/>
    <n v="143.0952380952381"/>
    <s v="GB"/>
    <s v="GBP"/>
    <n v="1459378085"/>
    <n v="1456789685"/>
    <b v="0"/>
    <x v="64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2622"/>
    <x v="0"/>
    <n v="52.354838709677416"/>
    <s v="GB"/>
    <s v="GBP"/>
    <n v="1439806936"/>
    <n v="1437214936"/>
    <b v="0"/>
    <x v="162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1627"/>
    <x v="0"/>
    <n v="66.666666666666671"/>
    <s v="GB"/>
    <s v="GBP"/>
    <n v="1428483201"/>
    <n v="1425891201"/>
    <b v="0"/>
    <x v="13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2623"/>
    <x v="0"/>
    <n v="126.66666666666667"/>
    <s v="CA"/>
    <s v="CAD"/>
    <n v="1402334811"/>
    <n v="1401470811"/>
    <b v="0"/>
    <x v="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31"/>
    <x v="0"/>
    <n v="62.5"/>
    <s v="US"/>
    <s v="USD"/>
    <n v="1403964574"/>
    <n v="1401372574"/>
    <b v="0"/>
    <x v="9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2624"/>
    <x v="0"/>
    <n v="35.492957746478872"/>
    <s v="US"/>
    <s v="USD"/>
    <n v="1434675616"/>
    <n v="1432083616"/>
    <b v="0"/>
    <x v="26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2020"/>
    <x v="0"/>
    <n v="37.083333333333336"/>
    <s v="GB"/>
    <s v="GBP"/>
    <n v="1449756896"/>
    <n v="1447164896"/>
    <b v="0"/>
    <x v="250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2387"/>
    <x v="0"/>
    <n v="69.333333333333329"/>
    <s v="GB"/>
    <s v="GBP"/>
    <n v="1426801664"/>
    <n v="1424213264"/>
    <b v="0"/>
    <x v="43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2625"/>
    <x v="0"/>
    <n v="17.254901960784313"/>
    <s v="GB"/>
    <s v="GBP"/>
    <n v="1488240000"/>
    <n v="1486996729"/>
    <b v="0"/>
    <x v="13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50"/>
    <x v="0"/>
    <n v="36.071428571428569"/>
    <s v="GB"/>
    <s v="GBP"/>
    <n v="1433343850"/>
    <n v="1430751850"/>
    <b v="0"/>
    <x v="6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1246"/>
    <x v="0"/>
    <n v="66.470588235294116"/>
    <s v="US"/>
    <s v="USD"/>
    <n v="1479592800"/>
    <n v="1476760226"/>
    <b v="0"/>
    <x v="5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2626"/>
    <x v="0"/>
    <n v="56.065989847715734"/>
    <s v="US"/>
    <s v="USD"/>
    <n v="1425528000"/>
    <n v="1422916261"/>
    <b v="0"/>
    <x v="438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2627"/>
    <x v="0"/>
    <n v="47.028571428571432"/>
    <s v="US"/>
    <s v="USD"/>
    <n v="1475269200"/>
    <n v="1473200844"/>
    <b v="0"/>
    <x v="16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2628"/>
    <x v="0"/>
    <n v="47.666190476190479"/>
    <s v="US"/>
    <s v="USD"/>
    <n v="1411874580"/>
    <n v="1409030371"/>
    <b v="0"/>
    <x v="64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43"/>
    <x v="0"/>
    <n v="88.235294117647058"/>
    <s v="US"/>
    <s v="USD"/>
    <n v="1406358000"/>
    <n v="1404841270"/>
    <b v="0"/>
    <x v="69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2629"/>
    <x v="0"/>
    <n v="80.717948717948715"/>
    <s v="US"/>
    <s v="USD"/>
    <n v="1471977290"/>
    <n v="1466793290"/>
    <b v="0"/>
    <x v="70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2570"/>
    <x v="0"/>
    <n v="39.487179487179489"/>
    <s v="GB"/>
    <s v="GBP"/>
    <n v="1435851577"/>
    <n v="1433259577"/>
    <b v="0"/>
    <x v="76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2412"/>
    <x v="0"/>
    <n v="84.854166666666671"/>
    <s v="GB"/>
    <s v="GBP"/>
    <n v="1408204857"/>
    <n v="1406390457"/>
    <b v="0"/>
    <x v="53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31"/>
    <x v="0"/>
    <n v="68.965517241379317"/>
    <s v="US"/>
    <s v="USD"/>
    <n v="1463803140"/>
    <n v="1459446487"/>
    <b v="0"/>
    <x v="60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109"/>
    <x v="2"/>
    <e v="#DIV/0!"/>
    <s v="US"/>
    <s v="USD"/>
    <n v="1450040396"/>
    <n v="1444852796"/>
    <b v="0"/>
    <x v="78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630"/>
    <x v="2"/>
    <n v="1"/>
    <s v="US"/>
    <s v="USD"/>
    <n v="1462467600"/>
    <n v="1457403364"/>
    <b v="0"/>
    <x v="84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108"/>
    <x v="2"/>
    <n v="1"/>
    <s v="GB"/>
    <s v="GBP"/>
    <n v="1417295990"/>
    <n v="1414700390"/>
    <b v="0"/>
    <x v="29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631"/>
    <x v="2"/>
    <n v="147.88135593220338"/>
    <s v="US"/>
    <s v="USD"/>
    <n v="1411444740"/>
    <n v="1409335497"/>
    <b v="0"/>
    <x v="211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143"/>
    <x v="2"/>
    <n v="100"/>
    <s v="GB"/>
    <s v="GBP"/>
    <n v="1416781749"/>
    <n v="1415053749"/>
    <b v="0"/>
    <x v="29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632"/>
    <x v="2"/>
    <n v="56.838709677419352"/>
    <s v="US"/>
    <s v="USD"/>
    <n v="1479517200"/>
    <n v="1475765867"/>
    <b v="0"/>
    <x v="162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633"/>
    <x v="2"/>
    <n v="176.94444444444446"/>
    <s v="CA"/>
    <s v="CAD"/>
    <n v="1484366340"/>
    <n v="1480219174"/>
    <b v="0"/>
    <x v="59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x v="8"/>
    <n v="1276"/>
    <x v="2634"/>
    <x v="2"/>
    <n v="127.6"/>
    <s v="US"/>
    <s v="USD"/>
    <n v="1461186676"/>
    <n v="1458594676"/>
    <b v="0"/>
    <x v="73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109"/>
    <x v="2"/>
    <e v="#DIV/0!"/>
    <s v="US"/>
    <s v="USD"/>
    <n v="1442248829"/>
    <n v="1439224829"/>
    <b v="0"/>
    <x v="78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635"/>
    <x v="2"/>
    <n v="66.142857142857139"/>
    <s v="US"/>
    <s v="USD"/>
    <n v="1420130935"/>
    <n v="1417538935"/>
    <b v="0"/>
    <x v="25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636"/>
    <x v="2"/>
    <n v="108"/>
    <s v="CA"/>
    <s v="CAD"/>
    <n v="1429456132"/>
    <n v="1424275732"/>
    <b v="0"/>
    <x v="84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524"/>
    <x v="2"/>
    <n v="1"/>
    <s v="US"/>
    <s v="USD"/>
    <n v="1475853060"/>
    <n v="1470672906"/>
    <b v="0"/>
    <x v="29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148"/>
    <x v="2"/>
    <n v="18.333333333333332"/>
    <s v="US"/>
    <s v="USD"/>
    <n v="1431283530"/>
    <n v="1428691530"/>
    <b v="0"/>
    <x v="8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109"/>
    <x v="2"/>
    <e v="#DIV/0!"/>
    <s v="US"/>
    <s v="USD"/>
    <n v="1412485200"/>
    <n v="1410966179"/>
    <b v="0"/>
    <x v="78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637"/>
    <x v="2"/>
    <n v="7.5"/>
    <s v="DE"/>
    <s v="EUR"/>
    <n v="1448902800"/>
    <n v="1445369727"/>
    <b v="0"/>
    <x v="84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109"/>
    <x v="2"/>
    <e v="#DIV/0!"/>
    <s v="US"/>
    <s v="USD"/>
    <n v="1447734439"/>
    <n v="1444274839"/>
    <b v="0"/>
    <x v="78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638"/>
    <x v="2"/>
    <n v="68.416666666666671"/>
    <s v="US"/>
    <s v="USD"/>
    <n v="1457413140"/>
    <n v="1454996887"/>
    <b v="0"/>
    <x v="8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370"/>
    <x v="2"/>
    <n v="1"/>
    <s v="CA"/>
    <s v="CAD"/>
    <n v="1479773838"/>
    <n v="1477178238"/>
    <b v="0"/>
    <x v="29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639"/>
    <x v="2"/>
    <n v="60.125"/>
    <s v="US"/>
    <s v="USD"/>
    <n v="1434497400"/>
    <n v="1431770802"/>
    <b v="0"/>
    <x v="22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733"/>
    <x v="2"/>
    <n v="15"/>
    <s v="GB"/>
    <s v="GBP"/>
    <n v="1475258327"/>
    <n v="1471370327"/>
    <b v="0"/>
    <x v="84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2640"/>
    <x v="0"/>
    <n v="550.04109589041093"/>
    <s v="US"/>
    <s v="USD"/>
    <n v="1412492445"/>
    <n v="1409900445"/>
    <b v="0"/>
    <x v="196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87"/>
    <x v="0"/>
    <n v="97.5"/>
    <s v="CA"/>
    <s v="CAD"/>
    <n v="1402938394"/>
    <n v="1400691994"/>
    <b v="0"/>
    <x v="22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31"/>
    <x v="0"/>
    <n v="29.411764705882351"/>
    <s v="GB"/>
    <s v="GBP"/>
    <n v="1454412584"/>
    <n v="1452598184"/>
    <b v="0"/>
    <x v="5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87"/>
    <x v="0"/>
    <n v="57.777777777777779"/>
    <s v="US"/>
    <s v="USD"/>
    <n v="1407686340"/>
    <n v="1404833442"/>
    <b v="0"/>
    <x v="82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2641"/>
    <x v="0"/>
    <n v="44.235294117647058"/>
    <s v="CA"/>
    <s v="CAD"/>
    <n v="1472097540"/>
    <n v="1471188502"/>
    <b v="0"/>
    <x v="5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10"/>
    <x v="0"/>
    <n v="60.909090909090907"/>
    <s v="GB"/>
    <s v="GBP"/>
    <n v="1438764207"/>
    <n v="1436172207"/>
    <b v="0"/>
    <x v="51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2642"/>
    <x v="0"/>
    <n v="68.84210526315789"/>
    <s v="GB"/>
    <s v="GBP"/>
    <n v="1459702800"/>
    <n v="1457690386"/>
    <b v="0"/>
    <x v="44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2643"/>
    <x v="0"/>
    <n v="73.582278481012665"/>
    <s v="US"/>
    <s v="USD"/>
    <n v="1437202740"/>
    <n v="1434654998"/>
    <b v="0"/>
    <x v="1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2644"/>
    <x v="0"/>
    <n v="115.02173913043478"/>
    <s v="CH"/>
    <s v="CHF"/>
    <n v="1485989940"/>
    <n v="1483393836"/>
    <b v="0"/>
    <x v="67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2645"/>
    <x v="0"/>
    <n v="110.75"/>
    <s v="DK"/>
    <s v="DKK"/>
    <n v="1464817320"/>
    <n v="1462806419"/>
    <b v="0"/>
    <x v="9"/>
    <b v="1"/>
    <s v="theater/plays"/>
    <x v="1"/>
    <s v="plays"/>
    <x v="3657"/>
    <d v="2016-06-01T21:42:00"/>
  </r>
  <r>
    <n v="3658"/>
    <s v="Mr. Marmalade"/>
    <s v="Life is hard when your own imaginary friend can't make time for you."/>
    <x v="15"/>
    <n v="1510"/>
    <x v="17"/>
    <x v="0"/>
    <n v="75.5"/>
    <s v="US"/>
    <s v="USD"/>
    <n v="1404273540"/>
    <n v="1400272580"/>
    <b v="0"/>
    <x v="9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2389"/>
    <x v="0"/>
    <n v="235.46153846153845"/>
    <s v="US"/>
    <s v="USD"/>
    <n v="1426775940"/>
    <n v="1424414350"/>
    <b v="0"/>
    <x v="62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31"/>
    <x v="0"/>
    <n v="11.363636363636363"/>
    <s v="GB"/>
    <s v="GBP"/>
    <n v="1419368925"/>
    <n v="1417208925"/>
    <b v="0"/>
    <x v="19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2598"/>
    <x v="0"/>
    <n v="92.5"/>
    <s v="US"/>
    <s v="USD"/>
    <n v="1460260800"/>
    <n v="1458336672"/>
    <b v="0"/>
    <x v="17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2646"/>
    <x v="0"/>
    <n v="202.85"/>
    <s v="CA"/>
    <s v="CAD"/>
    <n v="1427775414"/>
    <n v="1425187014"/>
    <b v="0"/>
    <x v="244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87"/>
    <x v="0"/>
    <n v="26"/>
    <s v="GB"/>
    <s v="GBP"/>
    <n v="1482321030"/>
    <n v="1477133430"/>
    <b v="0"/>
    <x v="82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2647"/>
    <x v="0"/>
    <n v="46.05263157894737"/>
    <s v="US"/>
    <s v="USD"/>
    <n v="1466056689"/>
    <n v="1464847089"/>
    <b v="0"/>
    <x v="10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2648"/>
    <x v="0"/>
    <n v="51"/>
    <s v="FR"/>
    <s v="EUR"/>
    <n v="1446062040"/>
    <n v="1445109822"/>
    <b v="0"/>
    <x v="25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31"/>
    <x v="0"/>
    <n v="31.578947368421051"/>
    <s v="US"/>
    <s v="USD"/>
    <n v="1406185200"/>
    <n v="1404337382"/>
    <b v="0"/>
    <x v="44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2649"/>
    <x v="0"/>
    <n v="53.363965517241382"/>
    <s v="GB"/>
    <s v="GBP"/>
    <n v="1437261419"/>
    <n v="1434669419"/>
    <b v="0"/>
    <x v="6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991"/>
    <x v="0"/>
    <n v="36.964285714285715"/>
    <s v="US"/>
    <s v="USD"/>
    <n v="1437676380"/>
    <n v="1435670452"/>
    <b v="0"/>
    <x v="33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2650"/>
    <x v="0"/>
    <n v="81.294117647058826"/>
    <s v="GB"/>
    <s v="GBP"/>
    <n v="1434039137"/>
    <n v="1431447137"/>
    <b v="0"/>
    <x v="5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2651"/>
    <x v="0"/>
    <n v="20.083333333333332"/>
    <s v="GB"/>
    <s v="GBP"/>
    <n v="1433113200"/>
    <n v="1431951611"/>
    <b v="0"/>
    <x v="8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2652"/>
    <x v="0"/>
    <n v="88.25"/>
    <s v="US"/>
    <s v="USD"/>
    <n v="1405915140"/>
    <n v="1404140667"/>
    <b v="0"/>
    <x v="244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1400"/>
    <x v="0"/>
    <n v="53.438596491228068"/>
    <s v="GB"/>
    <s v="GBP"/>
    <n v="1411771384"/>
    <n v="1409179384"/>
    <b v="0"/>
    <x v="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2653"/>
    <x v="0"/>
    <n v="39.868421052631582"/>
    <s v="GB"/>
    <s v="GBP"/>
    <n v="1415191920"/>
    <n v="1412233497"/>
    <b v="0"/>
    <x v="229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31"/>
    <x v="0"/>
    <n v="145.16129032258064"/>
    <s v="DE"/>
    <s v="EUR"/>
    <n v="1472936229"/>
    <n v="1467752229"/>
    <b v="0"/>
    <x v="162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2515"/>
    <x v="0"/>
    <n v="23.333333333333332"/>
    <s v="GB"/>
    <s v="GBP"/>
    <n v="1463353200"/>
    <n v="1462285182"/>
    <b v="0"/>
    <x v="8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2654"/>
    <x v="0"/>
    <n v="64.375"/>
    <s v="US"/>
    <s v="USD"/>
    <n v="1410550484"/>
    <n v="1408995284"/>
    <b v="0"/>
    <x v="38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2655"/>
    <x v="0"/>
    <n v="62.052763819095475"/>
    <s v="US"/>
    <s v="USD"/>
    <n v="1404359940"/>
    <n v="1402580818"/>
    <b v="0"/>
    <x v="473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78"/>
    <x v="0"/>
    <n v="66.129032258064512"/>
    <s v="GB"/>
    <s v="GBP"/>
    <n v="1433076298"/>
    <n v="1430052298"/>
    <b v="0"/>
    <x v="162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2616"/>
    <x v="0"/>
    <n v="73.400000000000006"/>
    <s v="US"/>
    <s v="USD"/>
    <n v="1404190740"/>
    <n v="1401214581"/>
    <b v="0"/>
    <x v="209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2656"/>
    <x v="0"/>
    <n v="99.5"/>
    <s v="US"/>
    <s v="USD"/>
    <n v="1475664834"/>
    <n v="1473850434"/>
    <b v="0"/>
    <x v="69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2657"/>
    <x v="0"/>
    <n v="62.166666666666664"/>
    <s v="US"/>
    <s v="USD"/>
    <n v="1452872290"/>
    <n v="1452008290"/>
    <b v="0"/>
    <x v="59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2658"/>
    <x v="0"/>
    <n v="62.328358208955223"/>
    <s v="US"/>
    <s v="USD"/>
    <n v="1402901940"/>
    <n v="1399998418"/>
    <b v="0"/>
    <x v="85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2659"/>
    <x v="0"/>
    <n v="58.787878787878789"/>
    <s v="US"/>
    <s v="USD"/>
    <n v="1476931696"/>
    <n v="1474339696"/>
    <b v="0"/>
    <x v="3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2660"/>
    <x v="0"/>
    <n v="45.347826086956523"/>
    <s v="US"/>
    <s v="USD"/>
    <n v="1441167586"/>
    <n v="1438575586"/>
    <b v="0"/>
    <x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2661"/>
    <x v="0"/>
    <n v="41.944444444444443"/>
    <s v="US"/>
    <s v="USD"/>
    <n v="1400533200"/>
    <n v="1398348859"/>
    <b v="0"/>
    <x v="149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2662"/>
    <x v="0"/>
    <n v="59.166666666666664"/>
    <s v="US"/>
    <s v="USD"/>
    <n v="1440820740"/>
    <n v="1439567660"/>
    <b v="0"/>
    <x v="79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2663"/>
    <x v="0"/>
    <n v="200.49"/>
    <s v="US"/>
    <s v="USD"/>
    <n v="1403846055"/>
    <n v="1401254055"/>
    <b v="0"/>
    <x v="20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2217"/>
    <x v="0"/>
    <n v="83.974358974358978"/>
    <s v="GB"/>
    <s v="GBP"/>
    <n v="1407524004"/>
    <n v="1404932004"/>
    <b v="0"/>
    <x v="70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1237"/>
    <x v="0"/>
    <n v="57.258064516129032"/>
    <s v="US"/>
    <s v="USD"/>
    <n v="1434925500"/>
    <n v="1432410639"/>
    <b v="0"/>
    <x v="95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43"/>
    <x v="0"/>
    <n v="58.064516129032256"/>
    <s v="US"/>
    <s v="USD"/>
    <n v="1417101683"/>
    <n v="1414506083"/>
    <b v="0"/>
    <x v="162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2664"/>
    <x v="0"/>
    <n v="186.80291970802921"/>
    <s v="US"/>
    <s v="USD"/>
    <n v="1425272340"/>
    <n v="1421426929"/>
    <b v="0"/>
    <x v="220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582"/>
    <x v="0"/>
    <n v="74.117647058823536"/>
    <s v="US"/>
    <s v="USD"/>
    <n v="1411084800"/>
    <n v="1410304179"/>
    <b v="0"/>
    <x v="5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2665"/>
    <x v="0"/>
    <n v="30.714285714285715"/>
    <s v="GB"/>
    <s v="GBP"/>
    <n v="1448922600"/>
    <n v="1446352529"/>
    <b v="0"/>
    <x v="25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2666"/>
    <x v="0"/>
    <n v="62.666666666666664"/>
    <s v="US"/>
    <s v="USD"/>
    <n v="1465178400"/>
    <n v="1461985967"/>
    <b v="0"/>
    <x v="65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2213"/>
    <x v="0"/>
    <n v="121.36363636363636"/>
    <s v="US"/>
    <s v="USD"/>
    <n v="1421009610"/>
    <n v="1419281610"/>
    <b v="0"/>
    <x v="51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1342"/>
    <x v="0"/>
    <n v="39.743589743589745"/>
    <s v="GB"/>
    <s v="GBP"/>
    <n v="1423838916"/>
    <n v="1418654916"/>
    <b v="0"/>
    <x v="76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1277"/>
    <x v="0"/>
    <n v="72"/>
    <s v="GB"/>
    <s v="GBP"/>
    <n v="1462878648"/>
    <n v="1461064248"/>
    <b v="0"/>
    <x v="209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2667"/>
    <x v="0"/>
    <n v="40.632352941176471"/>
    <s v="US"/>
    <s v="USD"/>
    <n v="1456946487"/>
    <n v="1454354487"/>
    <b v="0"/>
    <x v="327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2624"/>
    <x v="0"/>
    <n v="63"/>
    <s v="US"/>
    <s v="USD"/>
    <n v="1413383216"/>
    <n v="1410791216"/>
    <b v="0"/>
    <x v="244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1247"/>
    <x v="0"/>
    <n v="33.666666666666664"/>
    <s v="US"/>
    <s v="USD"/>
    <n v="1412092800"/>
    <n v="1409493800"/>
    <b v="0"/>
    <x v="59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1415"/>
    <x v="0"/>
    <n v="38.589743589743591"/>
    <s v="GB"/>
    <s v="GBP"/>
    <n v="1433422793"/>
    <n v="1430830793"/>
    <b v="0"/>
    <x v="70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2217"/>
    <x v="0"/>
    <n v="155.95238095238096"/>
    <s v="GB"/>
    <s v="GBP"/>
    <n v="1468191540"/>
    <n v="1464958484"/>
    <b v="0"/>
    <x v="64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2668"/>
    <x v="0"/>
    <n v="43.2"/>
    <s v="US"/>
    <s v="USD"/>
    <n v="1471071540"/>
    <n v="1467720388"/>
    <b v="0"/>
    <x v="209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2669"/>
    <x v="0"/>
    <n v="15.148518518518518"/>
    <s v="GB"/>
    <s v="GBP"/>
    <n v="1464712394"/>
    <n v="1459528394"/>
    <b v="0"/>
    <x v="74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2670"/>
    <x v="0"/>
    <n v="83.571428571428569"/>
    <s v="US"/>
    <s v="USD"/>
    <n v="1403546400"/>
    <n v="1401714114"/>
    <b v="0"/>
    <x v="2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2671"/>
    <x v="0"/>
    <n v="140"/>
    <s v="US"/>
    <s v="USD"/>
    <n v="1410558949"/>
    <n v="1409262949"/>
    <b v="0"/>
    <x v="62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2672"/>
    <x v="0"/>
    <n v="80.869565217391298"/>
    <s v="US"/>
    <s v="USD"/>
    <n v="1469165160"/>
    <n v="1467335378"/>
    <b v="0"/>
    <x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2673"/>
    <x v="0"/>
    <n v="53.846153846153847"/>
    <s v="US"/>
    <s v="USD"/>
    <n v="1404444286"/>
    <n v="1403234686"/>
    <b v="0"/>
    <x v="70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2674"/>
    <x v="0"/>
    <n v="30.928571428571427"/>
    <s v="GB"/>
    <s v="GBP"/>
    <n v="1403715546"/>
    <n v="1401123546"/>
    <b v="0"/>
    <x v="2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2675"/>
    <x v="0"/>
    <n v="67.962962962962962"/>
    <s v="US"/>
    <s v="USD"/>
    <n v="1428068988"/>
    <n v="1425908988"/>
    <b v="0"/>
    <x v="74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430"/>
    <x v="0"/>
    <n v="27.142857142857142"/>
    <s v="US"/>
    <s v="USD"/>
    <n v="1402848000"/>
    <n v="1400606573"/>
    <b v="0"/>
    <x v="64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2676"/>
    <x v="0"/>
    <n v="110.86538461538461"/>
    <s v="US"/>
    <s v="USD"/>
    <n v="1433055540"/>
    <n v="1431230867"/>
    <b v="0"/>
    <x v="201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1240"/>
    <x v="0"/>
    <n v="106.84210526315789"/>
    <s v="US"/>
    <s v="USD"/>
    <n v="1465062166"/>
    <n v="1463334166"/>
    <b v="0"/>
    <x v="10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1099"/>
    <x v="0"/>
    <n v="105.51546391752578"/>
    <s v="US"/>
    <s v="USD"/>
    <n v="1432612740"/>
    <n v="1429881667"/>
    <b v="0"/>
    <x v="174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2677"/>
    <x v="0"/>
    <n v="132.96296296296296"/>
    <s v="GB"/>
    <s v="GBP"/>
    <n v="1427806320"/>
    <n v="1422834819"/>
    <b v="0"/>
    <x v="74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2678"/>
    <x v="0"/>
    <n v="51.916666666666664"/>
    <s v="US"/>
    <s v="USD"/>
    <n v="1453411109"/>
    <n v="1450819109"/>
    <b v="0"/>
    <x v="5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1266"/>
    <x v="0"/>
    <n v="310"/>
    <s v="GB"/>
    <s v="GBP"/>
    <n v="1431204449"/>
    <n v="1428526049"/>
    <b v="0"/>
    <x v="62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2679"/>
    <x v="0"/>
    <n v="26.021739130434781"/>
    <s v="GB"/>
    <s v="GBP"/>
    <n v="1425057075"/>
    <n v="1422465075"/>
    <b v="0"/>
    <x v="67"/>
    <b v="1"/>
    <s v="theater/plays"/>
    <x v="1"/>
    <s v="plays"/>
    <x v="3718"/>
    <d v="2015-02-27T17:11:15"/>
  </r>
  <r>
    <n v="3719"/>
    <s v="Corium"/>
    <s v="A new piece of physical theatre about love, regret and longing."/>
    <x v="48"/>
    <n v="420"/>
    <x v="2680"/>
    <x v="0"/>
    <n v="105"/>
    <s v="GB"/>
    <s v="GBP"/>
    <n v="1434994266"/>
    <n v="1432402266"/>
    <b v="0"/>
    <x v="80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2681"/>
    <x v="0"/>
    <n v="86.224999999999994"/>
    <s v="US"/>
    <s v="USD"/>
    <n v="1435881006"/>
    <n v="1433980206"/>
    <b v="0"/>
    <x v="244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2624"/>
    <x v="0"/>
    <n v="114.54545454545455"/>
    <s v="US"/>
    <s v="USD"/>
    <n v="1415230084"/>
    <n v="1413412084"/>
    <b v="0"/>
    <x v="3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2682"/>
    <x v="0"/>
    <n v="47.657142857142858"/>
    <s v="CA"/>
    <s v="CAD"/>
    <n v="1455231540"/>
    <n v="1452614847"/>
    <b v="0"/>
    <x v="2"/>
    <b v="1"/>
    <s v="theater/plays"/>
    <x v="1"/>
    <s v="plays"/>
    <x v="3722"/>
    <d v="2016-02-11T22:59:00"/>
  </r>
  <r>
    <n v="3723"/>
    <s v="Beauty and the Beast"/>
    <s v="Saltmine Theatre Company present Beauty and the Beast:"/>
    <x v="37"/>
    <n v="4592"/>
    <x v="2683"/>
    <x v="0"/>
    <n v="72.888888888888886"/>
    <s v="GB"/>
    <s v="GBP"/>
    <n v="1417374262"/>
    <n v="1414778662"/>
    <b v="0"/>
    <x v="287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2684"/>
    <x v="0"/>
    <n v="49.545505617977533"/>
    <s v="GB"/>
    <s v="GBP"/>
    <n v="1462402800"/>
    <n v="1459856860"/>
    <b v="0"/>
    <x v="30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74"/>
    <x v="0"/>
    <n v="25.4"/>
    <s v="GB"/>
    <s v="GBP"/>
    <n v="1455831000"/>
    <n v="1454366467"/>
    <b v="0"/>
    <x v="41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2685"/>
    <x v="0"/>
    <n v="62.586956521739133"/>
    <s v="US"/>
    <s v="USD"/>
    <n v="1461963600"/>
    <n v="1459567371"/>
    <b v="0"/>
    <x v="67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1266"/>
    <x v="0"/>
    <n v="61.060606060606062"/>
    <s v="US"/>
    <s v="USD"/>
    <n v="1476939300"/>
    <n v="1474273294"/>
    <b v="0"/>
    <x v="51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686"/>
    <x v="2"/>
    <n v="60.064516129032256"/>
    <s v="US"/>
    <s v="USD"/>
    <n v="1439957176"/>
    <n v="1437365176"/>
    <b v="0"/>
    <x v="162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687"/>
    <x v="2"/>
    <n v="72.400000000000006"/>
    <s v="US"/>
    <s v="USD"/>
    <n v="1427082912"/>
    <n v="1423198512"/>
    <b v="0"/>
    <x v="81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709"/>
    <x v="2"/>
    <n v="100"/>
    <s v="US"/>
    <s v="USD"/>
    <n v="1439828159"/>
    <n v="1437236159"/>
    <b v="0"/>
    <x v="29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688"/>
    <x v="2"/>
    <n v="51.666666666666664"/>
    <s v="US"/>
    <s v="USD"/>
    <n v="1420860180"/>
    <n v="1418234646"/>
    <b v="0"/>
    <x v="8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689"/>
    <x v="2"/>
    <n v="32.75"/>
    <s v="NL"/>
    <s v="EUR"/>
    <n v="1422100800"/>
    <n v="1416932133"/>
    <b v="0"/>
    <x v="80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109"/>
    <x v="2"/>
    <e v="#DIV/0!"/>
    <s v="US"/>
    <s v="USD"/>
    <n v="1429396200"/>
    <n v="1428539708"/>
    <b v="0"/>
    <x v="78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690"/>
    <x v="2"/>
    <n v="61"/>
    <s v="US"/>
    <s v="USD"/>
    <n v="1432589896"/>
    <n v="1427405896"/>
    <b v="0"/>
    <x v="63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691"/>
    <x v="2"/>
    <n v="10"/>
    <s v="GB"/>
    <s v="GBP"/>
    <n v="1432831089"/>
    <n v="1430239089"/>
    <b v="0"/>
    <x v="84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886"/>
    <x v="2"/>
    <n v="10"/>
    <s v="GB"/>
    <s v="GBP"/>
    <n v="1427133600"/>
    <n v="1423847093"/>
    <b v="0"/>
    <x v="29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692"/>
    <x v="2"/>
    <n v="37.5"/>
    <s v="US"/>
    <s v="USD"/>
    <n v="1447311540"/>
    <n v="1445358903"/>
    <b v="0"/>
    <x v="80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693"/>
    <x v="2"/>
    <n v="45"/>
    <s v="GB"/>
    <s v="GBP"/>
    <n v="1405461600"/>
    <n v="1403562705"/>
    <b v="0"/>
    <x v="79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694"/>
    <x v="2"/>
    <n v="100.625"/>
    <s v="GB"/>
    <s v="GBP"/>
    <n v="1468752468"/>
    <n v="1467024468"/>
    <b v="0"/>
    <x v="22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695"/>
    <x v="2"/>
    <n v="25.571428571428573"/>
    <s v="US"/>
    <s v="USD"/>
    <n v="1407808438"/>
    <n v="1405217355"/>
    <b v="0"/>
    <x v="25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109"/>
    <x v="2"/>
    <e v="#DIV/0!"/>
    <s v="US"/>
    <s v="USD"/>
    <n v="1450389950"/>
    <n v="1447797950"/>
    <b v="0"/>
    <x v="78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172"/>
    <x v="2"/>
    <n v="25"/>
    <s v="US"/>
    <s v="USD"/>
    <n v="1409980144"/>
    <n v="1407388144"/>
    <b v="0"/>
    <x v="80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109"/>
    <x v="2"/>
    <e v="#DIV/0!"/>
    <s v="US"/>
    <s v="USD"/>
    <n v="1404406964"/>
    <n v="1401814964"/>
    <b v="0"/>
    <x v="78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109"/>
    <x v="2"/>
    <e v="#DIV/0!"/>
    <s v="US"/>
    <s v="USD"/>
    <n v="1404532740"/>
    <n v="1401823952"/>
    <b v="0"/>
    <x v="78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709"/>
    <x v="2"/>
    <n v="10"/>
    <s v="US"/>
    <s v="USD"/>
    <n v="1407689102"/>
    <n v="1405097102"/>
    <b v="0"/>
    <x v="29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696"/>
    <x v="2"/>
    <n v="202"/>
    <s v="US"/>
    <s v="USD"/>
    <n v="1475918439"/>
    <n v="1473326439"/>
    <b v="0"/>
    <x v="29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460"/>
    <x v="2"/>
    <n v="25"/>
    <s v="GB"/>
    <s v="GBP"/>
    <n v="1436137140"/>
    <n v="1433833896"/>
    <b v="0"/>
    <x v="29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2697"/>
    <x v="0"/>
    <n v="99.538461538461533"/>
    <s v="US"/>
    <s v="USD"/>
    <n v="1455602340"/>
    <n v="1453827436"/>
    <b v="0"/>
    <x v="47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2"/>
    <x v="0"/>
    <n v="75"/>
    <s v="US"/>
    <s v="USD"/>
    <n v="1461902340"/>
    <n v="1459220588"/>
    <b v="0"/>
    <x v="63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1004"/>
    <x v="0"/>
    <n v="215.25"/>
    <s v="US"/>
    <s v="USD"/>
    <n v="1423555140"/>
    <n v="1421105608"/>
    <b v="0"/>
    <x v="33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2698"/>
    <x v="0"/>
    <n v="120.54545454545455"/>
    <s v="US"/>
    <s v="USD"/>
    <n v="1459641073"/>
    <n v="1454460673"/>
    <b v="0"/>
    <x v="202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1246"/>
    <x v="0"/>
    <n v="37.666666666666664"/>
    <s v="GB"/>
    <s v="GBP"/>
    <n v="1476651600"/>
    <n v="1473189335"/>
    <b v="0"/>
    <x v="41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2699"/>
    <x v="0"/>
    <n v="172.23333333333332"/>
    <s v="US"/>
    <s v="USD"/>
    <n v="1433289600"/>
    <n v="1430768800"/>
    <b v="0"/>
    <x v="209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43"/>
    <x v="0"/>
    <n v="111.11111111111111"/>
    <s v="US"/>
    <s v="USD"/>
    <n v="1406350740"/>
    <n v="1403125737"/>
    <b v="0"/>
    <x v="74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2700"/>
    <x v="0"/>
    <n v="25.464285714285715"/>
    <s v="GB"/>
    <s v="GBP"/>
    <n v="1460753307"/>
    <n v="1458161307"/>
    <b v="0"/>
    <x v="33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2701"/>
    <x v="0"/>
    <n v="267.64705882352939"/>
    <s v="US"/>
    <s v="USD"/>
    <n v="1402515198"/>
    <n v="1399923198"/>
    <b v="0"/>
    <x v="5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2702"/>
    <x v="0"/>
    <n v="75.959999999999994"/>
    <s v="US"/>
    <s v="USD"/>
    <n v="1417465515"/>
    <n v="1415737515"/>
    <b v="0"/>
    <x v="133"/>
    <b v="1"/>
    <s v="theater/musical"/>
    <x v="1"/>
    <s v="musical"/>
    <x v="3757"/>
    <d v="2014-12-01T20:25:15"/>
  </r>
  <r>
    <n v="3758"/>
    <s v="Luigi's Ladies"/>
    <s v="LUIGI'S LADIES: an original one-woman musical comedy"/>
    <x v="15"/>
    <n v="1535"/>
    <x v="2703"/>
    <x v="0"/>
    <n v="59.03846153846154"/>
    <s v="US"/>
    <s v="USD"/>
    <n v="1400475600"/>
    <n v="1397819938"/>
    <b v="0"/>
    <x v="55"/>
    <b v="1"/>
    <s v="theater/musical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2704"/>
    <x v="0"/>
    <n v="50.111022727272733"/>
    <s v="US"/>
    <s v="USD"/>
    <n v="1440556553"/>
    <n v="1435372553"/>
    <b v="0"/>
    <x v="106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2705"/>
    <x v="0"/>
    <n v="55.502967032967035"/>
    <s v="US"/>
    <s v="USD"/>
    <n v="1399293386"/>
    <n v="1397133386"/>
    <b v="0"/>
    <x v="110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31"/>
    <x v="0"/>
    <n v="166.66666666666666"/>
    <s v="GB"/>
    <s v="GBP"/>
    <n v="1439247600"/>
    <n v="1434625937"/>
    <b v="0"/>
    <x v="8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2706"/>
    <x v="0"/>
    <n v="47.428571428571431"/>
    <s v="GB"/>
    <s v="GBP"/>
    <n v="1438543889"/>
    <n v="1436383889"/>
    <b v="0"/>
    <x v="33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31"/>
    <x v="0"/>
    <n v="64.935064935064929"/>
    <s v="US"/>
    <s v="USD"/>
    <n v="1427907626"/>
    <n v="1425319226"/>
    <b v="0"/>
    <x v="99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31"/>
    <x v="0"/>
    <n v="55.555555555555557"/>
    <s v="US"/>
    <s v="USD"/>
    <n v="1464482160"/>
    <n v="1462824832"/>
    <b v="0"/>
    <x v="74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2707"/>
    <x v="0"/>
    <n v="74.224299065420567"/>
    <s v="US"/>
    <s v="USD"/>
    <n v="1406745482"/>
    <n v="1404153482"/>
    <b v="0"/>
    <x v="329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2708"/>
    <x v="0"/>
    <n v="106.9271875"/>
    <s v="US"/>
    <s v="USD"/>
    <n v="1404360045"/>
    <n v="1401336045"/>
    <b v="0"/>
    <x v="93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2709"/>
    <x v="0"/>
    <n v="41.696428571428569"/>
    <s v="US"/>
    <s v="USD"/>
    <n v="1425185940"/>
    <n v="1423960097"/>
    <b v="0"/>
    <x v="6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2710"/>
    <x v="0"/>
    <n v="74.243275862068955"/>
    <s v="US"/>
    <s v="USD"/>
    <n v="1402594090"/>
    <n v="1400002090"/>
    <b v="0"/>
    <x v="6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31"/>
    <x v="0"/>
    <n v="73.333333333333329"/>
    <s v="US"/>
    <s v="USD"/>
    <n v="1460730079"/>
    <n v="1458138079"/>
    <b v="0"/>
    <x v="41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31"/>
    <x v="0"/>
    <n v="100"/>
    <s v="GB"/>
    <s v="GBP"/>
    <n v="1434234010"/>
    <n v="1431642010"/>
    <b v="0"/>
    <x v="9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2711"/>
    <x v="0"/>
    <n v="38.421052631578945"/>
    <s v="US"/>
    <s v="USD"/>
    <n v="1463529600"/>
    <n v="1462307652"/>
    <b v="0"/>
    <x v="44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1097"/>
    <x v="0"/>
    <n v="166.96969696969697"/>
    <s v="US"/>
    <s v="USD"/>
    <n v="1480399200"/>
    <n v="1478616506"/>
    <b v="0"/>
    <x v="51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2123"/>
    <x v="0"/>
    <n v="94.912280701754383"/>
    <s v="US"/>
    <s v="USD"/>
    <n v="1479175680"/>
    <n v="1476317247"/>
    <b v="0"/>
    <x v="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31"/>
    <x v="0"/>
    <n v="100"/>
    <s v="CA"/>
    <s v="CAD"/>
    <n v="1428606055"/>
    <n v="1427223655"/>
    <b v="0"/>
    <x v="2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598"/>
    <x v="0"/>
    <n v="143.21428571428572"/>
    <s v="US"/>
    <s v="USD"/>
    <n v="1428552000"/>
    <n v="1426199843"/>
    <b v="0"/>
    <x v="25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2712"/>
    <x v="0"/>
    <n v="90.819148936170208"/>
    <s v="US"/>
    <s v="USD"/>
    <n v="1406854800"/>
    <n v="1403599778"/>
    <b v="0"/>
    <x v="225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2713"/>
    <x v="0"/>
    <n v="48.542372881355931"/>
    <s v="US"/>
    <s v="USD"/>
    <n v="1411790400"/>
    <n v="1409884821"/>
    <b v="0"/>
    <x v="211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2714"/>
    <x v="0"/>
    <n v="70.027777777777771"/>
    <s v="US"/>
    <s v="USD"/>
    <n v="1423942780"/>
    <n v="1418758780"/>
    <b v="0"/>
    <x v="17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2715"/>
    <x v="0"/>
    <n v="135.62608695652173"/>
    <s v="US"/>
    <s v="USD"/>
    <n v="1459010340"/>
    <n v="1456421940"/>
    <b v="0"/>
    <x v="248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43"/>
    <x v="0"/>
    <n v="100"/>
    <s v="US"/>
    <s v="USD"/>
    <n v="1436817960"/>
    <n v="1433999785"/>
    <b v="0"/>
    <x v="209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2716"/>
    <x v="0"/>
    <n v="94.90384615384616"/>
    <s v="US"/>
    <s v="USD"/>
    <n v="1410210685"/>
    <n v="1408050685"/>
    <b v="0"/>
    <x v="47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1409"/>
    <x v="0"/>
    <n v="75.370370370370367"/>
    <s v="GB"/>
    <s v="GBP"/>
    <n v="1469401200"/>
    <n v="1466887297"/>
    <b v="0"/>
    <x v="74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2717"/>
    <x v="0"/>
    <n v="64.458333333333329"/>
    <s v="US"/>
    <s v="USD"/>
    <n v="1458057600"/>
    <n v="1455938520"/>
    <b v="0"/>
    <x v="5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935"/>
    <x v="0"/>
    <n v="115"/>
    <s v="CA"/>
    <s v="CAD"/>
    <n v="1468193532"/>
    <n v="1465601532"/>
    <b v="0"/>
    <x v="73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2718"/>
    <x v="0"/>
    <n v="100.5"/>
    <s v="GB"/>
    <s v="GBP"/>
    <n v="1470132180"/>
    <n v="1467040769"/>
    <b v="0"/>
    <x v="209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2719"/>
    <x v="0"/>
    <n v="93.774647887323937"/>
    <s v="US"/>
    <s v="USD"/>
    <n v="1464310475"/>
    <n v="1461718475"/>
    <b v="0"/>
    <x v="26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2720"/>
    <x v="0"/>
    <n v="35.1"/>
    <s v="US"/>
    <s v="USD"/>
    <n v="1436587140"/>
    <n v="1434113406"/>
    <b v="0"/>
    <x v="73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886"/>
    <x v="2"/>
    <n v="500"/>
    <s v="US"/>
    <s v="USD"/>
    <n v="1450887480"/>
    <n v="1448469719"/>
    <b v="0"/>
    <x v="29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721"/>
    <x v="2"/>
    <n v="29"/>
    <s v="GB"/>
    <s v="GBP"/>
    <n v="1434395418"/>
    <n v="1431630618"/>
    <b v="0"/>
    <x v="80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109"/>
    <x v="2"/>
    <e v="#DIV/0!"/>
    <s v="US"/>
    <s v="USD"/>
    <n v="1479834023"/>
    <n v="1477238423"/>
    <b v="0"/>
    <x v="78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109"/>
    <x v="2"/>
    <e v="#DIV/0!"/>
    <s v="US"/>
    <s v="USD"/>
    <n v="1404664592"/>
    <n v="1399480592"/>
    <b v="0"/>
    <x v="78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1228"/>
    <x v="2"/>
    <n v="17.5"/>
    <s v="US"/>
    <s v="USD"/>
    <n v="1436957022"/>
    <n v="1434365022"/>
    <b v="0"/>
    <x v="84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722"/>
    <x v="2"/>
    <n v="174"/>
    <s v="US"/>
    <s v="USD"/>
    <n v="1418769129"/>
    <n v="1416954729"/>
    <b v="0"/>
    <x v="5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460"/>
    <x v="2"/>
    <n v="50"/>
    <s v="GB"/>
    <s v="GBP"/>
    <n v="1433685354"/>
    <n v="1431093354"/>
    <b v="0"/>
    <x v="29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1312"/>
    <x v="2"/>
    <n v="5"/>
    <s v="GB"/>
    <s v="GBP"/>
    <n v="1440801000"/>
    <n v="1437042490"/>
    <b v="0"/>
    <x v="84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723"/>
    <x v="2"/>
    <n v="1"/>
    <s v="US"/>
    <s v="USD"/>
    <n v="1484354556"/>
    <n v="1479170556"/>
    <b v="0"/>
    <x v="29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724"/>
    <x v="2"/>
    <n v="145.40540540540542"/>
    <s v="US"/>
    <s v="USD"/>
    <n v="1429564165"/>
    <n v="1426972165"/>
    <b v="0"/>
    <x v="7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725"/>
    <x v="2"/>
    <n v="205"/>
    <s v="US"/>
    <s v="USD"/>
    <n v="1407691248"/>
    <n v="1405099248"/>
    <b v="0"/>
    <x v="81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726"/>
    <x v="2"/>
    <n v="100.5"/>
    <s v="US"/>
    <s v="USD"/>
    <n v="1457734843"/>
    <n v="1455142843"/>
    <b v="0"/>
    <x v="80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727"/>
    <x v="2"/>
    <n v="55.0625"/>
    <s v="US"/>
    <s v="USD"/>
    <n v="1420952340"/>
    <n v="1418146883"/>
    <b v="0"/>
    <x v="38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728"/>
    <x v="2"/>
    <n v="47.333333333333336"/>
    <s v="US"/>
    <s v="USD"/>
    <n v="1420215216"/>
    <n v="1417536816"/>
    <b v="0"/>
    <x v="82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109"/>
    <x v="2"/>
    <e v="#DIV/0!"/>
    <s v="US"/>
    <s v="USD"/>
    <n v="1445482906"/>
    <n v="1442890906"/>
    <b v="0"/>
    <x v="78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729"/>
    <x v="2"/>
    <n v="58.95"/>
    <s v="US"/>
    <s v="USD"/>
    <n v="1457133568"/>
    <n v="1454541568"/>
    <b v="0"/>
    <x v="244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109"/>
    <x v="2"/>
    <e v="#DIV/0!"/>
    <s v="US"/>
    <s v="USD"/>
    <n v="1469948400"/>
    <n v="1465172024"/>
    <b v="0"/>
    <x v="78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133"/>
    <x v="2"/>
    <n v="1.5"/>
    <s v="US"/>
    <s v="USD"/>
    <n v="1411852640"/>
    <n v="1406668640"/>
    <b v="0"/>
    <x v="84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730"/>
    <x v="2"/>
    <n v="5"/>
    <s v="AU"/>
    <s v="AUD"/>
    <n v="1404022381"/>
    <n v="1402294381"/>
    <b v="0"/>
    <x v="29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731"/>
    <x v="2"/>
    <n v="50.555555555555557"/>
    <s v="US"/>
    <s v="USD"/>
    <n v="1428097739"/>
    <n v="1427492939"/>
    <b v="0"/>
    <x v="82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31"/>
    <x v="0"/>
    <n v="41.666666666666664"/>
    <s v="GB"/>
    <s v="GBP"/>
    <n v="1429955619"/>
    <n v="1424775219"/>
    <b v="0"/>
    <x v="5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982"/>
    <x v="0"/>
    <n v="53.289473684210527"/>
    <s v="GB"/>
    <s v="GBP"/>
    <n v="1406761200"/>
    <n v="1402403907"/>
    <b v="0"/>
    <x v="44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2732"/>
    <x v="0"/>
    <n v="70.230769230769226"/>
    <s v="US"/>
    <s v="USD"/>
    <n v="1426965758"/>
    <n v="1424377358"/>
    <b v="0"/>
    <x v="55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2733"/>
    <x v="0"/>
    <n v="43.421052631578945"/>
    <s v="GB"/>
    <s v="GBP"/>
    <n v="1464692400"/>
    <n v="1461769373"/>
    <b v="0"/>
    <x v="10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1708"/>
    <x v="0"/>
    <n v="199.18181818181819"/>
    <s v="CA"/>
    <s v="CAD"/>
    <n v="1433131140"/>
    <n v="1429120908"/>
    <b v="0"/>
    <x v="202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2734"/>
    <x v="0"/>
    <n v="78.518148148148143"/>
    <s v="US"/>
    <s v="USD"/>
    <n v="1465940580"/>
    <n v="1462603021"/>
    <b v="0"/>
    <x v="74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2735"/>
    <x v="0"/>
    <n v="61.823529411764703"/>
    <s v="US"/>
    <s v="USD"/>
    <n v="1427860740"/>
    <n v="1424727712"/>
    <b v="0"/>
    <x v="69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2736"/>
    <x v="0"/>
    <n v="50.000500000000002"/>
    <s v="GB"/>
    <s v="GBP"/>
    <n v="1440111600"/>
    <n v="1437545657"/>
    <b v="0"/>
    <x v="9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2737"/>
    <x v="0"/>
    <n v="48.339729729729726"/>
    <s v="US"/>
    <s v="USD"/>
    <n v="1405614823"/>
    <n v="1403022823"/>
    <b v="0"/>
    <x v="7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75"/>
    <x v="0"/>
    <n v="107.25"/>
    <s v="US"/>
    <s v="USD"/>
    <n v="1445659140"/>
    <n v="1444236216"/>
    <b v="0"/>
    <x v="9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2738"/>
    <x v="0"/>
    <n v="57"/>
    <s v="US"/>
    <s v="USD"/>
    <n v="1426187582"/>
    <n v="1423599182"/>
    <b v="0"/>
    <x v="73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201"/>
    <x v="0"/>
    <n v="40.92307692307692"/>
    <s v="US"/>
    <s v="USD"/>
    <n v="1437166920"/>
    <n v="1435554104"/>
    <b v="0"/>
    <x v="55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2255"/>
    <x v="0"/>
    <n v="21.5"/>
    <s v="GB"/>
    <s v="GBP"/>
    <n v="1436110717"/>
    <n v="1433518717"/>
    <b v="0"/>
    <x v="9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2739"/>
    <x v="0"/>
    <n v="79.543478260869563"/>
    <s v="US"/>
    <s v="USD"/>
    <n v="1451881207"/>
    <n v="1449116407"/>
    <b v="0"/>
    <x v="67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2740"/>
    <x v="0"/>
    <n v="72.381578947368425"/>
    <s v="DE"/>
    <s v="EUR"/>
    <n v="1453244340"/>
    <n v="1448136417"/>
    <b v="0"/>
    <x v="88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938"/>
    <x v="0"/>
    <n v="64.634146341463421"/>
    <s v="US"/>
    <s v="USD"/>
    <n v="1437364740"/>
    <n v="1434405044"/>
    <b v="0"/>
    <x v="14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1277"/>
    <x v="0"/>
    <n v="38.571428571428569"/>
    <s v="GB"/>
    <s v="GBP"/>
    <n v="1470058860"/>
    <n v="1469026903"/>
    <b v="0"/>
    <x v="63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2741"/>
    <x v="0"/>
    <n v="107.57142857142857"/>
    <s v="US"/>
    <s v="USD"/>
    <n v="1434505214"/>
    <n v="1432690814"/>
    <b v="0"/>
    <x v="72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650"/>
    <x v="0"/>
    <n v="27.5"/>
    <s v="GB"/>
    <s v="GBP"/>
    <n v="1430993394"/>
    <n v="1428401394"/>
    <b v="0"/>
    <x v="55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2742"/>
    <x v="0"/>
    <n v="70.461538461538467"/>
    <s v="GB"/>
    <s v="GBP"/>
    <n v="1427414400"/>
    <n v="1422656201"/>
    <b v="0"/>
    <x v="71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31"/>
    <x v="0"/>
    <n v="178.57142857142858"/>
    <s v="US"/>
    <s v="USD"/>
    <n v="1420033187"/>
    <n v="1414845587"/>
    <b v="0"/>
    <x v="33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20"/>
    <x v="0"/>
    <n v="62.625"/>
    <s v="US"/>
    <s v="USD"/>
    <n v="1472676371"/>
    <n v="1470948371"/>
    <b v="0"/>
    <x v="22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2743"/>
    <x v="0"/>
    <n v="75"/>
    <s v="US"/>
    <s v="USD"/>
    <n v="1464371211"/>
    <n v="1463161611"/>
    <b v="0"/>
    <x v="8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2744"/>
    <x v="0"/>
    <n v="58.901111111111113"/>
    <s v="US"/>
    <s v="USD"/>
    <n v="1415222545"/>
    <n v="1413404545"/>
    <b v="0"/>
    <x v="82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436"/>
    <x v="0"/>
    <n v="139.55555555555554"/>
    <s v="US"/>
    <s v="USD"/>
    <n v="1455936335"/>
    <n v="1452048335"/>
    <b v="0"/>
    <x v="82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988"/>
    <x v="0"/>
    <n v="70"/>
    <s v="CA"/>
    <s v="CAD"/>
    <n v="1417460940"/>
    <n v="1416516972"/>
    <b v="0"/>
    <x v="9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2745"/>
    <x v="0"/>
    <n v="57.385964912280699"/>
    <s v="GB"/>
    <s v="GBP"/>
    <n v="1434624067"/>
    <n v="1432032067"/>
    <b v="0"/>
    <x v="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583"/>
    <x v="0"/>
    <n v="40"/>
    <s v="GB"/>
    <s v="GBP"/>
    <n v="1461278208"/>
    <n v="1459463808"/>
    <b v="0"/>
    <x v="22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2460"/>
    <x v="0"/>
    <n v="64.285714285714292"/>
    <s v="US"/>
    <s v="USD"/>
    <n v="1470197340"/>
    <n v="1467497652"/>
    <b v="0"/>
    <x v="25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426"/>
    <x v="0"/>
    <n v="120.11764705882354"/>
    <s v="GB"/>
    <s v="GBP"/>
    <n v="1435947758"/>
    <n v="1432837358"/>
    <b v="0"/>
    <x v="5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2746"/>
    <x v="0"/>
    <n v="1008.24"/>
    <s v="SE"/>
    <s v="SEK"/>
    <n v="1432314209"/>
    <n v="1429722209"/>
    <b v="0"/>
    <x v="61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982"/>
    <x v="0"/>
    <n v="63.28125"/>
    <s v="US"/>
    <s v="USD"/>
    <n v="1438226724"/>
    <n v="1433042724"/>
    <b v="0"/>
    <x v="58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2747"/>
    <x v="0"/>
    <n v="21.666666666666668"/>
    <s v="GB"/>
    <s v="GBP"/>
    <n v="1459180229"/>
    <n v="1457023829"/>
    <b v="0"/>
    <x v="8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748"/>
    <x v="2"/>
    <n v="25.647058823529413"/>
    <s v="US"/>
    <s v="USD"/>
    <n v="1405882287"/>
    <n v="1400698287"/>
    <b v="1"/>
    <x v="69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749"/>
    <x v="2"/>
    <n v="47.695652173913047"/>
    <s v="GB"/>
    <s v="GBP"/>
    <n v="1399809052"/>
    <n v="1397217052"/>
    <b v="1"/>
    <x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750"/>
    <x v="2"/>
    <n v="56.05263157894737"/>
    <s v="US"/>
    <s v="USD"/>
    <n v="1401587064"/>
    <n v="1399427064"/>
    <b v="1"/>
    <x v="10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751"/>
    <x v="2"/>
    <n v="81.319999999999993"/>
    <s v="US"/>
    <s v="USD"/>
    <n v="1401778740"/>
    <n v="1399474134"/>
    <b v="1"/>
    <x v="133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752"/>
    <x v="2"/>
    <n v="70.166666666666671"/>
    <s v="US"/>
    <s v="USD"/>
    <n v="1443711774"/>
    <n v="1441119774"/>
    <b v="1"/>
    <x v="8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837"/>
    <x v="2"/>
    <n v="23.625"/>
    <s v="US"/>
    <s v="USD"/>
    <n v="1412405940"/>
    <n v="1409721542"/>
    <b v="1"/>
    <x v="22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753"/>
    <x v="2"/>
    <n v="188.55555555555554"/>
    <s v="US"/>
    <s v="USD"/>
    <n v="1437283391"/>
    <n v="1433395391"/>
    <b v="1"/>
    <x v="82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754"/>
    <x v="2"/>
    <n v="49.511627906976742"/>
    <s v="US"/>
    <s v="USD"/>
    <n v="1445196989"/>
    <n v="1442604989"/>
    <b v="1"/>
    <x v="68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755"/>
    <x v="2"/>
    <n v="75.464285714285708"/>
    <s v="DE"/>
    <s v="EUR"/>
    <n v="1434047084"/>
    <n v="1431455084"/>
    <b v="1"/>
    <x v="33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756"/>
    <x v="2"/>
    <n v="9.5"/>
    <s v="US"/>
    <s v="USD"/>
    <n v="1420081143"/>
    <n v="1417489143"/>
    <b v="1"/>
    <x v="80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757"/>
    <x v="2"/>
    <n v="35.5"/>
    <s v="GB"/>
    <s v="GBP"/>
    <n v="1437129179"/>
    <n v="1434537179"/>
    <b v="1"/>
    <x v="5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418"/>
    <x v="2"/>
    <n v="10"/>
    <s v="US"/>
    <s v="USD"/>
    <n v="1427427276"/>
    <n v="1425270876"/>
    <b v="0"/>
    <x v="84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758"/>
    <x v="2"/>
    <n v="13"/>
    <s v="US"/>
    <s v="USD"/>
    <n v="1409602178"/>
    <n v="1406578178"/>
    <b v="0"/>
    <x v="84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759"/>
    <x v="2"/>
    <n v="89.4"/>
    <s v="US"/>
    <s v="USD"/>
    <n v="1431206058"/>
    <n v="1428614058"/>
    <b v="0"/>
    <x v="9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453"/>
    <x v="2"/>
    <n v="25"/>
    <s v="US"/>
    <s v="USD"/>
    <n v="1427408271"/>
    <n v="1424819871"/>
    <b v="0"/>
    <x v="29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459"/>
    <x v="2"/>
    <n v="1"/>
    <s v="US"/>
    <s v="USD"/>
    <n v="1425833403"/>
    <n v="1423245003"/>
    <b v="0"/>
    <x v="29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760"/>
    <x v="2"/>
    <n v="65"/>
    <s v="US"/>
    <s v="USD"/>
    <n v="1406913120"/>
    <n v="1404927690"/>
    <b v="0"/>
    <x v="80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172"/>
    <x v="2"/>
    <n v="10"/>
    <s v="GB"/>
    <s v="GBP"/>
    <n v="1432328400"/>
    <n v="1430734844"/>
    <b v="0"/>
    <x v="29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167"/>
    <x v="2"/>
    <n v="1"/>
    <s v="US"/>
    <s v="USD"/>
    <n v="1403730000"/>
    <n v="1401485207"/>
    <b v="0"/>
    <x v="29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761"/>
    <x v="2"/>
    <n v="81.538461538461533"/>
    <s v="US"/>
    <s v="USD"/>
    <n v="1407858710"/>
    <n v="1405266710"/>
    <b v="0"/>
    <x v="62"/>
    <b v="0"/>
    <s v="theater/plays"/>
    <x v="1"/>
    <s v="plays"/>
    <x v="3860"/>
    <d v="2014-08-12T15:51:50"/>
  </r>
  <r>
    <n v="3861"/>
    <s v="READY OR NOT HERE I COME"/>
    <s v="THE COMING OF THE LORD!"/>
    <x v="13"/>
    <n v="100"/>
    <x v="152"/>
    <x v="2"/>
    <n v="100"/>
    <s v="US"/>
    <s v="USD"/>
    <n v="1415828820"/>
    <n v="1412258977"/>
    <b v="0"/>
    <x v="29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x v="51"/>
    <n v="1"/>
    <x v="473"/>
    <x v="2"/>
    <n v="1"/>
    <s v="US"/>
    <s v="USD"/>
    <n v="1473699540"/>
    <n v="1472451356"/>
    <b v="0"/>
    <x v="29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109"/>
    <x v="2"/>
    <e v="#DIV/0!"/>
    <s v="US"/>
    <s v="USD"/>
    <n v="1446739905"/>
    <n v="1441552305"/>
    <b v="0"/>
    <x v="78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444"/>
    <x v="2"/>
    <n v="20"/>
    <s v="US"/>
    <s v="USD"/>
    <n v="1447799054"/>
    <n v="1445203454"/>
    <b v="0"/>
    <x v="8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762"/>
    <x v="2"/>
    <n v="46.428571428571431"/>
    <s v="CA"/>
    <s v="CAD"/>
    <n v="1409376600"/>
    <n v="1405957098"/>
    <b v="0"/>
    <x v="25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1219"/>
    <x v="2"/>
    <n v="5.5"/>
    <s v="US"/>
    <s v="USD"/>
    <n v="1458703740"/>
    <n v="1454453021"/>
    <b v="0"/>
    <x v="84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763"/>
    <x v="2"/>
    <n v="50.2"/>
    <s v="US"/>
    <s v="USD"/>
    <n v="1466278339"/>
    <n v="1463686339"/>
    <b v="0"/>
    <x v="81"/>
    <b v="0"/>
    <s v="theater/plays"/>
    <x v="1"/>
    <s v="plays"/>
    <x v="3867"/>
    <d v="2016-06-18T19:32:19"/>
  </r>
  <r>
    <n v="3868"/>
    <s v="1000 words (Canceled)"/>
    <s v="New collection of music by Scott Evan Davis!"/>
    <x v="10"/>
    <n v="10"/>
    <x v="418"/>
    <x v="1"/>
    <n v="10"/>
    <s v="GB"/>
    <s v="GBP"/>
    <n v="1410191405"/>
    <n v="1408031405"/>
    <b v="0"/>
    <x v="29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2764"/>
    <x v="1"/>
    <n v="30.133333333333333"/>
    <s v="US"/>
    <s v="USD"/>
    <n v="1426302660"/>
    <n v="1423761792"/>
    <b v="0"/>
    <x v="41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2154"/>
    <x v="1"/>
    <n v="150"/>
    <s v="US"/>
    <s v="USD"/>
    <n v="1404360478"/>
    <n v="1401768478"/>
    <b v="0"/>
    <x v="73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29"/>
    <x v="1"/>
    <n v="13.333333333333334"/>
    <s v="US"/>
    <s v="USD"/>
    <n v="1490809450"/>
    <n v="1485629050"/>
    <b v="0"/>
    <x v="8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09"/>
    <x v="1"/>
    <e v="#DIV/0!"/>
    <s v="US"/>
    <s v="USD"/>
    <n v="1439522996"/>
    <n v="1435202996"/>
    <b v="0"/>
    <x v="78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09"/>
    <x v="1"/>
    <e v="#DIV/0!"/>
    <s v="US"/>
    <s v="USD"/>
    <n v="1444322535"/>
    <n v="1441730535"/>
    <b v="0"/>
    <x v="78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09"/>
    <x v="1"/>
    <e v="#DIV/0!"/>
    <s v="NZ"/>
    <s v="NZD"/>
    <n v="1422061200"/>
    <n v="1420244622"/>
    <b v="0"/>
    <x v="78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09"/>
    <x v="1"/>
    <e v="#DIV/0!"/>
    <s v="DK"/>
    <s v="DKK"/>
    <n v="1472896800"/>
    <n v="1472804365"/>
    <b v="0"/>
    <x v="78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2765"/>
    <x v="1"/>
    <n v="44.760869565217391"/>
    <s v="GB"/>
    <s v="GBP"/>
    <n v="1454425128"/>
    <n v="1451833128"/>
    <b v="0"/>
    <x v="67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2766"/>
    <x v="1"/>
    <n v="88.642857142857139"/>
    <s v="US"/>
    <s v="USD"/>
    <n v="1481213752"/>
    <n v="1478621752"/>
    <b v="0"/>
    <x v="25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2767"/>
    <x v="1"/>
    <n v="10"/>
    <s v="US"/>
    <s v="USD"/>
    <n v="1435636740"/>
    <n v="1433014746"/>
    <b v="0"/>
    <x v="29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09"/>
    <x v="1"/>
    <e v="#DIV/0!"/>
    <s v="GB"/>
    <s v="GBP"/>
    <n v="1422218396"/>
    <n v="1419626396"/>
    <b v="0"/>
    <x v="78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2768"/>
    <x v="1"/>
    <n v="57.647058823529413"/>
    <s v="GB"/>
    <s v="GBP"/>
    <n v="1406761200"/>
    <n v="1403724820"/>
    <b v="0"/>
    <x v="5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52"/>
    <x v="1"/>
    <n v="25"/>
    <s v="US"/>
    <s v="USD"/>
    <n v="1487550399"/>
    <n v="1484958399"/>
    <b v="0"/>
    <x v="29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09"/>
    <x v="1"/>
    <e v="#DIV/0!"/>
    <s v="AU"/>
    <s v="AUD"/>
    <n v="1454281380"/>
    <n v="1451950570"/>
    <b v="0"/>
    <x v="78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09"/>
    <x v="1"/>
    <e v="#DIV/0!"/>
    <s v="GB"/>
    <s v="GBP"/>
    <n v="1409668069"/>
    <n v="1407076069"/>
    <b v="0"/>
    <x v="78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09"/>
    <x v="1"/>
    <e v="#DIV/0!"/>
    <s v="US"/>
    <s v="USD"/>
    <n v="1427479192"/>
    <n v="1425322792"/>
    <b v="0"/>
    <x v="78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09"/>
    <x v="1"/>
    <e v="#DIV/0!"/>
    <s v="US"/>
    <s v="USD"/>
    <n v="1462834191"/>
    <n v="1460242191"/>
    <b v="0"/>
    <x v="78"/>
    <b v="0"/>
    <s v="theater/musical"/>
    <x v="1"/>
    <s v="musical"/>
    <x v="3885"/>
    <d v="2016-05-09T22:49:51"/>
  </r>
  <r>
    <n v="3886"/>
    <s v="a (Canceled)"/>
    <n v="1"/>
    <x v="3"/>
    <n v="0"/>
    <x v="109"/>
    <x v="1"/>
    <e v="#DIV/0!"/>
    <s v="AU"/>
    <s v="AUD"/>
    <n v="1418275702"/>
    <n v="1415683702"/>
    <b v="0"/>
    <x v="78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922"/>
    <x v="1"/>
    <n v="17.5"/>
    <s v="US"/>
    <s v="USD"/>
    <n v="1430517600"/>
    <n v="1426538129"/>
    <b v="0"/>
    <x v="84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769"/>
    <x v="2"/>
    <n v="38.714285714285715"/>
    <s v="GB"/>
    <s v="GBP"/>
    <n v="1488114358"/>
    <n v="1485522358"/>
    <b v="0"/>
    <x v="25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770"/>
    <x v="2"/>
    <n v="13.111111111111111"/>
    <s v="US"/>
    <s v="USD"/>
    <n v="1420413960"/>
    <n v="1417651630"/>
    <b v="0"/>
    <x v="82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771"/>
    <x v="2"/>
    <n v="315.5"/>
    <s v="US"/>
    <s v="USD"/>
    <n v="1439662344"/>
    <n v="1434478344"/>
    <b v="0"/>
    <x v="22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164"/>
    <x v="2"/>
    <n v="37.142857142857146"/>
    <s v="US"/>
    <s v="USD"/>
    <n v="1427086740"/>
    <n v="1424488244"/>
    <b v="0"/>
    <x v="63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109"/>
    <x v="2"/>
    <e v="#DIV/0!"/>
    <s v="US"/>
    <s v="USD"/>
    <n v="1408863600"/>
    <n v="1408203557"/>
    <b v="0"/>
    <x v="78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772"/>
    <x v="2"/>
    <n v="128.27380952380952"/>
    <s v="US"/>
    <s v="USD"/>
    <n v="1404194400"/>
    <n v="1400600840"/>
    <b v="0"/>
    <x v="87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773"/>
    <x v="2"/>
    <n v="47.272727272727273"/>
    <s v="US"/>
    <s v="USD"/>
    <n v="1481000340"/>
    <n v="1478386812"/>
    <b v="0"/>
    <x v="202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152"/>
    <x v="2"/>
    <n v="50"/>
    <s v="US"/>
    <s v="USD"/>
    <n v="1425103218"/>
    <n v="1422424818"/>
    <b v="0"/>
    <x v="29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774"/>
    <x v="2"/>
    <n v="42.5"/>
    <s v="US"/>
    <s v="USD"/>
    <n v="1402979778"/>
    <n v="1401770178"/>
    <b v="0"/>
    <x v="80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775"/>
    <x v="2"/>
    <n v="44"/>
    <s v="NZ"/>
    <s v="NZD"/>
    <n v="1420750683"/>
    <n v="1418158683"/>
    <b v="0"/>
    <x v="73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97"/>
    <x v="2"/>
    <n v="50.875"/>
    <s v="GB"/>
    <s v="GBP"/>
    <n v="1439827200"/>
    <n v="1436355270"/>
    <b v="0"/>
    <x v="38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372"/>
    <x v="2"/>
    <n v="62.5"/>
    <s v="US"/>
    <s v="USD"/>
    <n v="1407868561"/>
    <n v="1406140561"/>
    <b v="0"/>
    <x v="84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331"/>
    <x v="2"/>
    <n v="27"/>
    <s v="US"/>
    <s v="USD"/>
    <n v="1433988791"/>
    <n v="1431396791"/>
    <b v="0"/>
    <x v="81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1863"/>
    <x v="2"/>
    <n v="25"/>
    <s v="US"/>
    <s v="USD"/>
    <n v="1450554599"/>
    <n v="1447098599"/>
    <b v="0"/>
    <x v="29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776"/>
    <x v="2"/>
    <n v="47.258064516129032"/>
    <s v="GB"/>
    <s v="GBP"/>
    <n v="1479125642"/>
    <n v="1476962042"/>
    <b v="0"/>
    <x v="162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109"/>
    <x v="2"/>
    <e v="#DIV/0!"/>
    <s v="US"/>
    <s v="USD"/>
    <n v="1439581080"/>
    <n v="1435709765"/>
    <b v="0"/>
    <x v="78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x v="3"/>
    <n v="3"/>
    <x v="479"/>
    <x v="2"/>
    <n v="1.5"/>
    <s v="US"/>
    <s v="USD"/>
    <n v="1429074240"/>
    <n v="1427866200"/>
    <b v="0"/>
    <x v="84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777"/>
    <x v="2"/>
    <n v="24.714285714285715"/>
    <s v="GB"/>
    <s v="GBP"/>
    <n v="1434063600"/>
    <n v="1430405903"/>
    <b v="0"/>
    <x v="63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778"/>
    <x v="2"/>
    <n v="63.125"/>
    <s v="GB"/>
    <s v="GBP"/>
    <n v="1435325100"/>
    <n v="1432072893"/>
    <b v="0"/>
    <x v="38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779"/>
    <x v="2"/>
    <n v="38.25"/>
    <s v="US"/>
    <s v="USD"/>
    <n v="1414354080"/>
    <n v="1411587606"/>
    <b v="0"/>
    <x v="80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780"/>
    <x v="2"/>
    <n v="16.25"/>
    <s v="US"/>
    <s v="USD"/>
    <n v="1406603696"/>
    <n v="1405307696"/>
    <b v="0"/>
    <x v="80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781"/>
    <x v="2"/>
    <n v="33.75"/>
    <s v="US"/>
    <s v="USD"/>
    <n v="1410424642"/>
    <n v="1407832642"/>
    <b v="0"/>
    <x v="80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782"/>
    <x v="2"/>
    <n v="61.666666666666664"/>
    <s v="US"/>
    <s v="USD"/>
    <n v="1441649397"/>
    <n v="1439057397"/>
    <b v="0"/>
    <x v="8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783"/>
    <x v="2"/>
    <n v="83.138888888888886"/>
    <s v="US"/>
    <s v="USD"/>
    <n v="1417033777"/>
    <n v="1414438177"/>
    <b v="0"/>
    <x v="17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440"/>
    <x v="2"/>
    <n v="1"/>
    <s v="US"/>
    <s v="USD"/>
    <n v="1429936500"/>
    <n v="1424759330"/>
    <b v="0"/>
    <x v="29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709"/>
    <x v="2"/>
    <n v="142.85714285714286"/>
    <s v="US"/>
    <s v="USD"/>
    <n v="1448863449"/>
    <n v="1446267849"/>
    <b v="0"/>
    <x v="63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784"/>
    <x v="2"/>
    <n v="33.666666666666664"/>
    <s v="GB"/>
    <s v="GBP"/>
    <n v="1431298740"/>
    <n v="1429558756"/>
    <b v="0"/>
    <x v="74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119"/>
    <x v="2"/>
    <n v="5"/>
    <s v="GB"/>
    <s v="GBP"/>
    <n v="1464824309"/>
    <n v="1462232309"/>
    <b v="0"/>
    <x v="29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109"/>
    <x v="2"/>
    <e v="#DIV/0!"/>
    <s v="DK"/>
    <s v="DKK"/>
    <n v="1464952752"/>
    <n v="1462360752"/>
    <b v="0"/>
    <x v="78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785"/>
    <x v="2"/>
    <n v="10"/>
    <s v="GB"/>
    <s v="GBP"/>
    <n v="1410439161"/>
    <n v="1407847161"/>
    <b v="0"/>
    <x v="29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418"/>
    <x v="2"/>
    <n v="40"/>
    <s v="GB"/>
    <s v="GBP"/>
    <n v="1407168000"/>
    <n v="1406131023"/>
    <b v="0"/>
    <x v="8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786"/>
    <x v="2"/>
    <n v="30"/>
    <s v="GB"/>
    <s v="GBP"/>
    <n v="1453075200"/>
    <n v="1450628773"/>
    <b v="0"/>
    <x v="8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331"/>
    <x v="2"/>
    <n v="45"/>
    <s v="GB"/>
    <s v="GBP"/>
    <n v="1479032260"/>
    <n v="1476436660"/>
    <b v="0"/>
    <x v="8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109"/>
    <x v="2"/>
    <e v="#DIV/0!"/>
    <s v="GB"/>
    <s v="GBP"/>
    <n v="1414346400"/>
    <n v="1413291655"/>
    <b v="0"/>
    <x v="78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787"/>
    <x v="2"/>
    <n v="10.166666666666666"/>
    <s v="US"/>
    <s v="USD"/>
    <n v="1425337200"/>
    <n v="1421432810"/>
    <b v="0"/>
    <x v="79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788"/>
    <x v="2"/>
    <n v="81.411764705882348"/>
    <s v="GB"/>
    <s v="GBP"/>
    <n v="1428622271"/>
    <n v="1426203071"/>
    <b v="0"/>
    <x v="5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789"/>
    <x v="2"/>
    <n v="57.25"/>
    <s v="US"/>
    <s v="USD"/>
    <n v="1403823722"/>
    <n v="1401231722"/>
    <b v="0"/>
    <x v="244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709"/>
    <x v="2"/>
    <n v="5"/>
    <s v="US"/>
    <s v="USD"/>
    <n v="1406753639"/>
    <n v="1404161639"/>
    <b v="0"/>
    <x v="8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715"/>
    <x v="2"/>
    <n v="15"/>
    <s v="AU"/>
    <s v="AUD"/>
    <n v="1419645748"/>
    <n v="1417053748"/>
    <b v="0"/>
    <x v="29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460"/>
    <x v="2"/>
    <n v="12.5"/>
    <s v="GB"/>
    <s v="GBP"/>
    <n v="1407565504"/>
    <n v="1404973504"/>
    <b v="0"/>
    <x v="84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790"/>
    <x v="2"/>
    <n v="93"/>
    <s v="US"/>
    <s v="USD"/>
    <n v="1444971540"/>
    <n v="1442593427"/>
    <b v="0"/>
    <x v="63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791"/>
    <x v="2"/>
    <n v="32.357142857142854"/>
    <s v="US"/>
    <s v="USD"/>
    <n v="1474228265"/>
    <n v="1471636265"/>
    <b v="0"/>
    <x v="25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109"/>
    <x v="2"/>
    <e v="#DIV/0!"/>
    <s v="AU"/>
    <s v="AUD"/>
    <n v="1459490400"/>
    <n v="1457078868"/>
    <b v="0"/>
    <x v="78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109"/>
    <x v="2"/>
    <e v="#DIV/0!"/>
    <s v="US"/>
    <s v="USD"/>
    <n v="1441510707"/>
    <n v="1439350707"/>
    <b v="0"/>
    <x v="78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792"/>
    <x v="2"/>
    <n v="1"/>
    <s v="US"/>
    <s v="USD"/>
    <n v="1458097364"/>
    <n v="1455508964"/>
    <b v="0"/>
    <x v="29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793"/>
    <x v="2"/>
    <n v="91.833333333333329"/>
    <s v="US"/>
    <s v="USD"/>
    <n v="1468716180"/>
    <n v="1466205262"/>
    <b v="0"/>
    <x v="8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1324"/>
    <x v="2"/>
    <n v="45.833333333333336"/>
    <s v="US"/>
    <s v="USD"/>
    <n v="1443704400"/>
    <n v="1439827639"/>
    <b v="0"/>
    <x v="8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794"/>
    <x v="2"/>
    <n v="57.173913043478258"/>
    <s v="GB"/>
    <s v="GBP"/>
    <n v="1443973546"/>
    <n v="1438789546"/>
    <b v="0"/>
    <x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109"/>
    <x v="2"/>
    <e v="#DIV/0!"/>
    <s v="US"/>
    <s v="USD"/>
    <n v="1480576720"/>
    <n v="1477981120"/>
    <b v="0"/>
    <x v="78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795"/>
    <x v="2"/>
    <n v="248.5"/>
    <s v="US"/>
    <s v="USD"/>
    <n v="1468249760"/>
    <n v="1465830560"/>
    <b v="0"/>
    <x v="73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796"/>
    <x v="2"/>
    <n v="79.400000000000006"/>
    <s v="US"/>
    <s v="USD"/>
    <n v="1435441454"/>
    <n v="1432763054"/>
    <b v="0"/>
    <x v="81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370"/>
    <x v="2"/>
    <n v="5"/>
    <s v="AU"/>
    <s v="AUD"/>
    <n v="1412656200"/>
    <n v="1412328979"/>
    <b v="0"/>
    <x v="29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881"/>
    <x v="2"/>
    <n v="5.5"/>
    <s v="US"/>
    <s v="USD"/>
    <n v="1420199351"/>
    <n v="1416311351"/>
    <b v="0"/>
    <x v="84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957"/>
    <x v="2"/>
    <n v="25"/>
    <s v="US"/>
    <s v="USD"/>
    <n v="1416877200"/>
    <n v="1414505137"/>
    <b v="0"/>
    <x v="84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109"/>
    <x v="2"/>
    <e v="#DIV/0!"/>
    <s v="US"/>
    <s v="USD"/>
    <n v="1434490914"/>
    <n v="1429306914"/>
    <b v="0"/>
    <x v="78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797"/>
    <x v="2"/>
    <n v="137.07692307692307"/>
    <s v="US"/>
    <s v="USD"/>
    <n v="1446483000"/>
    <n v="1443811268"/>
    <b v="0"/>
    <x v="62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109"/>
    <x v="2"/>
    <e v="#DIV/0!"/>
    <s v="US"/>
    <s v="USD"/>
    <n v="1440690875"/>
    <n v="1438098875"/>
    <b v="0"/>
    <x v="78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1161"/>
    <x v="2"/>
    <n v="5"/>
    <s v="US"/>
    <s v="USD"/>
    <n v="1431717268"/>
    <n v="1429125268"/>
    <b v="0"/>
    <x v="29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140"/>
    <x v="2"/>
    <n v="39"/>
    <s v="US"/>
    <s v="USD"/>
    <n v="1425110400"/>
    <n v="1422388822"/>
    <b v="0"/>
    <x v="81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798"/>
    <x v="2"/>
    <n v="50.5"/>
    <s v="US"/>
    <s v="USD"/>
    <n v="1475378744"/>
    <n v="1472786744"/>
    <b v="0"/>
    <x v="84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109"/>
    <x v="2"/>
    <e v="#DIV/0!"/>
    <s v="AU"/>
    <s v="AUD"/>
    <n v="1410076123"/>
    <n v="1404892123"/>
    <b v="0"/>
    <x v="78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799"/>
    <x v="2"/>
    <n v="49.28125"/>
    <s v="AU"/>
    <s v="AUD"/>
    <n v="1423623221"/>
    <n v="1421031221"/>
    <b v="0"/>
    <x v="58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895"/>
    <x v="2"/>
    <n v="25"/>
    <s v="US"/>
    <s v="USD"/>
    <n v="1460140500"/>
    <n v="1457628680"/>
    <b v="0"/>
    <x v="29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800"/>
    <x v="2"/>
    <n v="1"/>
    <s v="IE"/>
    <s v="EUR"/>
    <n v="1462301342"/>
    <n v="1457120942"/>
    <b v="0"/>
    <x v="29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801"/>
    <x v="2"/>
    <n v="25"/>
    <s v="US"/>
    <s v="USD"/>
    <n v="1445885890"/>
    <n v="1440701890"/>
    <b v="0"/>
    <x v="29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109"/>
    <x v="2"/>
    <e v="#DIV/0!"/>
    <s v="US"/>
    <s v="USD"/>
    <n v="1469834940"/>
    <n v="1467162586"/>
    <b v="0"/>
    <x v="78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109"/>
    <x v="2"/>
    <e v="#DIV/0!"/>
    <s v="CA"/>
    <s v="CAD"/>
    <n v="1405352264"/>
    <n v="1400168264"/>
    <b v="0"/>
    <x v="78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802"/>
    <x v="2"/>
    <n v="53.125"/>
    <s v="US"/>
    <s v="USD"/>
    <n v="1448745741"/>
    <n v="1446150141"/>
    <b v="0"/>
    <x v="22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109"/>
    <x v="2"/>
    <e v="#DIV/0!"/>
    <s v="US"/>
    <s v="USD"/>
    <n v="1461543600"/>
    <n v="1459203727"/>
    <b v="0"/>
    <x v="78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1866"/>
    <x v="2"/>
    <n v="7"/>
    <s v="US"/>
    <s v="USD"/>
    <n v="1468020354"/>
    <n v="1464045954"/>
    <b v="0"/>
    <x v="29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803"/>
    <x v="2"/>
    <n v="40.0625"/>
    <s v="US"/>
    <s v="USD"/>
    <n v="1406988000"/>
    <n v="1403822912"/>
    <b v="0"/>
    <x v="38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695"/>
    <x v="2"/>
    <n v="24.333333333333332"/>
    <s v="US"/>
    <s v="USD"/>
    <n v="1411930556"/>
    <n v="1409338556"/>
    <b v="0"/>
    <x v="8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1835"/>
    <x v="2"/>
    <n v="11.25"/>
    <s v="US"/>
    <s v="USD"/>
    <n v="1451852256"/>
    <n v="1449260256"/>
    <b v="0"/>
    <x v="80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714"/>
    <x v="2"/>
    <n v="10.5"/>
    <s v="GB"/>
    <s v="GBP"/>
    <n v="1399584210"/>
    <n v="1397683410"/>
    <b v="0"/>
    <x v="84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804"/>
    <x v="2"/>
    <n v="15"/>
    <s v="GB"/>
    <s v="GBP"/>
    <n v="1448722494"/>
    <n v="1446562494"/>
    <b v="0"/>
    <x v="8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109"/>
    <x v="2"/>
    <e v="#DIV/0!"/>
    <s v="CA"/>
    <s v="CAD"/>
    <n v="1447821717"/>
    <n v="1445226117"/>
    <b v="0"/>
    <x v="78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805"/>
    <x v="2"/>
    <n v="42"/>
    <s v="US"/>
    <s v="USD"/>
    <n v="1429460386"/>
    <n v="1424279986"/>
    <b v="0"/>
    <x v="8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100"/>
    <x v="2"/>
    <n v="71.25"/>
    <s v="US"/>
    <s v="USD"/>
    <n v="1460608780"/>
    <n v="1455428380"/>
    <b v="0"/>
    <x v="80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722"/>
    <x v="2"/>
    <n v="22.5"/>
    <s v="US"/>
    <s v="USD"/>
    <n v="1406170740"/>
    <n v="1402506278"/>
    <b v="0"/>
    <x v="84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806"/>
    <x v="2"/>
    <n v="41"/>
    <s v="US"/>
    <s v="USD"/>
    <n v="1488783507"/>
    <n v="1486191507"/>
    <b v="0"/>
    <x v="73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807"/>
    <x v="2"/>
    <n v="47.909090909090907"/>
    <s v="US"/>
    <s v="USD"/>
    <n v="1463945673"/>
    <n v="1458761673"/>
    <b v="0"/>
    <x v="202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808"/>
    <x v="2"/>
    <n v="35.166666666666664"/>
    <s v="US"/>
    <s v="USD"/>
    <n v="1472442900"/>
    <n v="1471638646"/>
    <b v="0"/>
    <x v="79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809"/>
    <x v="2"/>
    <n v="5.5"/>
    <s v="US"/>
    <s v="USD"/>
    <n v="1460925811"/>
    <n v="1458333811"/>
    <b v="0"/>
    <x v="84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810"/>
    <x v="2"/>
    <n v="22.666666666666668"/>
    <s v="US"/>
    <s v="USD"/>
    <n v="1405947126"/>
    <n v="1403355126"/>
    <b v="0"/>
    <x v="79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811"/>
    <x v="2"/>
    <n v="26.375"/>
    <s v="US"/>
    <s v="USD"/>
    <n v="1423186634"/>
    <n v="1418002634"/>
    <b v="0"/>
    <x v="22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812"/>
    <x v="2"/>
    <n v="105.54054054054055"/>
    <s v="US"/>
    <s v="USD"/>
    <n v="1462766400"/>
    <n v="1460219110"/>
    <b v="0"/>
    <x v="7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149"/>
    <x v="2"/>
    <n v="29.09090909090909"/>
    <s v="GB"/>
    <s v="GBP"/>
    <n v="1464872848"/>
    <n v="1462280848"/>
    <b v="0"/>
    <x v="202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109"/>
    <x v="2"/>
    <e v="#DIV/0!"/>
    <s v="US"/>
    <s v="USD"/>
    <n v="1468442898"/>
    <n v="1465850898"/>
    <b v="0"/>
    <x v="78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813"/>
    <x v="2"/>
    <n v="62"/>
    <s v="US"/>
    <s v="USD"/>
    <n v="1406876400"/>
    <n v="1405024561"/>
    <b v="0"/>
    <x v="73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814"/>
    <x v="2"/>
    <n v="217.5"/>
    <s v="US"/>
    <s v="USD"/>
    <n v="1469213732"/>
    <n v="1466621732"/>
    <b v="0"/>
    <x v="79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815"/>
    <x v="2"/>
    <n v="26.75"/>
    <s v="US"/>
    <s v="USD"/>
    <n v="1422717953"/>
    <n v="1417533953"/>
    <b v="0"/>
    <x v="22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816"/>
    <x v="2"/>
    <n v="18.333333333333332"/>
    <s v="GB"/>
    <s v="GBP"/>
    <n v="1427659200"/>
    <n v="1425678057"/>
    <b v="0"/>
    <x v="79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693"/>
    <x v="2"/>
    <n v="64.285714285714292"/>
    <s v="US"/>
    <s v="USD"/>
    <n v="1404570147"/>
    <n v="1401978147"/>
    <b v="0"/>
    <x v="63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817"/>
    <x v="2"/>
    <n v="175"/>
    <s v="US"/>
    <s v="USD"/>
    <n v="1468729149"/>
    <n v="1463545149"/>
    <b v="0"/>
    <x v="63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143"/>
    <x v="2"/>
    <n v="34"/>
    <s v="GB"/>
    <s v="GBP"/>
    <n v="1436297180"/>
    <n v="1431113180"/>
    <b v="0"/>
    <x v="81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818"/>
    <x v="2"/>
    <n v="84.282608695652172"/>
    <s v="US"/>
    <s v="USD"/>
    <n v="1400569140"/>
    <n v="1397854356"/>
    <b v="0"/>
    <x v="67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819"/>
    <x v="2"/>
    <n v="9.5"/>
    <s v="GB"/>
    <s v="GBP"/>
    <n v="1415404800"/>
    <n v="1412809644"/>
    <b v="0"/>
    <x v="73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803"/>
    <x v="2"/>
    <n v="33.736842105263158"/>
    <s v="US"/>
    <s v="USD"/>
    <n v="1456002300"/>
    <n v="1454173120"/>
    <b v="0"/>
    <x v="10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820"/>
    <x v="2"/>
    <n v="37.53846153846154"/>
    <s v="GB"/>
    <s v="GBP"/>
    <n v="1462539840"/>
    <n v="1460034594"/>
    <b v="0"/>
    <x v="62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821"/>
    <x v="2"/>
    <n v="11.615384615384615"/>
    <s v="GB"/>
    <s v="GBP"/>
    <n v="1400278290"/>
    <n v="1399414290"/>
    <b v="0"/>
    <x v="62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822"/>
    <x v="2"/>
    <n v="8"/>
    <s v="US"/>
    <s v="USD"/>
    <n v="1440813413"/>
    <n v="1439517413"/>
    <b v="0"/>
    <x v="80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109"/>
    <x v="2"/>
    <e v="#DIV/0!"/>
    <s v="US"/>
    <s v="USD"/>
    <n v="1447009181"/>
    <n v="1444413581"/>
    <b v="0"/>
    <x v="78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823"/>
    <x v="2"/>
    <n v="23"/>
    <s v="GB"/>
    <s v="GBP"/>
    <n v="1456934893"/>
    <n v="1454342893"/>
    <b v="0"/>
    <x v="8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143"/>
    <x v="2"/>
    <n v="100"/>
    <s v="US"/>
    <s v="USD"/>
    <n v="1433086082"/>
    <n v="1430494082"/>
    <b v="0"/>
    <x v="29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824"/>
    <x v="2"/>
    <n v="60.111111111111114"/>
    <s v="US"/>
    <s v="USD"/>
    <n v="1449876859"/>
    <n v="1444689259"/>
    <b v="0"/>
    <x v="82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130"/>
    <x v="2"/>
    <n v="3"/>
    <s v="US"/>
    <s v="USD"/>
    <n v="1431549912"/>
    <n v="1428957912"/>
    <b v="0"/>
    <x v="29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1161"/>
    <x v="2"/>
    <n v="5"/>
    <s v="US"/>
    <s v="USD"/>
    <n v="1405761690"/>
    <n v="1403169690"/>
    <b v="0"/>
    <x v="29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825"/>
    <x v="2"/>
    <n v="17.5"/>
    <s v="GB"/>
    <s v="GBP"/>
    <n v="1423913220"/>
    <n v="1421339077"/>
    <b v="0"/>
    <x v="80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826"/>
    <x v="2"/>
    <n v="29.235294117647058"/>
    <s v="US"/>
    <s v="USD"/>
    <n v="1416499440"/>
    <n v="1415341464"/>
    <b v="0"/>
    <x v="5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109"/>
    <x v="2"/>
    <e v="#DIV/0!"/>
    <s v="GB"/>
    <s v="GBP"/>
    <n v="1428222221"/>
    <n v="1425633821"/>
    <b v="0"/>
    <x v="78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827"/>
    <x v="2"/>
    <n v="59.583333333333336"/>
    <s v="US"/>
    <s v="USD"/>
    <n v="1427580426"/>
    <n v="1424992026"/>
    <b v="0"/>
    <x v="8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828"/>
    <x v="2"/>
    <n v="82.571428571428569"/>
    <s v="US"/>
    <s v="USD"/>
    <n v="1409514709"/>
    <n v="1406058798"/>
    <b v="0"/>
    <x v="25"/>
    <b v="0"/>
    <s v="theater/plays"/>
    <x v="1"/>
    <s v="plays"/>
    <x v="3999"/>
    <d v="2014-08-31T19:51:49"/>
  </r>
  <r>
    <n v="4000"/>
    <s v="The Escorts"/>
    <s v="An Enticing Trip into the World of Assisted Dying"/>
    <x v="6"/>
    <n v="10"/>
    <x v="415"/>
    <x v="2"/>
    <n v="10"/>
    <s v="US"/>
    <s v="USD"/>
    <n v="1462631358"/>
    <n v="1457450958"/>
    <b v="0"/>
    <x v="29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821"/>
    <x v="2"/>
    <n v="32.357142857142854"/>
    <s v="GB"/>
    <s v="GBP"/>
    <n v="1488394800"/>
    <n v="1486681708"/>
    <b v="0"/>
    <x v="25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1861"/>
    <x v="2"/>
    <n v="5.75"/>
    <s v="US"/>
    <s v="USD"/>
    <n v="1411779761"/>
    <n v="1409187761"/>
    <b v="0"/>
    <x v="80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829"/>
    <x v="2"/>
    <n v="100.5"/>
    <s v="US"/>
    <s v="USD"/>
    <n v="1424009147"/>
    <n v="1421417147"/>
    <b v="0"/>
    <x v="84"/>
    <b v="0"/>
    <s v="theater/plays"/>
    <x v="1"/>
    <s v="plays"/>
    <x v="4003"/>
    <d v="2015-02-15T14:05:47"/>
  </r>
  <r>
    <n v="4004"/>
    <s v="South Florida Tours"/>
    <s v="Help Launch The Queen Into South Florida!"/>
    <x v="2"/>
    <n v="1"/>
    <x v="418"/>
    <x v="2"/>
    <n v="1"/>
    <s v="US"/>
    <s v="USD"/>
    <n v="1412740457"/>
    <n v="1410148457"/>
    <b v="0"/>
    <x v="29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843"/>
    <x v="2"/>
    <n v="20"/>
    <s v="US"/>
    <s v="USD"/>
    <n v="1413832985"/>
    <n v="1408648985"/>
    <b v="0"/>
    <x v="84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440"/>
    <x v="2"/>
    <n v="2"/>
    <s v="US"/>
    <s v="USD"/>
    <n v="1455647587"/>
    <n v="1453487587"/>
    <b v="0"/>
    <x v="29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1161"/>
    <x v="2"/>
    <n v="5"/>
    <s v="US"/>
    <s v="USD"/>
    <n v="1409070480"/>
    <n v="1406572381"/>
    <b v="0"/>
    <x v="29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733"/>
    <x v="2"/>
    <n v="15"/>
    <s v="GB"/>
    <s v="GBP"/>
    <n v="1437606507"/>
    <n v="1435014507"/>
    <b v="0"/>
    <x v="80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830"/>
    <x v="2"/>
    <n v="25"/>
    <s v="GB"/>
    <s v="GBP"/>
    <n v="1410281360"/>
    <n v="1406825360"/>
    <b v="0"/>
    <x v="8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831"/>
    <x v="2"/>
    <n v="45.842105263157897"/>
    <s v="US"/>
    <s v="USD"/>
    <n v="1414348166"/>
    <n v="1412879366"/>
    <b v="0"/>
    <x v="44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832"/>
    <x v="2"/>
    <n v="4.75"/>
    <s v="GB"/>
    <s v="GBP"/>
    <n v="1422450278"/>
    <n v="1419858278"/>
    <b v="0"/>
    <x v="80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109"/>
    <x v="2"/>
    <e v="#DIV/0!"/>
    <s v="GB"/>
    <s v="GBP"/>
    <n v="1430571849"/>
    <n v="1427979849"/>
    <b v="0"/>
    <x v="78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698"/>
    <x v="2"/>
    <n v="13"/>
    <s v="US"/>
    <s v="USD"/>
    <n v="1424070823"/>
    <n v="1421478823"/>
    <b v="0"/>
    <x v="84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109"/>
    <x v="2"/>
    <e v="#DIV/0!"/>
    <s v="US"/>
    <s v="USD"/>
    <n v="1457157269"/>
    <n v="1455861269"/>
    <b v="0"/>
    <x v="78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107"/>
    <x v="2"/>
    <n v="1"/>
    <s v="US"/>
    <s v="USD"/>
    <n v="1437331463"/>
    <n v="1434739463"/>
    <b v="0"/>
    <x v="29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111"/>
    <x v="2"/>
    <n v="10"/>
    <s v="GB"/>
    <s v="GBP"/>
    <n v="1410987400"/>
    <n v="1408395400"/>
    <b v="0"/>
    <x v="63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857"/>
    <x v="2"/>
    <n v="52.5"/>
    <s v="US"/>
    <s v="USD"/>
    <n v="1409846874"/>
    <n v="1407254874"/>
    <b v="0"/>
    <x v="84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780"/>
    <x v="2"/>
    <n v="32.5"/>
    <s v="GB"/>
    <s v="GBP"/>
    <n v="1475877108"/>
    <n v="1473285108"/>
    <b v="0"/>
    <x v="80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833"/>
    <x v="2"/>
    <n v="7.25"/>
    <s v="US"/>
    <s v="USD"/>
    <n v="1460737680"/>
    <n v="1455725596"/>
    <b v="0"/>
    <x v="80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834"/>
    <x v="2"/>
    <n v="33.333333333333336"/>
    <s v="US"/>
    <s v="USD"/>
    <n v="1427168099"/>
    <n v="1424579699"/>
    <b v="0"/>
    <x v="8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1863"/>
    <x v="2"/>
    <n v="62.5"/>
    <s v="US"/>
    <s v="USD"/>
    <n v="1414360358"/>
    <n v="1409176358"/>
    <b v="0"/>
    <x v="84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835"/>
    <x v="2"/>
    <n v="63.558375634517766"/>
    <s v="US"/>
    <s v="USD"/>
    <n v="1422759240"/>
    <n v="1418824867"/>
    <b v="0"/>
    <x v="438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109"/>
    <x v="2"/>
    <e v="#DIV/0!"/>
    <s v="US"/>
    <s v="USD"/>
    <n v="1458860363"/>
    <n v="1454975963"/>
    <b v="0"/>
    <x v="78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372"/>
    <x v="2"/>
    <n v="10"/>
    <s v="US"/>
    <s v="USD"/>
    <n v="1441037097"/>
    <n v="1438445097"/>
    <b v="0"/>
    <x v="29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152"/>
    <x v="2"/>
    <n v="62.5"/>
    <s v="FR"/>
    <s v="EUR"/>
    <n v="1437889336"/>
    <n v="1432705336"/>
    <b v="0"/>
    <x v="80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109"/>
    <x v="2"/>
    <e v="#DIV/0!"/>
    <s v="US"/>
    <s v="USD"/>
    <n v="1449247439"/>
    <n v="1444059839"/>
    <b v="0"/>
    <x v="78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836"/>
    <x v="2"/>
    <n v="30.714285714285715"/>
    <s v="US"/>
    <s v="USD"/>
    <n v="1487811600"/>
    <n v="1486077481"/>
    <b v="0"/>
    <x v="63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837"/>
    <x v="2"/>
    <n v="51"/>
    <s v="US"/>
    <s v="USD"/>
    <n v="1402007500"/>
    <n v="1399415500"/>
    <b v="0"/>
    <x v="202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109"/>
    <x v="2"/>
    <e v="#DIV/0!"/>
    <s v="US"/>
    <s v="USD"/>
    <n v="1450053370"/>
    <n v="1447461370"/>
    <b v="0"/>
    <x v="78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149"/>
    <x v="2"/>
    <n v="66.666666666666671"/>
    <s v="US"/>
    <s v="USD"/>
    <n v="1454525340"/>
    <n v="1452008599"/>
    <b v="0"/>
    <x v="79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109"/>
    <x v="2"/>
    <e v="#DIV/0!"/>
    <s v="US"/>
    <s v="USD"/>
    <n v="1418914964"/>
    <n v="1414591364"/>
    <b v="0"/>
    <x v="78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838"/>
    <x v="2"/>
    <n v="59"/>
    <s v="US"/>
    <s v="USD"/>
    <n v="1450211116"/>
    <n v="1445023516"/>
    <b v="0"/>
    <x v="63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839"/>
    <x v="2"/>
    <n v="65.340319148936175"/>
    <s v="GB"/>
    <s v="GBP"/>
    <n v="1475398800"/>
    <n v="1472711224"/>
    <b v="0"/>
    <x v="225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840"/>
    <x v="2"/>
    <n v="100"/>
    <s v="US"/>
    <s v="USD"/>
    <n v="1428097450"/>
    <n v="1425509050"/>
    <b v="0"/>
    <x v="84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841"/>
    <x v="2"/>
    <n v="147.4"/>
    <s v="US"/>
    <s v="USD"/>
    <n v="1413925887"/>
    <n v="1411333887"/>
    <b v="0"/>
    <x v="20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842"/>
    <x v="2"/>
    <n v="166.05882352941177"/>
    <s v="US"/>
    <s v="USD"/>
    <n v="1404253800"/>
    <n v="1402784964"/>
    <b v="0"/>
    <x v="5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843"/>
    <x v="2"/>
    <n v="40"/>
    <s v="US"/>
    <s v="USD"/>
    <n v="1464099900"/>
    <n v="1462585315"/>
    <b v="0"/>
    <x v="84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844"/>
    <x v="2"/>
    <n v="75.25"/>
    <s v="US"/>
    <s v="USD"/>
    <n v="1413573010"/>
    <n v="1408389010"/>
    <b v="0"/>
    <x v="80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137"/>
    <x v="2"/>
    <n v="60"/>
    <s v="US"/>
    <s v="USD"/>
    <n v="1448949540"/>
    <n v="1446048367"/>
    <b v="0"/>
    <x v="81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1296"/>
    <x v="2"/>
    <n v="1250"/>
    <s v="US"/>
    <s v="USD"/>
    <n v="1437188400"/>
    <n v="1432100004"/>
    <b v="0"/>
    <x v="84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714"/>
    <x v="2"/>
    <n v="10.5"/>
    <s v="GB"/>
    <s v="GBP"/>
    <n v="1473160954"/>
    <n v="1467976954"/>
    <b v="0"/>
    <x v="84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845"/>
    <x v="2"/>
    <n v="7"/>
    <s v="US"/>
    <s v="USD"/>
    <n v="1421781360"/>
    <n v="1419213664"/>
    <b v="0"/>
    <x v="8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109"/>
    <x v="2"/>
    <e v="#DIV/0!"/>
    <s v="CA"/>
    <s v="CAD"/>
    <n v="1416524325"/>
    <n v="1415228325"/>
    <b v="0"/>
    <x v="78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846"/>
    <x v="2"/>
    <n v="56.25"/>
    <s v="US"/>
    <s v="USD"/>
    <n v="1428642000"/>
    <n v="1426050982"/>
    <b v="0"/>
    <x v="80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459"/>
    <x v="2"/>
    <n v="1"/>
    <s v="AU"/>
    <s v="AUD"/>
    <n v="1408596589"/>
    <n v="1406004589"/>
    <b v="0"/>
    <x v="29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847"/>
    <x v="2"/>
    <n v="38.333333333333336"/>
    <s v="US"/>
    <s v="USD"/>
    <n v="1413992210"/>
    <n v="1411400210"/>
    <b v="0"/>
    <x v="8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727"/>
    <x v="2"/>
    <n v="27.5"/>
    <s v="US"/>
    <s v="USD"/>
    <n v="1420938000"/>
    <n v="1418862743"/>
    <b v="0"/>
    <x v="80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848"/>
    <x v="2"/>
    <n v="32.978021978021978"/>
    <s v="GB"/>
    <s v="GBP"/>
    <n v="1460373187"/>
    <n v="1457352787"/>
    <b v="0"/>
    <x v="110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123"/>
    <x v="2"/>
    <n v="16"/>
    <s v="US"/>
    <s v="USD"/>
    <n v="1436914815"/>
    <n v="1434322815"/>
    <b v="0"/>
    <x v="29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730"/>
    <x v="2"/>
    <n v="1"/>
    <s v="US"/>
    <s v="USD"/>
    <n v="1414077391"/>
    <n v="1411485391"/>
    <b v="0"/>
    <x v="29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109"/>
    <x v="2"/>
    <e v="#DIV/0!"/>
    <s v="US"/>
    <s v="USD"/>
    <n v="1399618380"/>
    <n v="1399058797"/>
    <b v="0"/>
    <x v="78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849"/>
    <x v="2"/>
    <n v="86.615384615384613"/>
    <s v="US"/>
    <s v="USD"/>
    <n v="1413234316"/>
    <n v="1408050316"/>
    <b v="0"/>
    <x v="62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850"/>
    <x v="2"/>
    <n v="55"/>
    <s v="GB"/>
    <s v="GBP"/>
    <n v="1416081600"/>
    <n v="1413477228"/>
    <b v="0"/>
    <x v="84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109"/>
    <x v="2"/>
    <e v="#DIV/0!"/>
    <s v="US"/>
    <s v="USD"/>
    <n v="1475294400"/>
    <n v="1472674285"/>
    <b v="0"/>
    <x v="78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851"/>
    <x v="2"/>
    <n v="41.952380952380949"/>
    <s v="GB"/>
    <s v="GBP"/>
    <n v="1403192031"/>
    <n v="1400600031"/>
    <b v="0"/>
    <x v="64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852"/>
    <x v="2"/>
    <n v="88.333333333333329"/>
    <s v="US"/>
    <s v="USD"/>
    <n v="1467575940"/>
    <n v="1465856639"/>
    <b v="0"/>
    <x v="82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853"/>
    <x v="2"/>
    <n v="129.16666666666666"/>
    <s v="GB"/>
    <s v="GBP"/>
    <n v="1448492400"/>
    <n v="1446506080"/>
    <b v="0"/>
    <x v="79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854"/>
    <x v="2"/>
    <n v="23.75"/>
    <s v="US"/>
    <s v="USD"/>
    <n v="1459483140"/>
    <n v="1458178044"/>
    <b v="0"/>
    <x v="80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453"/>
    <x v="2"/>
    <n v="35.714285714285715"/>
    <s v="CA"/>
    <s v="CAD"/>
    <n v="1410836400"/>
    <n v="1408116152"/>
    <b v="0"/>
    <x v="63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855"/>
    <x v="2"/>
    <n v="57"/>
    <s v="CA"/>
    <s v="CAD"/>
    <n v="1403539200"/>
    <n v="1400604056"/>
    <b v="0"/>
    <x v="81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109"/>
    <x v="2"/>
    <e v="#DIV/0!"/>
    <s v="US"/>
    <s v="USD"/>
    <n v="1461205423"/>
    <n v="1456025023"/>
    <b v="0"/>
    <x v="78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856"/>
    <x v="2"/>
    <n v="163.33333333333334"/>
    <s v="US"/>
    <s v="USD"/>
    <n v="1467481468"/>
    <n v="1464889468"/>
    <b v="0"/>
    <x v="8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857"/>
    <x v="2"/>
    <n v="15"/>
    <s v="GB"/>
    <s v="GBP"/>
    <n v="1403886084"/>
    <n v="1401294084"/>
    <b v="0"/>
    <x v="82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858"/>
    <x v="2"/>
    <n v="64.166666666666671"/>
    <s v="AU"/>
    <s v="AUD"/>
    <n v="1430316426"/>
    <n v="1427724426"/>
    <b v="0"/>
    <x v="79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859"/>
    <x v="2"/>
    <n v="6.75"/>
    <s v="US"/>
    <s v="USD"/>
    <n v="1407883811"/>
    <n v="1405291811"/>
    <b v="0"/>
    <x v="80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874"/>
    <x v="2"/>
    <n v="25"/>
    <s v="US"/>
    <s v="USD"/>
    <n v="1463619388"/>
    <n v="1461027388"/>
    <b v="0"/>
    <x v="29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860"/>
    <x v="2"/>
    <n v="179.11764705882354"/>
    <s v="US"/>
    <s v="USD"/>
    <n v="1443408550"/>
    <n v="1439952550"/>
    <b v="0"/>
    <x v="5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460"/>
    <x v="2"/>
    <n v="34.950000000000003"/>
    <s v="US"/>
    <s v="USD"/>
    <n v="1484348700"/>
    <n v="1481756855"/>
    <b v="0"/>
    <x v="29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861"/>
    <x v="2"/>
    <n v="33.07692307692308"/>
    <s v="GB"/>
    <s v="GBP"/>
    <n v="1425124800"/>
    <n v="1421596356"/>
    <b v="0"/>
    <x v="62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862"/>
    <x v="2"/>
    <n v="27.5"/>
    <s v="US"/>
    <s v="USD"/>
    <n v="1425178800"/>
    <n v="1422374420"/>
    <b v="0"/>
    <x v="79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109"/>
    <x v="2"/>
    <e v="#DIV/0!"/>
    <s v="MX"/>
    <s v="MXN"/>
    <n v="1482779931"/>
    <n v="1480187931"/>
    <b v="0"/>
    <x v="78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177"/>
    <x v="2"/>
    <n v="2"/>
    <s v="GB"/>
    <s v="GBP"/>
    <n v="1408646111"/>
    <n v="1403462111"/>
    <b v="0"/>
    <x v="84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863"/>
    <x v="2"/>
    <n v="18.5"/>
    <s v="US"/>
    <s v="USD"/>
    <n v="1431144000"/>
    <n v="1426407426"/>
    <b v="0"/>
    <x v="84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864"/>
    <x v="2"/>
    <n v="35"/>
    <s v="GB"/>
    <s v="GBP"/>
    <n v="1446732975"/>
    <n v="1444137375"/>
    <b v="0"/>
    <x v="64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865"/>
    <x v="2"/>
    <n v="44.307692307692307"/>
    <s v="GB"/>
    <s v="GBP"/>
    <n v="1404149280"/>
    <n v="1400547969"/>
    <b v="0"/>
    <x v="62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109"/>
    <x v="2"/>
    <e v="#DIV/0!"/>
    <s v="US"/>
    <s v="USD"/>
    <n v="1413921060"/>
    <n v="1411499149"/>
    <b v="0"/>
    <x v="78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1159"/>
    <x v="2"/>
    <n v="222.5"/>
    <s v="US"/>
    <s v="USD"/>
    <n v="1482339794"/>
    <n v="1479747794"/>
    <b v="0"/>
    <x v="79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109"/>
    <x v="2"/>
    <e v="#DIV/0!"/>
    <s v="GB"/>
    <s v="GBP"/>
    <n v="1485543242"/>
    <n v="1482951242"/>
    <b v="0"/>
    <x v="78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874"/>
    <x v="2"/>
    <n v="5"/>
    <s v="US"/>
    <s v="USD"/>
    <n v="1466375521"/>
    <n v="1463783521"/>
    <b v="0"/>
    <x v="29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109"/>
    <x v="2"/>
    <e v="#DIV/0!"/>
    <s v="US"/>
    <s v="USD"/>
    <n v="1465930440"/>
    <n v="1463849116"/>
    <b v="0"/>
    <x v="78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866"/>
    <x v="2"/>
    <n v="29.166666666666668"/>
    <s v="US"/>
    <s v="USD"/>
    <n v="1425819425"/>
    <n v="1423231025"/>
    <b v="0"/>
    <x v="8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172"/>
    <x v="2"/>
    <n v="1.5"/>
    <s v="US"/>
    <s v="USD"/>
    <n v="1447542000"/>
    <n v="1446179553"/>
    <b v="0"/>
    <x v="84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867"/>
    <x v="2"/>
    <n v="126.5"/>
    <s v="US"/>
    <s v="USD"/>
    <n v="1452795416"/>
    <n v="1450203416"/>
    <b v="0"/>
    <x v="79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119"/>
    <x v="2"/>
    <n v="10"/>
    <s v="IT"/>
    <s v="EUR"/>
    <n v="1476008906"/>
    <n v="1473416906"/>
    <b v="0"/>
    <x v="29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785"/>
    <x v="2"/>
    <n v="10"/>
    <s v="US"/>
    <s v="USD"/>
    <n v="1427169540"/>
    <n v="1424701775"/>
    <b v="0"/>
    <x v="29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609"/>
    <x v="2"/>
    <n v="9.4"/>
    <s v="US"/>
    <s v="USD"/>
    <n v="1448078400"/>
    <n v="1445985299"/>
    <b v="0"/>
    <x v="81"/>
    <b v="0"/>
    <s v="theater/plays"/>
    <x v="1"/>
    <s v="plays"/>
    <x v="4086"/>
    <d v="2015-11-21T04:00:00"/>
  </r>
  <r>
    <n v="4087"/>
    <s v="Stage Production &quot;The Nail Shop&quot;"/>
    <s v="Comedy Stage Play"/>
    <x v="376"/>
    <n v="0"/>
    <x v="109"/>
    <x v="2"/>
    <e v="#DIV/0!"/>
    <s v="US"/>
    <s v="USD"/>
    <n v="1468777786"/>
    <n v="1466185786"/>
    <b v="0"/>
    <x v="78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868"/>
    <x v="2"/>
    <n v="72"/>
    <s v="GB"/>
    <s v="GBP"/>
    <n v="1421403960"/>
    <n v="1418827324"/>
    <b v="0"/>
    <x v="8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869"/>
    <x v="2"/>
    <n v="30"/>
    <s v="US"/>
    <s v="USD"/>
    <n v="1433093700"/>
    <n v="1430242488"/>
    <b v="0"/>
    <x v="22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416"/>
    <x v="2"/>
    <n v="10.666666666666666"/>
    <s v="US"/>
    <s v="USD"/>
    <n v="1438959600"/>
    <n v="1437754137"/>
    <b v="0"/>
    <x v="8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782"/>
    <x v="2"/>
    <n v="25.5"/>
    <s v="US"/>
    <s v="USD"/>
    <n v="1421410151"/>
    <n v="1418818151"/>
    <b v="0"/>
    <x v="22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870"/>
    <x v="2"/>
    <n v="20"/>
    <s v="US"/>
    <s v="USD"/>
    <n v="1428205247"/>
    <n v="1423024847"/>
    <b v="0"/>
    <x v="29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65"/>
    <x v="2"/>
    <n v="15"/>
    <s v="GB"/>
    <s v="GBP"/>
    <n v="1440272093"/>
    <n v="1435088093"/>
    <b v="0"/>
    <x v="80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176"/>
    <x v="2"/>
    <n v="91.25"/>
    <s v="US"/>
    <s v="USD"/>
    <n v="1413953940"/>
    <n v="1410141900"/>
    <b v="0"/>
    <x v="22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129"/>
    <x v="2"/>
    <n v="800"/>
    <s v="MX"/>
    <s v="MXN"/>
    <n v="1482108350"/>
    <n v="1479516350"/>
    <b v="0"/>
    <x v="29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843"/>
    <x v="2"/>
    <n v="80"/>
    <s v="GB"/>
    <s v="GBP"/>
    <n v="1488271860"/>
    <n v="1484484219"/>
    <b v="0"/>
    <x v="81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109"/>
    <x v="2"/>
    <e v="#DIV/0!"/>
    <s v="GB"/>
    <s v="GBP"/>
    <n v="1454284500"/>
    <n v="1449431237"/>
    <b v="0"/>
    <x v="78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109"/>
    <x v="2"/>
    <e v="#DIV/0!"/>
    <s v="US"/>
    <s v="USD"/>
    <n v="1465060797"/>
    <n v="1462468797"/>
    <b v="0"/>
    <x v="78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871"/>
    <x v="2"/>
    <n v="50"/>
    <s v="US"/>
    <s v="USD"/>
    <n v="1472847873"/>
    <n v="1468959873"/>
    <b v="0"/>
    <x v="29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109"/>
    <x v="2"/>
    <e v="#DIV/0!"/>
    <s v="US"/>
    <s v="USD"/>
    <n v="1414205990"/>
    <n v="1413341990"/>
    <b v="0"/>
    <x v="78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109"/>
    <x v="2"/>
    <e v="#DIV/0!"/>
    <s v="US"/>
    <s v="USD"/>
    <n v="1485380482"/>
    <n v="1482788482"/>
    <b v="0"/>
    <x v="78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872"/>
    <x v="2"/>
    <n v="22.833333333333332"/>
    <s v="US"/>
    <s v="USD"/>
    <n v="1463343673"/>
    <n v="1460751673"/>
    <b v="0"/>
    <x v="79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709"/>
    <x v="2"/>
    <n v="16.666666666666668"/>
    <s v="US"/>
    <s v="USD"/>
    <n v="1440613920"/>
    <n v="1435953566"/>
    <b v="0"/>
    <x v="79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873"/>
    <x v="2"/>
    <n v="45.785714285714285"/>
    <s v="AU"/>
    <s v="AUD"/>
    <n v="1477550434"/>
    <n v="1474958434"/>
    <b v="0"/>
    <x v="25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874"/>
    <x v="2"/>
    <n v="383.33333333333331"/>
    <s v="MX"/>
    <s v="MXN"/>
    <n v="1482711309"/>
    <n v="1479860109"/>
    <b v="0"/>
    <x v="79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875"/>
    <x v="2"/>
    <n v="106.96969696969697"/>
    <s v="US"/>
    <s v="USD"/>
    <n v="1427936400"/>
    <n v="1424221866"/>
    <b v="0"/>
    <x v="51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876"/>
    <x v="2"/>
    <n v="10.25"/>
    <s v="US"/>
    <s v="USD"/>
    <n v="1411596001"/>
    <n v="1409608801"/>
    <b v="0"/>
    <x v="80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877"/>
    <x v="2"/>
    <n v="59"/>
    <s v="US"/>
    <s v="USD"/>
    <n v="1488517200"/>
    <n v="1485909937"/>
    <b v="0"/>
    <x v="29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109"/>
    <x v="2"/>
    <e v="#DIV/0!"/>
    <s v="GB"/>
    <s v="GBP"/>
    <n v="1448805404"/>
    <n v="1446209804"/>
    <b v="0"/>
    <x v="78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878"/>
    <x v="2"/>
    <n v="14.333333333333334"/>
    <s v="GB"/>
    <s v="GBP"/>
    <n v="1469113351"/>
    <n v="1463929351"/>
    <b v="0"/>
    <x v="79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879"/>
    <x v="2"/>
    <n v="15.666666666666666"/>
    <s v="US"/>
    <s v="USD"/>
    <n v="1424747740"/>
    <n v="1422155740"/>
    <b v="0"/>
    <x v="79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167"/>
    <x v="2"/>
    <n v="1"/>
    <s v="IE"/>
    <s v="EUR"/>
    <n v="1456617600"/>
    <n v="1454280186"/>
    <b v="0"/>
    <x v="29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418"/>
    <x v="2"/>
    <n v="1"/>
    <s v="US"/>
    <s v="USD"/>
    <n v="1452234840"/>
    <n v="1450619123"/>
    <b v="0"/>
    <x v="83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CBCB4-4255-4FF8-B297-7D1C45CA67B7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numFmtId="9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state" fld="6" subtotal="count" baseField="1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05E0E-1D1F-4A24-829D-BDE7BBE83944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5EE48-CE5E-4F22-901B-CCA777E688A8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9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37984-F943-4165-A6DA-558D82632770}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6" firstHeaderRow="0" firstDataRow="1" firstDataCol="1"/>
  <pivotFields count="22">
    <pivotField showAll="0"/>
    <pivotField showAll="0"/>
    <pivotField showAll="0"/>
    <pivotField showAll="0"/>
    <pivotField showAll="0"/>
    <pivotField numFmtId="9" showAll="0"/>
    <pivotField axis="axisRow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3">
    <i>
      <x v="1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3" baseField="0" baseItem="0"/>
    <dataField name="Average of backers_count2" fld="13" subtotal="average" baseField="6" baseItem="1"/>
    <dataField name="Min of backers_count2" fld="13" subtotal="min" baseField="6" baseItem="1"/>
    <dataField name="Max of backers_count2" fld="13" subtotal="max" baseField="6" baseItem="1"/>
    <dataField name="Varp of backers_count2" fld="13" subtotal="varp" baseField="6" baseItem="1"/>
    <dataField name="StdDevp of backers_count2" fld="13" subtotal="stdDevp" baseField="6" baseItem="1"/>
  </dataFields>
  <formats count="1">
    <format dxfId="0">
      <pivotArea collapsedLevelsAreSubtotals="1" fieldPosition="0">
        <references count="2">
          <reference field="4294967294" count="2" selected="0">
            <x v="4"/>
            <x v="5"/>
          </reference>
          <reference field="6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8E40A-7C68-4AA7-9D63-0852D97AECE8}">
  <dimension ref="A1:F14"/>
  <sheetViews>
    <sheetView workbookViewId="0">
      <selection activeCell="S15" sqref="S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8313</v>
      </c>
      <c r="B3" s="6" t="s">
        <v>8312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7" t="s">
        <v>8317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7" t="s">
        <v>8318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7" t="s">
        <v>8321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7" t="s">
        <v>8322</v>
      </c>
      <c r="B8" s="9"/>
      <c r="C8" s="9"/>
      <c r="D8" s="9">
        <v>24</v>
      </c>
      <c r="E8" s="9"/>
      <c r="F8" s="9">
        <v>24</v>
      </c>
    </row>
    <row r="9" spans="1:6" x14ac:dyDescent="0.3">
      <c r="A9" s="7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7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7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7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7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7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7FAF-BC09-403F-8BB6-ACA44A8E1419}">
  <dimension ref="A1:F47"/>
  <sheetViews>
    <sheetView workbookViewId="0">
      <selection activeCell="A3" sqref="A3:F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8323</v>
      </c>
    </row>
    <row r="2" spans="1:6" x14ac:dyDescent="0.3">
      <c r="A2" s="6" t="s">
        <v>8223</v>
      </c>
      <c r="B2" t="s">
        <v>8323</v>
      </c>
    </row>
    <row r="4" spans="1:6" x14ac:dyDescent="0.3">
      <c r="A4" s="6" t="s">
        <v>8313</v>
      </c>
      <c r="B4" s="6" t="s">
        <v>8312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7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7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7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7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7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7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7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7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7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7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7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7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7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7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7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7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7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7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7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7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7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7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7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7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7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7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7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7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7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7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7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7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7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7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7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7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7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7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7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7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7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7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367E-3118-4D69-AA21-9C7562501943}">
  <dimension ref="A2:F19"/>
  <sheetViews>
    <sheetView workbookViewId="0">
      <selection activeCell="F10" sqref="F10:F1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6" t="s">
        <v>8308</v>
      </c>
      <c r="B2" t="s">
        <v>8323</v>
      </c>
    </row>
    <row r="3" spans="1:6" x14ac:dyDescent="0.3">
      <c r="A3" s="6" t="s">
        <v>8379</v>
      </c>
      <c r="B3" t="s">
        <v>8323</v>
      </c>
    </row>
    <row r="5" spans="1:6" x14ac:dyDescent="0.3">
      <c r="A5" s="6" t="s">
        <v>8313</v>
      </c>
      <c r="B5" s="6" t="s">
        <v>8312</v>
      </c>
    </row>
    <row r="6" spans="1:6" x14ac:dyDescent="0.3">
      <c r="A6" s="6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8311</v>
      </c>
    </row>
    <row r="7" spans="1:6" x14ac:dyDescent="0.3">
      <c r="A7" s="8" t="s">
        <v>8373</v>
      </c>
      <c r="B7" s="9">
        <v>182</v>
      </c>
      <c r="C7" s="9">
        <v>149</v>
      </c>
      <c r="D7" s="9">
        <v>34</v>
      </c>
      <c r="E7" s="9">
        <v>2</v>
      </c>
      <c r="F7" s="9">
        <v>367</v>
      </c>
    </row>
    <row r="8" spans="1:6" x14ac:dyDescent="0.3">
      <c r="A8" s="8" t="s">
        <v>8374</v>
      </c>
      <c r="B8" s="9">
        <v>202</v>
      </c>
      <c r="C8" s="9">
        <v>106</v>
      </c>
      <c r="D8" s="9">
        <v>27</v>
      </c>
      <c r="E8" s="9">
        <v>18</v>
      </c>
      <c r="F8" s="9">
        <v>353</v>
      </c>
    </row>
    <row r="9" spans="1:6" x14ac:dyDescent="0.3">
      <c r="A9" s="8" t="s">
        <v>8375</v>
      </c>
      <c r="B9" s="9">
        <v>180</v>
      </c>
      <c r="C9" s="9">
        <v>108</v>
      </c>
      <c r="D9" s="9">
        <v>28</v>
      </c>
      <c r="E9" s="9">
        <v>30</v>
      </c>
      <c r="F9" s="9">
        <v>346</v>
      </c>
    </row>
    <row r="10" spans="1:6" x14ac:dyDescent="0.3">
      <c r="A10" s="8" t="s">
        <v>8376</v>
      </c>
      <c r="B10" s="9">
        <v>192</v>
      </c>
      <c r="C10" s="9">
        <v>102</v>
      </c>
      <c r="D10" s="9">
        <v>27</v>
      </c>
      <c r="E10" s="9"/>
      <c r="F10" s="9">
        <v>321</v>
      </c>
    </row>
    <row r="11" spans="1:6" x14ac:dyDescent="0.3">
      <c r="A11" s="8" t="s">
        <v>8367</v>
      </c>
      <c r="B11" s="9">
        <v>234</v>
      </c>
      <c r="C11" s="9">
        <v>126</v>
      </c>
      <c r="D11" s="9">
        <v>26</v>
      </c>
      <c r="E11" s="9"/>
      <c r="F11" s="9">
        <v>386</v>
      </c>
    </row>
    <row r="12" spans="1:6" x14ac:dyDescent="0.3">
      <c r="A12" s="8" t="s">
        <v>8377</v>
      </c>
      <c r="B12" s="9">
        <v>211</v>
      </c>
      <c r="C12" s="9">
        <v>147</v>
      </c>
      <c r="D12" s="9">
        <v>27</v>
      </c>
      <c r="E12" s="9"/>
      <c r="F12" s="9">
        <v>385</v>
      </c>
    </row>
    <row r="13" spans="1:6" x14ac:dyDescent="0.3">
      <c r="A13" s="8" t="s">
        <v>8368</v>
      </c>
      <c r="B13" s="9">
        <v>194</v>
      </c>
      <c r="C13" s="9">
        <v>150</v>
      </c>
      <c r="D13" s="9">
        <v>43</v>
      </c>
      <c r="E13" s="9"/>
      <c r="F13" s="9">
        <v>387</v>
      </c>
    </row>
    <row r="14" spans="1:6" x14ac:dyDescent="0.3">
      <c r="A14" s="8" t="s">
        <v>8369</v>
      </c>
      <c r="B14" s="9">
        <v>166</v>
      </c>
      <c r="C14" s="9">
        <v>134</v>
      </c>
      <c r="D14" s="9">
        <v>33</v>
      </c>
      <c r="E14" s="9"/>
      <c r="F14" s="9">
        <v>333</v>
      </c>
    </row>
    <row r="15" spans="1:6" x14ac:dyDescent="0.3">
      <c r="A15" s="8" t="s">
        <v>8370</v>
      </c>
      <c r="B15" s="9">
        <v>147</v>
      </c>
      <c r="C15" s="9">
        <v>127</v>
      </c>
      <c r="D15" s="9">
        <v>24</v>
      </c>
      <c r="E15" s="9"/>
      <c r="F15" s="9">
        <v>298</v>
      </c>
    </row>
    <row r="16" spans="1:6" x14ac:dyDescent="0.3">
      <c r="A16" s="8" t="s">
        <v>8371</v>
      </c>
      <c r="B16" s="9">
        <v>183</v>
      </c>
      <c r="C16" s="9">
        <v>149</v>
      </c>
      <c r="D16" s="9">
        <v>20</v>
      </c>
      <c r="E16" s="9"/>
      <c r="F16" s="9">
        <v>352</v>
      </c>
    </row>
    <row r="17" spans="1:6" x14ac:dyDescent="0.3">
      <c r="A17" s="8" t="s">
        <v>8372</v>
      </c>
      <c r="B17" s="9">
        <v>183</v>
      </c>
      <c r="C17" s="9">
        <v>114</v>
      </c>
      <c r="D17" s="9">
        <v>37</v>
      </c>
      <c r="E17" s="9"/>
      <c r="F17" s="9">
        <v>334</v>
      </c>
    </row>
    <row r="18" spans="1:6" x14ac:dyDescent="0.3">
      <c r="A18" s="8" t="s">
        <v>8378</v>
      </c>
      <c r="B18" s="9">
        <v>111</v>
      </c>
      <c r="C18" s="9">
        <v>118</v>
      </c>
      <c r="D18" s="9">
        <v>23</v>
      </c>
      <c r="E18" s="9"/>
      <c r="F18" s="9">
        <v>252</v>
      </c>
    </row>
    <row r="19" spans="1:6" x14ac:dyDescent="0.3">
      <c r="A19" s="8" t="s">
        <v>8311</v>
      </c>
      <c r="B19" s="9">
        <v>2185</v>
      </c>
      <c r="C19" s="9">
        <v>1530</v>
      </c>
      <c r="D19" s="9">
        <v>349</v>
      </c>
      <c r="E19" s="9">
        <v>50</v>
      </c>
      <c r="F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N1" sqref="N1:N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9.88671875" bestFit="1" customWidth="1"/>
    <col min="7" max="8" width="21.33203125" customWidth="1"/>
    <col min="9" max="9" width="17.88671875" customWidth="1"/>
    <col min="10" max="10" width="19.88671875" customWidth="1"/>
    <col min="11" max="11" width="19.33203125" customWidth="1"/>
    <col min="12" max="12" width="17.8867187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2.21875" bestFit="1" customWidth="1"/>
    <col min="18" max="18" width="17.109375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8307</v>
      </c>
      <c r="I1" s="1" t="s">
        <v>8223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>E2/D2</f>
        <v>1.3685882352941177</v>
      </c>
      <c r="G2" t="s">
        <v>8219</v>
      </c>
      <c r="H2">
        <f>E2/N2</f>
        <v>63.917582417582416</v>
      </c>
      <c r="I2" t="s">
        <v>8224</v>
      </c>
      <c r="J2" t="s">
        <v>8246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t="str">
        <f>LEFT(P2,(FIND("/",P2,1)-1))</f>
        <v>film &amp; video</v>
      </c>
      <c r="R2" t="str">
        <f>MID(P2,FIND("/",P2)+1,256)</f>
        <v>television</v>
      </c>
      <c r="S2" s="10">
        <f>(((L2/60)/60)/24)+DATE(1970,1,1)</f>
        <v>42177.007071759261</v>
      </c>
      <c r="T2" s="10">
        <f>(((K2/60)/60)/24)+DATE(1970,1,1)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ref="F3:F66" si="0">E3/D3</f>
        <v>1.4260827250608272</v>
      </c>
      <c r="G3" t="s">
        <v>8219</v>
      </c>
      <c r="H3">
        <f>E3/N3</f>
        <v>185.48101265822785</v>
      </c>
      <c r="I3" t="s">
        <v>8224</v>
      </c>
      <c r="J3" t="s">
        <v>8246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t="str">
        <f t="shared" ref="Q3:Q66" si="1">LEFT(P3,(FIND("/",P3,1)-1))</f>
        <v>film &amp; video</v>
      </c>
      <c r="R3" t="str">
        <f t="shared" ref="R3:R66" si="2">MID(P3,FIND("/",P3)+1,256)</f>
        <v>television</v>
      </c>
      <c r="S3" s="10">
        <f t="shared" ref="S3:S66" si="3">(((L3/60)/60)/24)+DATE(1970,1,1)</f>
        <v>42766.600497685184</v>
      </c>
      <c r="T3" s="10">
        <f t="shared" ref="T3:T66" si="4">(((K3/60)/60)/24)+DATE(1970,1,1)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>
        <f>E4/N4</f>
        <v>15</v>
      </c>
      <c r="I4" t="s">
        <v>8225</v>
      </c>
      <c r="J4" t="s">
        <v>8247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>
        <f>E5/N5</f>
        <v>69.266666666666666</v>
      </c>
      <c r="I5" t="s">
        <v>8224</v>
      </c>
      <c r="J5" t="s">
        <v>8246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>
        <f>E6/N6</f>
        <v>190.55028169014085</v>
      </c>
      <c r="I6" t="s">
        <v>8224</v>
      </c>
      <c r="J6" t="s">
        <v>8246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>
        <f>E7/N7</f>
        <v>93.40425531914893</v>
      </c>
      <c r="I7" t="s">
        <v>8224</v>
      </c>
      <c r="J7" t="s">
        <v>8246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>
        <f>E8/N8</f>
        <v>146.87931034482759</v>
      </c>
      <c r="I8" t="s">
        <v>8224</v>
      </c>
      <c r="J8" t="s">
        <v>8246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t="str">
        <f t="shared" si="1"/>
        <v>film &amp; video</v>
      </c>
      <c r="R8" t="str">
        <f t="shared" si="2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>
        <f>E9/N9</f>
        <v>159.82456140350877</v>
      </c>
      <c r="I9" t="s">
        <v>8224</v>
      </c>
      <c r="J9" t="s">
        <v>8246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t="str">
        <f t="shared" si="1"/>
        <v>film &amp; video</v>
      </c>
      <c r="R9" t="str">
        <f t="shared" si="2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>
        <f>E10/N10</f>
        <v>291.79333333333335</v>
      </c>
      <c r="I10" t="s">
        <v>8224</v>
      </c>
      <c r="J10" t="s">
        <v>8246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42468.94458333333</v>
      </c>
      <c r="T10" s="10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>
        <f>E11/N11</f>
        <v>31.499500000000001</v>
      </c>
      <c r="I11" t="s">
        <v>8224</v>
      </c>
      <c r="J11" t="s">
        <v>8246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>
        <f>E12/N12</f>
        <v>158.68421052631578</v>
      </c>
      <c r="I12" t="s">
        <v>8224</v>
      </c>
      <c r="J12" t="s">
        <v>8246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>
        <f>E13/N13</f>
        <v>80.333333333333329</v>
      </c>
      <c r="I13" t="s">
        <v>8224</v>
      </c>
      <c r="J13" t="s">
        <v>8246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42572.778495370367</v>
      </c>
      <c r="T13" s="10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>
        <f>E14/N14</f>
        <v>59.961305925030231</v>
      </c>
      <c r="I14" t="s">
        <v>8224</v>
      </c>
      <c r="J14" t="s">
        <v>8246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41791.713252314818</v>
      </c>
      <c r="T14" s="10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>
        <f>E15/N15</f>
        <v>109.78431372549019</v>
      </c>
      <c r="I15" t="s">
        <v>8224</v>
      </c>
      <c r="J15" t="s">
        <v>8246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>
        <f>E16/N16</f>
        <v>147.70731707317074</v>
      </c>
      <c r="I16" t="s">
        <v>8226</v>
      </c>
      <c r="J16" t="s">
        <v>8248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>
        <f>E17/N17</f>
        <v>21.755102040816325</v>
      </c>
      <c r="I17" t="s">
        <v>8227</v>
      </c>
      <c r="J17" t="s">
        <v>8249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>
        <f>E18/N18</f>
        <v>171.84285714285716</v>
      </c>
      <c r="I18" t="s">
        <v>8224</v>
      </c>
      <c r="J18" t="s">
        <v>8246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>
        <f>E19/N19</f>
        <v>41.944444444444443</v>
      </c>
      <c r="I19" t="s">
        <v>8225</v>
      </c>
      <c r="J19" t="s">
        <v>8247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>
        <f>E20/N20</f>
        <v>93.264122807017543</v>
      </c>
      <c r="I20" t="s">
        <v>8224</v>
      </c>
      <c r="J20" t="s">
        <v>8246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t="str">
        <f t="shared" si="1"/>
        <v>film &amp; video</v>
      </c>
      <c r="R20" t="str">
        <f t="shared" si="2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>
        <f>E21/N21</f>
        <v>56.136363636363633</v>
      </c>
      <c r="I21" t="s">
        <v>8224</v>
      </c>
      <c r="J21" t="s">
        <v>8246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t="str">
        <f t="shared" si="1"/>
        <v>film &amp; video</v>
      </c>
      <c r="R21" t="str">
        <f t="shared" si="2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>
        <f>E22/N22</f>
        <v>80.16</v>
      </c>
      <c r="I22" t="s">
        <v>8224</v>
      </c>
      <c r="J22" t="s">
        <v>8246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t="str">
        <f t="shared" si="1"/>
        <v>film &amp; video</v>
      </c>
      <c r="R22" t="str">
        <f t="shared" si="2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>
        <f>E23/N23</f>
        <v>199.9009900990099</v>
      </c>
      <c r="I23" t="s">
        <v>8224</v>
      </c>
      <c r="J23" t="s">
        <v>8246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t="str">
        <f t="shared" si="1"/>
        <v>film &amp; video</v>
      </c>
      <c r="R23" t="str">
        <f t="shared" si="2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>
        <f>E24/N24</f>
        <v>51.25</v>
      </c>
      <c r="I24" t="s">
        <v>8224</v>
      </c>
      <c r="J24" t="s">
        <v>8246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t="str">
        <f t="shared" si="1"/>
        <v>film &amp; video</v>
      </c>
      <c r="R24" t="str">
        <f t="shared" si="2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>
        <f>E25/N25</f>
        <v>103.04347826086956</v>
      </c>
      <c r="I25" t="s">
        <v>8224</v>
      </c>
      <c r="J25" t="s">
        <v>8246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t="str">
        <f t="shared" si="1"/>
        <v>film &amp; video</v>
      </c>
      <c r="R25" t="str">
        <f t="shared" si="2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>
        <f>E26/N26</f>
        <v>66.346149825783982</v>
      </c>
      <c r="I26" t="s">
        <v>8224</v>
      </c>
      <c r="J26" t="s">
        <v>8246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t="str">
        <f t="shared" si="1"/>
        <v>film &amp; video</v>
      </c>
      <c r="R26" t="str">
        <f t="shared" si="2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>
        <f>E27/N27</f>
        <v>57.142857142857146</v>
      </c>
      <c r="I27" t="s">
        <v>8224</v>
      </c>
      <c r="J27" t="s">
        <v>8246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t="str">
        <f t="shared" si="1"/>
        <v>film &amp; video</v>
      </c>
      <c r="R27" t="str">
        <f t="shared" si="2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>
        <f>E28/N28</f>
        <v>102.10526315789474</v>
      </c>
      <c r="I28" t="s">
        <v>8224</v>
      </c>
      <c r="J28" t="s">
        <v>8246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t="str">
        <f t="shared" si="1"/>
        <v>film &amp; video</v>
      </c>
      <c r="R28" t="str">
        <f t="shared" si="2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>
        <f>E29/N29</f>
        <v>148.96666666666667</v>
      </c>
      <c r="I29" t="s">
        <v>8228</v>
      </c>
      <c r="J29" t="s">
        <v>8250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t="str">
        <f t="shared" si="1"/>
        <v>film &amp; video</v>
      </c>
      <c r="R29" t="str">
        <f t="shared" si="2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>
        <f>E30/N30</f>
        <v>169.6056338028169</v>
      </c>
      <c r="I30" t="s">
        <v>8224</v>
      </c>
      <c r="J30" t="s">
        <v>8246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t="str">
        <f t="shared" si="1"/>
        <v>film &amp; video</v>
      </c>
      <c r="R30" t="str">
        <f t="shared" si="2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>
        <f>E31/N31</f>
        <v>31.623931623931625</v>
      </c>
      <c r="I31" t="s">
        <v>8225</v>
      </c>
      <c r="J31" t="s">
        <v>8247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t="str">
        <f t="shared" si="1"/>
        <v>film &amp; video</v>
      </c>
      <c r="R31" t="str">
        <f t="shared" si="2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>
        <f>E32/N32</f>
        <v>76.45264150943396</v>
      </c>
      <c r="I32" t="s">
        <v>8224</v>
      </c>
      <c r="J32" t="s">
        <v>8246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t="str">
        <f t="shared" si="1"/>
        <v>film &amp; video</v>
      </c>
      <c r="R32" t="str">
        <f t="shared" si="2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>
        <f>E33/N33</f>
        <v>13</v>
      </c>
      <c r="I33" t="s">
        <v>8224</v>
      </c>
      <c r="J33" t="s">
        <v>8246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t="str">
        <f t="shared" si="1"/>
        <v>film &amp; video</v>
      </c>
      <c r="R33" t="str">
        <f t="shared" si="2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>
        <f>E34/N34</f>
        <v>320.44943820224717</v>
      </c>
      <c r="I34" t="s">
        <v>8224</v>
      </c>
      <c r="J34" t="s">
        <v>8246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t="str">
        <f t="shared" si="1"/>
        <v>film &amp; video</v>
      </c>
      <c r="R34" t="str">
        <f t="shared" si="2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>
        <f>E35/N35</f>
        <v>83.75</v>
      </c>
      <c r="I35" t="s">
        <v>8224</v>
      </c>
      <c r="J35" t="s">
        <v>8246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t="str">
        <f t="shared" si="1"/>
        <v>film &amp; video</v>
      </c>
      <c r="R35" t="str">
        <f t="shared" si="2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>
        <f>E36/N36</f>
        <v>49.882352941176471</v>
      </c>
      <c r="I36" t="s">
        <v>8224</v>
      </c>
      <c r="J36" t="s">
        <v>8246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t="str">
        <f t="shared" si="1"/>
        <v>film &amp; video</v>
      </c>
      <c r="R36" t="str">
        <f t="shared" si="2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>
        <f>E37/N37</f>
        <v>59.464285714285715</v>
      </c>
      <c r="I37" t="s">
        <v>8224</v>
      </c>
      <c r="J37" t="s">
        <v>8246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t="str">
        <f t="shared" si="1"/>
        <v>film &amp; video</v>
      </c>
      <c r="R37" t="str">
        <f t="shared" si="2"/>
        <v>television</v>
      </c>
      <c r="S37" s="10">
        <f t="shared" si="3"/>
        <v>42098.291828703703</v>
      </c>
      <c r="T37" s="10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>
        <f>E38/N38</f>
        <v>193.84090909090909</v>
      </c>
      <c r="I38" t="s">
        <v>8224</v>
      </c>
      <c r="J38" t="s">
        <v>8246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t="str">
        <f t="shared" si="1"/>
        <v>film &amp; video</v>
      </c>
      <c r="R38" t="str">
        <f t="shared" si="2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>
        <f>E39/N39</f>
        <v>159.51383399209487</v>
      </c>
      <c r="I39" t="s">
        <v>8224</v>
      </c>
      <c r="J39" t="s">
        <v>8246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t="str">
        <f t="shared" si="1"/>
        <v>film &amp; video</v>
      </c>
      <c r="R39" t="str">
        <f t="shared" si="2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>
        <f>E40/N40</f>
        <v>41.68181818181818</v>
      </c>
      <c r="I40" t="s">
        <v>8224</v>
      </c>
      <c r="J40" t="s">
        <v>8246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t="str">
        <f t="shared" si="1"/>
        <v>film &amp; video</v>
      </c>
      <c r="R40" t="str">
        <f t="shared" si="2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>
        <f>E41/N41</f>
        <v>150.89861751152074</v>
      </c>
      <c r="I41" t="s">
        <v>8225</v>
      </c>
      <c r="J41" t="s">
        <v>8247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t="str">
        <f t="shared" si="1"/>
        <v>film &amp; video</v>
      </c>
      <c r="R41" t="str">
        <f t="shared" si="2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>
        <f>E42/N42</f>
        <v>126.6875</v>
      </c>
      <c r="I42" t="s">
        <v>8224</v>
      </c>
      <c r="J42" t="s">
        <v>8246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t="str">
        <f t="shared" si="1"/>
        <v>film &amp; video</v>
      </c>
      <c r="R42" t="str">
        <f t="shared" si="2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>
        <f>E43/N43</f>
        <v>105.26315789473684</v>
      </c>
      <c r="I43" t="s">
        <v>8224</v>
      </c>
      <c r="J43" t="s">
        <v>8246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t="str">
        <f t="shared" si="1"/>
        <v>film &amp; video</v>
      </c>
      <c r="R43" t="str">
        <f t="shared" si="2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>
        <f>E44/N44</f>
        <v>117.51479289940828</v>
      </c>
      <c r="I44" t="s">
        <v>8224</v>
      </c>
      <c r="J44" t="s">
        <v>8246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t="str">
        <f t="shared" si="1"/>
        <v>film &amp; video</v>
      </c>
      <c r="R44" t="str">
        <f t="shared" si="2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>
        <f>E45/N45</f>
        <v>117.36121673003802</v>
      </c>
      <c r="I45" t="s">
        <v>8224</v>
      </c>
      <c r="J45" t="s">
        <v>8246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t="str">
        <f t="shared" si="1"/>
        <v>film &amp; video</v>
      </c>
      <c r="R45" t="str">
        <f t="shared" si="2"/>
        <v>television</v>
      </c>
      <c r="S45" s="10">
        <f t="shared" si="3"/>
        <v>41802.790347222224</v>
      </c>
      <c r="T45" s="10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>
        <f>E46/N46</f>
        <v>133.33333333333334</v>
      </c>
      <c r="I46" t="s">
        <v>8224</v>
      </c>
      <c r="J46" t="s">
        <v>8246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t="str">
        <f t="shared" si="1"/>
        <v>film &amp; video</v>
      </c>
      <c r="R46" t="str">
        <f t="shared" si="2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>
        <f>E47/N47</f>
        <v>98.360655737704917</v>
      </c>
      <c r="I47" t="s">
        <v>8224</v>
      </c>
      <c r="J47" t="s">
        <v>8246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t="str">
        <f t="shared" si="1"/>
        <v>film &amp; video</v>
      </c>
      <c r="R47" t="str">
        <f t="shared" si="2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>
        <f>E48/N48</f>
        <v>194.44444444444446</v>
      </c>
      <c r="I48" t="s">
        <v>8226</v>
      </c>
      <c r="J48" t="s">
        <v>8248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t="str">
        <f t="shared" si="1"/>
        <v>film &amp; video</v>
      </c>
      <c r="R48" t="str">
        <f t="shared" si="2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>
        <f>E49/N49</f>
        <v>76.865000000000009</v>
      </c>
      <c r="I49" t="s">
        <v>8224</v>
      </c>
      <c r="J49" t="s">
        <v>8246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t="str">
        <f t="shared" si="1"/>
        <v>film &amp; video</v>
      </c>
      <c r="R49" t="str">
        <f t="shared" si="2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>
        <f>E50/N50</f>
        <v>56.815789473684212</v>
      </c>
      <c r="I50" t="s">
        <v>8225</v>
      </c>
      <c r="J50" t="s">
        <v>8247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t="str">
        <f t="shared" si="1"/>
        <v>film &amp; video</v>
      </c>
      <c r="R50" t="str">
        <f t="shared" si="2"/>
        <v>television</v>
      </c>
      <c r="S50" s="10">
        <f t="shared" si="3"/>
        <v>42033.516898148147</v>
      </c>
      <c r="T50" s="10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>
        <f>E51/N51</f>
        <v>137.93103448275863</v>
      </c>
      <c r="I51" t="s">
        <v>8224</v>
      </c>
      <c r="J51" t="s">
        <v>8246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t="str">
        <f t="shared" si="1"/>
        <v>film &amp; video</v>
      </c>
      <c r="R51" t="str">
        <f t="shared" si="2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>
        <f>E52/N52</f>
        <v>27.272727272727273</v>
      </c>
      <c r="I52" t="s">
        <v>8225</v>
      </c>
      <c r="J52" t="s">
        <v>8247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t="str">
        <f t="shared" si="1"/>
        <v>film &amp; video</v>
      </c>
      <c r="R52" t="str">
        <f t="shared" si="2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>
        <f>E53/N53</f>
        <v>118.33613445378151</v>
      </c>
      <c r="I53" t="s">
        <v>8224</v>
      </c>
      <c r="J53" t="s">
        <v>8246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t="str">
        <f t="shared" si="1"/>
        <v>film &amp; video</v>
      </c>
      <c r="R53" t="str">
        <f t="shared" si="2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>
        <f>E54/N54</f>
        <v>223.48076923076923</v>
      </c>
      <c r="I54" t="s">
        <v>8224</v>
      </c>
      <c r="J54" t="s">
        <v>8246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t="str">
        <f t="shared" si="1"/>
        <v>film &amp; video</v>
      </c>
      <c r="R54" t="str">
        <f t="shared" si="2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>
        <f>E55/N55</f>
        <v>28.111111111111111</v>
      </c>
      <c r="I55" t="s">
        <v>8224</v>
      </c>
      <c r="J55" t="s">
        <v>8246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t="str">
        <f t="shared" si="1"/>
        <v>film &amp; video</v>
      </c>
      <c r="R55" t="str">
        <f t="shared" si="2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>
        <f>E56/N56</f>
        <v>194.23076923076923</v>
      </c>
      <c r="I56" t="s">
        <v>8224</v>
      </c>
      <c r="J56" t="s">
        <v>8246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t="str">
        <f t="shared" si="1"/>
        <v>film &amp; video</v>
      </c>
      <c r="R56" t="str">
        <f t="shared" si="2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>
        <f>E57/N57</f>
        <v>128.95348837209303</v>
      </c>
      <c r="I57" t="s">
        <v>8224</v>
      </c>
      <c r="J57" t="s">
        <v>8246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t="str">
        <f t="shared" si="1"/>
        <v>film &amp; video</v>
      </c>
      <c r="R57" t="str">
        <f t="shared" si="2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>
        <f>E58/N58</f>
        <v>49.316091954022987</v>
      </c>
      <c r="I58" t="s">
        <v>8225</v>
      </c>
      <c r="J58" t="s">
        <v>8247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t="str">
        <f t="shared" si="1"/>
        <v>film &amp; video</v>
      </c>
      <c r="R58" t="str">
        <f t="shared" si="2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>
        <f>E59/N59</f>
        <v>221.52173913043478</v>
      </c>
      <c r="I59" t="s">
        <v>8224</v>
      </c>
      <c r="J59" t="s">
        <v>8246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t="str">
        <f t="shared" si="1"/>
        <v>film &amp; video</v>
      </c>
      <c r="R59" t="str">
        <f t="shared" si="2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>
        <f>E60/N60</f>
        <v>137.21333333333334</v>
      </c>
      <c r="I60" t="s">
        <v>8224</v>
      </c>
      <c r="J60" t="s">
        <v>8246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t="str">
        <f t="shared" si="1"/>
        <v>film &amp; video</v>
      </c>
      <c r="R60" t="str">
        <f t="shared" si="2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>
        <f>E61/N61</f>
        <v>606.82242424242418</v>
      </c>
      <c r="I61" t="s">
        <v>8224</v>
      </c>
      <c r="J61" t="s">
        <v>8246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t="str">
        <f t="shared" si="1"/>
        <v>film &amp; video</v>
      </c>
      <c r="R61" t="str">
        <f t="shared" si="2"/>
        <v>television</v>
      </c>
      <c r="S61" s="10">
        <f t="shared" si="3"/>
        <v>42230.23583333334</v>
      </c>
      <c r="T61" s="10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>
        <f>E62/N62</f>
        <v>43.040092592592593</v>
      </c>
      <c r="I62" t="s">
        <v>8225</v>
      </c>
      <c r="J62" t="s">
        <v>8247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t="str">
        <f t="shared" si="1"/>
        <v>film &amp; video</v>
      </c>
      <c r="R62" t="str">
        <f t="shared" si="2"/>
        <v>shorts</v>
      </c>
      <c r="S62" s="10">
        <f t="shared" si="3"/>
        <v>41701.901817129627</v>
      </c>
      <c r="T62" s="10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>
        <f>E63/N63</f>
        <v>322.39130434782606</v>
      </c>
      <c r="I63" t="s">
        <v>8224</v>
      </c>
      <c r="J63" t="s">
        <v>8246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t="str">
        <f t="shared" si="1"/>
        <v>film &amp; video</v>
      </c>
      <c r="R63" t="str">
        <f t="shared" si="2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>
        <f>E64/N64</f>
        <v>96.708333333333329</v>
      </c>
      <c r="I64" t="s">
        <v>8224</v>
      </c>
      <c r="J64" t="s">
        <v>8246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t="str">
        <f t="shared" si="1"/>
        <v>film &amp; video</v>
      </c>
      <c r="R64" t="str">
        <f t="shared" si="2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>
        <f>E65/N65</f>
        <v>35.474531249999998</v>
      </c>
      <c r="I65" t="s">
        <v>8224</v>
      </c>
      <c r="J65" t="s">
        <v>8246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t="str">
        <f t="shared" si="1"/>
        <v>film &amp; video</v>
      </c>
      <c r="R65" t="str">
        <f t="shared" si="2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si="0"/>
        <v>1.7333333333333334</v>
      </c>
      <c r="G66" t="s">
        <v>8219</v>
      </c>
      <c r="H66">
        <f>E66/N66</f>
        <v>86.666666666666671</v>
      </c>
      <c r="I66" t="s">
        <v>8224</v>
      </c>
      <c r="J66" t="s">
        <v>8246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t="str">
        <f t="shared" si="1"/>
        <v>film &amp; video</v>
      </c>
      <c r="R66" t="str">
        <f t="shared" si="2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ref="F67:F130" si="5">E67/D67</f>
        <v>1.0752857142857142</v>
      </c>
      <c r="G67" t="s">
        <v>8219</v>
      </c>
      <c r="H67">
        <f>E67/N67</f>
        <v>132.05263157894737</v>
      </c>
      <c r="I67" t="s">
        <v>8229</v>
      </c>
      <c r="J67" t="s">
        <v>8251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t="str">
        <f t="shared" ref="Q67:Q130" si="6">LEFT(P67,(FIND("/",P67,1)-1))</f>
        <v>film &amp; video</v>
      </c>
      <c r="R67" t="str">
        <f t="shared" ref="R67:R130" si="7">MID(P67,FIND("/",P67)+1,256)</f>
        <v>shorts</v>
      </c>
      <c r="S67" s="10">
        <f t="shared" ref="S67:S130" si="8">(((L67/60)/60)/24)+DATE(1970,1,1)</f>
        <v>41835.821226851855</v>
      </c>
      <c r="T67" s="10">
        <f t="shared" ref="T67:T130" si="9">(((K67/60)/60)/24)+DATE(1970,1,1)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5"/>
        <v>1.1859999999999999</v>
      </c>
      <c r="G68" t="s">
        <v>8219</v>
      </c>
      <c r="H68">
        <f>E68/N68</f>
        <v>91.230769230769226</v>
      </c>
      <c r="I68" t="s">
        <v>8224</v>
      </c>
      <c r="J68" t="s">
        <v>8246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42539.849768518514</v>
      </c>
      <c r="T68" s="10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5"/>
        <v>1.1625000000000001</v>
      </c>
      <c r="G69" t="s">
        <v>8219</v>
      </c>
      <c r="H69">
        <f>E69/N69</f>
        <v>116.25</v>
      </c>
      <c r="I69" t="s">
        <v>8224</v>
      </c>
      <c r="J69" t="s">
        <v>8246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t="str">
        <f t="shared" si="6"/>
        <v>film &amp; video</v>
      </c>
      <c r="R69" t="str">
        <f t="shared" si="7"/>
        <v>shorts</v>
      </c>
      <c r="S69" s="10">
        <f t="shared" si="8"/>
        <v>41075.583379629628</v>
      </c>
      <c r="T69" s="10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5"/>
        <v>1.2716666666666667</v>
      </c>
      <c r="G70" t="s">
        <v>8219</v>
      </c>
      <c r="H70">
        <f>E70/N70</f>
        <v>21.194444444444443</v>
      </c>
      <c r="I70" t="s">
        <v>8225</v>
      </c>
      <c r="J70" t="s">
        <v>8247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t="str">
        <f t="shared" si="6"/>
        <v>film &amp; video</v>
      </c>
      <c r="R70" t="str">
        <f t="shared" si="7"/>
        <v>shorts</v>
      </c>
      <c r="S70" s="10">
        <f t="shared" si="8"/>
        <v>41663.569340277776</v>
      </c>
      <c r="T70" s="10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5"/>
        <v>1.109423</v>
      </c>
      <c r="G71" t="s">
        <v>8219</v>
      </c>
      <c r="H71">
        <f>E71/N71</f>
        <v>62.327134831460668</v>
      </c>
      <c r="I71" t="s">
        <v>8224</v>
      </c>
      <c r="J71" t="s">
        <v>8246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t="str">
        <f t="shared" si="6"/>
        <v>film &amp; video</v>
      </c>
      <c r="R71" t="str">
        <f t="shared" si="7"/>
        <v>shorts</v>
      </c>
      <c r="S71" s="10">
        <f t="shared" si="8"/>
        <v>40786.187789351854</v>
      </c>
      <c r="T71" s="10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5"/>
        <v>1.272</v>
      </c>
      <c r="G72" t="s">
        <v>8219</v>
      </c>
      <c r="H72">
        <f>E72/N72</f>
        <v>37.411764705882355</v>
      </c>
      <c r="I72" t="s">
        <v>8224</v>
      </c>
      <c r="J72" t="s">
        <v>8246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t="str">
        <f t="shared" si="6"/>
        <v>film &amp; video</v>
      </c>
      <c r="R72" t="str">
        <f t="shared" si="7"/>
        <v>shorts</v>
      </c>
      <c r="S72" s="10">
        <f t="shared" si="8"/>
        <v>40730.896354166667</v>
      </c>
      <c r="T72" s="10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5"/>
        <v>1.2394444444444443</v>
      </c>
      <c r="G73" t="s">
        <v>8219</v>
      </c>
      <c r="H73">
        <f>E73/N73</f>
        <v>69.71875</v>
      </c>
      <c r="I73" t="s">
        <v>8224</v>
      </c>
      <c r="J73" t="s">
        <v>8246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t="str">
        <f t="shared" si="6"/>
        <v>film &amp; video</v>
      </c>
      <c r="R73" t="str">
        <f t="shared" si="7"/>
        <v>shorts</v>
      </c>
      <c r="S73" s="10">
        <f t="shared" si="8"/>
        <v>40997.271493055552</v>
      </c>
      <c r="T73" s="10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5"/>
        <v>1.084090909090909</v>
      </c>
      <c r="G74" t="s">
        <v>8219</v>
      </c>
      <c r="H74">
        <f>E74/N74</f>
        <v>58.170731707317074</v>
      </c>
      <c r="I74" t="s">
        <v>8224</v>
      </c>
      <c r="J74" t="s">
        <v>8246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t="str">
        <f t="shared" si="6"/>
        <v>film &amp; video</v>
      </c>
      <c r="R74" t="str">
        <f t="shared" si="7"/>
        <v>shorts</v>
      </c>
      <c r="S74" s="10">
        <f t="shared" si="8"/>
        <v>41208.010196759256</v>
      </c>
      <c r="T74" s="10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5"/>
        <v>1</v>
      </c>
      <c r="G75" t="s">
        <v>8219</v>
      </c>
      <c r="H75">
        <f>E75/N75</f>
        <v>50</v>
      </c>
      <c r="I75" t="s">
        <v>8224</v>
      </c>
      <c r="J75" t="s">
        <v>8246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t="str">
        <f t="shared" si="6"/>
        <v>film &amp; video</v>
      </c>
      <c r="R75" t="str">
        <f t="shared" si="7"/>
        <v>shorts</v>
      </c>
      <c r="S75" s="10">
        <f t="shared" si="8"/>
        <v>40587.75675925926</v>
      </c>
      <c r="T75" s="10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5"/>
        <v>1.1293199999999999</v>
      </c>
      <c r="G76" t="s">
        <v>8219</v>
      </c>
      <c r="H76">
        <f>E76/N76</f>
        <v>19.471034482758618</v>
      </c>
      <c r="I76" t="s">
        <v>8230</v>
      </c>
      <c r="J76" t="s">
        <v>8249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t="str">
        <f t="shared" si="6"/>
        <v>film &amp; video</v>
      </c>
      <c r="R76" t="str">
        <f t="shared" si="7"/>
        <v>shorts</v>
      </c>
      <c r="S76" s="10">
        <f t="shared" si="8"/>
        <v>42360.487210648149</v>
      </c>
      <c r="T76" s="10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5"/>
        <v>1.1542857142857144</v>
      </c>
      <c r="G77" t="s">
        <v>8219</v>
      </c>
      <c r="H77">
        <f>E77/N77</f>
        <v>85.957446808510639</v>
      </c>
      <c r="I77" t="s">
        <v>8224</v>
      </c>
      <c r="J77" t="s">
        <v>8246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t="str">
        <f t="shared" si="6"/>
        <v>film &amp; video</v>
      </c>
      <c r="R77" t="str">
        <f t="shared" si="7"/>
        <v>shorts</v>
      </c>
      <c r="S77" s="10">
        <f t="shared" si="8"/>
        <v>41357.209166666667</v>
      </c>
      <c r="T77" s="10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5"/>
        <v>1.5333333333333334</v>
      </c>
      <c r="G78" t="s">
        <v>8219</v>
      </c>
      <c r="H78">
        <f>E78/N78</f>
        <v>30.666666666666668</v>
      </c>
      <c r="I78" t="s">
        <v>8224</v>
      </c>
      <c r="J78" t="s">
        <v>8246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t="str">
        <f t="shared" si="6"/>
        <v>film &amp; video</v>
      </c>
      <c r="R78" t="str">
        <f t="shared" si="7"/>
        <v>shorts</v>
      </c>
      <c r="S78" s="10">
        <f t="shared" si="8"/>
        <v>40844.691643518519</v>
      </c>
      <c r="T78" s="10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5"/>
        <v>3.9249999999999998</v>
      </c>
      <c r="G79" t="s">
        <v>8219</v>
      </c>
      <c r="H79">
        <f>E79/N79</f>
        <v>60.384615384615387</v>
      </c>
      <c r="I79" t="s">
        <v>8224</v>
      </c>
      <c r="J79" t="s">
        <v>8246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t="str">
        <f t="shared" si="6"/>
        <v>film &amp; video</v>
      </c>
      <c r="R79" t="str">
        <f t="shared" si="7"/>
        <v>shorts</v>
      </c>
      <c r="S79" s="10">
        <f t="shared" si="8"/>
        <v>40997.144872685189</v>
      </c>
      <c r="T79" s="10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5"/>
        <v>27.02</v>
      </c>
      <c r="G80" t="s">
        <v>8219</v>
      </c>
      <c r="H80">
        <f>E80/N80</f>
        <v>38.6</v>
      </c>
      <c r="I80" t="s">
        <v>8230</v>
      </c>
      <c r="J80" t="s">
        <v>8249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42604.730567129634</v>
      </c>
      <c r="T80" s="10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5"/>
        <v>1.27</v>
      </c>
      <c r="G81" t="s">
        <v>8219</v>
      </c>
      <c r="H81">
        <f>E81/N81</f>
        <v>40.268292682926827</v>
      </c>
      <c r="I81" t="s">
        <v>8225</v>
      </c>
      <c r="J81" t="s">
        <v>8247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t="str">
        <f t="shared" si="6"/>
        <v>film &amp; video</v>
      </c>
      <c r="R81" t="str">
        <f t="shared" si="7"/>
        <v>shorts</v>
      </c>
      <c r="S81" s="10">
        <f t="shared" si="8"/>
        <v>41724.776539351849</v>
      </c>
      <c r="T81" s="10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5"/>
        <v>1.0725</v>
      </c>
      <c r="G82" t="s">
        <v>8219</v>
      </c>
      <c r="H82">
        <f>E82/N82</f>
        <v>273.82978723404256</v>
      </c>
      <c r="I82" t="s">
        <v>8224</v>
      </c>
      <c r="J82" t="s">
        <v>8246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t="str">
        <f t="shared" si="6"/>
        <v>film &amp; video</v>
      </c>
      <c r="R82" t="str">
        <f t="shared" si="7"/>
        <v>shorts</v>
      </c>
      <c r="S82" s="10">
        <f t="shared" si="8"/>
        <v>41583.083981481483</v>
      </c>
      <c r="T82" s="10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5"/>
        <v>1.98</v>
      </c>
      <c r="G83" t="s">
        <v>8219</v>
      </c>
      <c r="H83">
        <f>E83/N83</f>
        <v>53.035714285714285</v>
      </c>
      <c r="I83" t="s">
        <v>8224</v>
      </c>
      <c r="J83" t="s">
        <v>8246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t="str">
        <f t="shared" si="6"/>
        <v>film &amp; video</v>
      </c>
      <c r="R83" t="str">
        <f t="shared" si="7"/>
        <v>shorts</v>
      </c>
      <c r="S83" s="10">
        <f t="shared" si="8"/>
        <v>41100.158877314818</v>
      </c>
      <c r="T83" s="10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5"/>
        <v>1.0001249999999999</v>
      </c>
      <c r="G84" t="s">
        <v>8219</v>
      </c>
      <c r="H84">
        <f>E84/N84</f>
        <v>40.005000000000003</v>
      </c>
      <c r="I84" t="s">
        <v>8224</v>
      </c>
      <c r="J84" t="s">
        <v>8246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t="str">
        <f t="shared" si="6"/>
        <v>film &amp; video</v>
      </c>
      <c r="R84" t="str">
        <f t="shared" si="7"/>
        <v>shorts</v>
      </c>
      <c r="S84" s="10">
        <f t="shared" si="8"/>
        <v>40795.820150462961</v>
      </c>
      <c r="T84" s="10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5"/>
        <v>1.0249999999999999</v>
      </c>
      <c r="G85" t="s">
        <v>8219</v>
      </c>
      <c r="H85">
        <f>E85/N85</f>
        <v>15.76923076923077</v>
      </c>
      <c r="I85" t="s">
        <v>8225</v>
      </c>
      <c r="J85" t="s">
        <v>8247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t="str">
        <f t="shared" si="6"/>
        <v>film &amp; video</v>
      </c>
      <c r="R85" t="str">
        <f t="shared" si="7"/>
        <v>shorts</v>
      </c>
      <c r="S85" s="10">
        <f t="shared" si="8"/>
        <v>42042.615613425922</v>
      </c>
      <c r="T85" s="10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5"/>
        <v>1</v>
      </c>
      <c r="G86" t="s">
        <v>8219</v>
      </c>
      <c r="H86">
        <f>E86/N86</f>
        <v>71.428571428571431</v>
      </c>
      <c r="I86" t="s">
        <v>8224</v>
      </c>
      <c r="J86" t="s">
        <v>8246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t="str">
        <f t="shared" si="6"/>
        <v>film &amp; video</v>
      </c>
      <c r="R86" t="str">
        <f t="shared" si="7"/>
        <v>shorts</v>
      </c>
      <c r="S86" s="10">
        <f t="shared" si="8"/>
        <v>40648.757939814815</v>
      </c>
      <c r="T86" s="10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5"/>
        <v>1.2549999999999999</v>
      </c>
      <c r="G87" t="s">
        <v>8219</v>
      </c>
      <c r="H87">
        <f>E87/N87</f>
        <v>71.714285714285708</v>
      </c>
      <c r="I87" t="s">
        <v>8224</v>
      </c>
      <c r="J87" t="s">
        <v>8246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t="str">
        <f t="shared" si="6"/>
        <v>film &amp; video</v>
      </c>
      <c r="R87" t="str">
        <f t="shared" si="7"/>
        <v>shorts</v>
      </c>
      <c r="S87" s="10">
        <f t="shared" si="8"/>
        <v>40779.125428240739</v>
      </c>
      <c r="T87" s="10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5"/>
        <v>1.0646666666666667</v>
      </c>
      <c r="G88" t="s">
        <v>8219</v>
      </c>
      <c r="H88">
        <f>E88/N88</f>
        <v>375.76470588235293</v>
      </c>
      <c r="I88" t="s">
        <v>8230</v>
      </c>
      <c r="J88" t="s">
        <v>8249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t="str">
        <f t="shared" si="6"/>
        <v>film &amp; video</v>
      </c>
      <c r="R88" t="str">
        <f t="shared" si="7"/>
        <v>shorts</v>
      </c>
      <c r="S88" s="10">
        <f t="shared" si="8"/>
        <v>42291.556076388893</v>
      </c>
      <c r="T88" s="10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5"/>
        <v>1.046</v>
      </c>
      <c r="G89" t="s">
        <v>8219</v>
      </c>
      <c r="H89">
        <f>E89/N89</f>
        <v>104.6</v>
      </c>
      <c r="I89" t="s">
        <v>8224</v>
      </c>
      <c r="J89" t="s">
        <v>8246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40322.53938657407</v>
      </c>
      <c r="T89" s="10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5"/>
        <v>1.0285714285714285</v>
      </c>
      <c r="G90" t="s">
        <v>8219</v>
      </c>
      <c r="H90">
        <f>E90/N90</f>
        <v>60</v>
      </c>
      <c r="I90" t="s">
        <v>8224</v>
      </c>
      <c r="J90" t="s">
        <v>8246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t="str">
        <f t="shared" si="6"/>
        <v>film &amp; video</v>
      </c>
      <c r="R90" t="str">
        <f t="shared" si="7"/>
        <v>shorts</v>
      </c>
      <c r="S90" s="10">
        <f t="shared" si="8"/>
        <v>41786.65892361111</v>
      </c>
      <c r="T90" s="10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5"/>
        <v>1.1506666666666667</v>
      </c>
      <c r="G91" t="s">
        <v>8219</v>
      </c>
      <c r="H91">
        <f>E91/N91</f>
        <v>123.28571428571429</v>
      </c>
      <c r="I91" t="s">
        <v>8224</v>
      </c>
      <c r="J91" t="s">
        <v>8246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t="str">
        <f t="shared" si="6"/>
        <v>film &amp; video</v>
      </c>
      <c r="R91" t="str">
        <f t="shared" si="7"/>
        <v>shorts</v>
      </c>
      <c r="S91" s="10">
        <f t="shared" si="8"/>
        <v>41402.752222222225</v>
      </c>
      <c r="T91" s="10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5"/>
        <v>1.004</v>
      </c>
      <c r="G92" t="s">
        <v>8219</v>
      </c>
      <c r="H92">
        <f>E92/N92</f>
        <v>31.375</v>
      </c>
      <c r="I92" t="s">
        <v>8224</v>
      </c>
      <c r="J92" t="s">
        <v>8246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t="str">
        <f t="shared" si="6"/>
        <v>film &amp; video</v>
      </c>
      <c r="R92" t="str">
        <f t="shared" si="7"/>
        <v>shorts</v>
      </c>
      <c r="S92" s="10">
        <f t="shared" si="8"/>
        <v>40706.297442129631</v>
      </c>
      <c r="T92" s="10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5"/>
        <v>1.2</v>
      </c>
      <c r="G93" t="s">
        <v>8219</v>
      </c>
      <c r="H93">
        <f>E93/N93</f>
        <v>78.260869565217391</v>
      </c>
      <c r="I93" t="s">
        <v>8224</v>
      </c>
      <c r="J93" t="s">
        <v>8246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t="str">
        <f t="shared" si="6"/>
        <v>film &amp; video</v>
      </c>
      <c r="R93" t="str">
        <f t="shared" si="7"/>
        <v>shorts</v>
      </c>
      <c r="S93" s="10">
        <f t="shared" si="8"/>
        <v>40619.402361111112</v>
      </c>
      <c r="T93" s="10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5"/>
        <v>1.052</v>
      </c>
      <c r="G94" t="s">
        <v>8219</v>
      </c>
      <c r="H94">
        <f>E94/N94</f>
        <v>122.32558139534883</v>
      </c>
      <c r="I94" t="s">
        <v>8229</v>
      </c>
      <c r="J94" t="s">
        <v>8251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t="str">
        <f t="shared" si="6"/>
        <v>film &amp; video</v>
      </c>
      <c r="R94" t="str">
        <f t="shared" si="7"/>
        <v>shorts</v>
      </c>
      <c r="S94" s="10">
        <f t="shared" si="8"/>
        <v>42721.198877314819</v>
      </c>
      <c r="T94" s="10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5"/>
        <v>1.1060000000000001</v>
      </c>
      <c r="G95" t="s">
        <v>8219</v>
      </c>
      <c r="H95">
        <f>E95/N95</f>
        <v>73.733333333333334</v>
      </c>
      <c r="I95" t="s">
        <v>8224</v>
      </c>
      <c r="J95" t="s">
        <v>8246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t="str">
        <f t="shared" si="6"/>
        <v>film &amp; video</v>
      </c>
      <c r="R95" t="str">
        <f t="shared" si="7"/>
        <v>shorts</v>
      </c>
      <c r="S95" s="10">
        <f t="shared" si="8"/>
        <v>41065.858067129629</v>
      </c>
      <c r="T95" s="10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5"/>
        <v>1.04</v>
      </c>
      <c r="G96" t="s">
        <v>8219</v>
      </c>
      <c r="H96">
        <f>E96/N96</f>
        <v>21.666666666666668</v>
      </c>
      <c r="I96" t="s">
        <v>8225</v>
      </c>
      <c r="J96" t="s">
        <v>8247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t="str">
        <f t="shared" si="6"/>
        <v>film &amp; video</v>
      </c>
      <c r="R96" t="str">
        <f t="shared" si="7"/>
        <v>shorts</v>
      </c>
      <c r="S96" s="10">
        <f t="shared" si="8"/>
        <v>41716.717847222222</v>
      </c>
      <c r="T96" s="10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5"/>
        <v>1.3142857142857143</v>
      </c>
      <c r="G97" t="s">
        <v>8219</v>
      </c>
      <c r="H97">
        <f>E97/N97</f>
        <v>21.904761904761905</v>
      </c>
      <c r="I97" t="s">
        <v>8224</v>
      </c>
      <c r="J97" t="s">
        <v>8246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t="str">
        <f t="shared" si="6"/>
        <v>film &amp; video</v>
      </c>
      <c r="R97" t="str">
        <f t="shared" si="7"/>
        <v>shorts</v>
      </c>
      <c r="S97" s="10">
        <f t="shared" si="8"/>
        <v>40935.005104166667</v>
      </c>
      <c r="T97" s="10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5"/>
        <v>1.1466666666666667</v>
      </c>
      <c r="G98" t="s">
        <v>8219</v>
      </c>
      <c r="H98">
        <f>E98/N98</f>
        <v>50.588235294117645</v>
      </c>
      <c r="I98" t="s">
        <v>8224</v>
      </c>
      <c r="J98" t="s">
        <v>8246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t="str">
        <f t="shared" si="6"/>
        <v>film &amp; video</v>
      </c>
      <c r="R98" t="str">
        <f t="shared" si="7"/>
        <v>shorts</v>
      </c>
      <c r="S98" s="10">
        <f t="shared" si="8"/>
        <v>40324.662511574075</v>
      </c>
      <c r="T98" s="10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5"/>
        <v>1.0625</v>
      </c>
      <c r="G99" t="s">
        <v>8219</v>
      </c>
      <c r="H99">
        <f>E99/N99</f>
        <v>53.125</v>
      </c>
      <c r="I99" t="s">
        <v>8224</v>
      </c>
      <c r="J99" t="s">
        <v>8246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t="str">
        <f t="shared" si="6"/>
        <v>film &amp; video</v>
      </c>
      <c r="R99" t="str">
        <f t="shared" si="7"/>
        <v>shorts</v>
      </c>
      <c r="S99" s="10">
        <f t="shared" si="8"/>
        <v>40706.135208333333</v>
      </c>
      <c r="T99" s="10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5"/>
        <v>1.0625</v>
      </c>
      <c r="G100" t="s">
        <v>8219</v>
      </c>
      <c r="H100">
        <f>E100/N100</f>
        <v>56.666666666666664</v>
      </c>
      <c r="I100" t="s">
        <v>8224</v>
      </c>
      <c r="J100" t="s">
        <v>8246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41214.79483796296</v>
      </c>
      <c r="T100" s="10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5"/>
        <v>1.0601933333333333</v>
      </c>
      <c r="G101" t="s">
        <v>8219</v>
      </c>
      <c r="H101">
        <f>E101/N101</f>
        <v>40.776666666666664</v>
      </c>
      <c r="I101" t="s">
        <v>8224</v>
      </c>
      <c r="J101" t="s">
        <v>8246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41631.902766203704</v>
      </c>
      <c r="T101" s="10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5"/>
        <v>1</v>
      </c>
      <c r="G102" t="s">
        <v>8219</v>
      </c>
      <c r="H102">
        <f>E102/N102</f>
        <v>192.30769230769232</v>
      </c>
      <c r="I102" t="s">
        <v>8224</v>
      </c>
      <c r="J102" t="s">
        <v>8246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41197.753310185188</v>
      </c>
      <c r="T102" s="10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5"/>
        <v>1</v>
      </c>
      <c r="G103" t="s">
        <v>8219</v>
      </c>
      <c r="H103">
        <f>E103/N103</f>
        <v>100</v>
      </c>
      <c r="I103" t="s">
        <v>8224</v>
      </c>
      <c r="J103" t="s">
        <v>8246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41274.776736111111</v>
      </c>
      <c r="T103" s="10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5"/>
        <v>1.2775000000000001</v>
      </c>
      <c r="G104" t="s">
        <v>8219</v>
      </c>
      <c r="H104">
        <f>E104/N104</f>
        <v>117.92307692307692</v>
      </c>
      <c r="I104" t="s">
        <v>8224</v>
      </c>
      <c r="J104" t="s">
        <v>8246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40505.131168981483</v>
      </c>
      <c r="T104" s="10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5"/>
        <v>1.0515384615384615</v>
      </c>
      <c r="G105" t="s">
        <v>8219</v>
      </c>
      <c r="H105">
        <f>E105/N105</f>
        <v>27.897959183673468</v>
      </c>
      <c r="I105" t="s">
        <v>8225</v>
      </c>
      <c r="J105" t="s">
        <v>8247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41682.805902777778</v>
      </c>
      <c r="T105" s="10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5"/>
        <v>1.2</v>
      </c>
      <c r="G106" t="s">
        <v>8219</v>
      </c>
      <c r="H106">
        <f>E106/N106</f>
        <v>60</v>
      </c>
      <c r="I106" t="s">
        <v>8224</v>
      </c>
      <c r="J106" t="s">
        <v>8246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40612.695208333331</v>
      </c>
      <c r="T106" s="10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5"/>
        <v>1.074090909090909</v>
      </c>
      <c r="G107" t="s">
        <v>8219</v>
      </c>
      <c r="H107">
        <f>E107/N107</f>
        <v>39.383333333333333</v>
      </c>
      <c r="I107" t="s">
        <v>8224</v>
      </c>
      <c r="J107" t="s">
        <v>8246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42485.724768518514</v>
      </c>
      <c r="T107" s="10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5"/>
        <v>1.0049999999999999</v>
      </c>
      <c r="G108" t="s">
        <v>8219</v>
      </c>
      <c r="H108">
        <f>E108/N108</f>
        <v>186.11111111111111</v>
      </c>
      <c r="I108" t="s">
        <v>8224</v>
      </c>
      <c r="J108" t="s">
        <v>8246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40987.776631944449</v>
      </c>
      <c r="T108" s="10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5"/>
        <v>1.0246666666666666</v>
      </c>
      <c r="G109" t="s">
        <v>8219</v>
      </c>
      <c r="H109">
        <f>E109/N109</f>
        <v>111.37681159420291</v>
      </c>
      <c r="I109" t="s">
        <v>8224</v>
      </c>
      <c r="J109" t="s">
        <v>8246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40635.982488425929</v>
      </c>
      <c r="T109" s="10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5"/>
        <v>2.4666666666666668</v>
      </c>
      <c r="G110" t="s">
        <v>8219</v>
      </c>
      <c r="H110">
        <f>E110/N110</f>
        <v>78.723404255319153</v>
      </c>
      <c r="I110" t="s">
        <v>8224</v>
      </c>
      <c r="J110" t="s">
        <v>8246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41365.613078703704</v>
      </c>
      <c r="T110" s="10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5"/>
        <v>2.1949999999999998</v>
      </c>
      <c r="G111" t="s">
        <v>8219</v>
      </c>
      <c r="H111">
        <f>E111/N111</f>
        <v>46.702127659574465</v>
      </c>
      <c r="I111" t="s">
        <v>8224</v>
      </c>
      <c r="J111" t="s">
        <v>8246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t="str">
        <f t="shared" si="6"/>
        <v>film &amp; video</v>
      </c>
      <c r="R111" t="str">
        <f t="shared" si="7"/>
        <v>shorts</v>
      </c>
      <c r="S111" s="10">
        <f t="shared" si="8"/>
        <v>40570.025810185187</v>
      </c>
      <c r="T111" s="10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5"/>
        <v>1.3076923076923077</v>
      </c>
      <c r="G112" t="s">
        <v>8219</v>
      </c>
      <c r="H112">
        <f>E112/N112</f>
        <v>65.384615384615387</v>
      </c>
      <c r="I112" t="s">
        <v>8224</v>
      </c>
      <c r="J112" t="s">
        <v>8246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41557.949687500004</v>
      </c>
      <c r="T112" s="10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5"/>
        <v>1.5457142857142858</v>
      </c>
      <c r="G113" t="s">
        <v>8219</v>
      </c>
      <c r="H113">
        <f>E113/N113</f>
        <v>102.0754716981132</v>
      </c>
      <c r="I113" t="s">
        <v>8226</v>
      </c>
      <c r="J113" t="s">
        <v>8248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42125.333182870367</v>
      </c>
      <c r="T113" s="10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5"/>
        <v>1.04</v>
      </c>
      <c r="G114" t="s">
        <v>8219</v>
      </c>
      <c r="H114">
        <f>E114/N114</f>
        <v>64.197530864197532</v>
      </c>
      <c r="I114" t="s">
        <v>8224</v>
      </c>
      <c r="J114" t="s">
        <v>8246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41718.043032407404</v>
      </c>
      <c r="T114" s="10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5"/>
        <v>1.41</v>
      </c>
      <c r="G115" t="s">
        <v>8219</v>
      </c>
      <c r="H115">
        <f>E115/N115</f>
        <v>90.384615384615387</v>
      </c>
      <c r="I115" t="s">
        <v>8224</v>
      </c>
      <c r="J115" t="s">
        <v>8246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40753.758425925924</v>
      </c>
      <c r="T115" s="10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5"/>
        <v>1.0333333333333334</v>
      </c>
      <c r="G116" t="s">
        <v>8219</v>
      </c>
      <c r="H116">
        <f>E116/N116</f>
        <v>88.571428571428569</v>
      </c>
      <c r="I116" t="s">
        <v>8224</v>
      </c>
      <c r="J116" t="s">
        <v>8246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40861.27416666667</v>
      </c>
      <c r="T116" s="10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5"/>
        <v>1.4044444444444444</v>
      </c>
      <c r="G117" t="s">
        <v>8219</v>
      </c>
      <c r="H117">
        <f>E117/N117</f>
        <v>28.727272727272727</v>
      </c>
      <c r="I117" t="s">
        <v>8224</v>
      </c>
      <c r="J117" t="s">
        <v>8246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40918.738935185182</v>
      </c>
      <c r="T117" s="10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5"/>
        <v>1.1365714285714286</v>
      </c>
      <c r="G118" t="s">
        <v>8219</v>
      </c>
      <c r="H118">
        <f>E118/N118</f>
        <v>69.78947368421052</v>
      </c>
      <c r="I118" t="s">
        <v>8224</v>
      </c>
      <c r="J118" t="s">
        <v>8246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40595.497164351851</v>
      </c>
      <c r="T118" s="10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5"/>
        <v>1.0049377777777779</v>
      </c>
      <c r="G119" t="s">
        <v>8219</v>
      </c>
      <c r="H119">
        <f>E119/N119</f>
        <v>167.48962962962963</v>
      </c>
      <c r="I119" t="s">
        <v>8224</v>
      </c>
      <c r="J119" t="s">
        <v>8246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40248.834999999999</v>
      </c>
      <c r="T119" s="10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5"/>
        <v>1.1303159999999999</v>
      </c>
      <c r="G120" t="s">
        <v>8219</v>
      </c>
      <c r="H120">
        <f>E120/N120</f>
        <v>144.91230769230768</v>
      </c>
      <c r="I120" t="s">
        <v>8224</v>
      </c>
      <c r="J120" t="s">
        <v>8246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40723.053657407407</v>
      </c>
      <c r="T120" s="10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5"/>
        <v>1.0455692307692308</v>
      </c>
      <c r="G121" t="s">
        <v>8219</v>
      </c>
      <c r="H121">
        <f>E121/N121</f>
        <v>91.840540540540545</v>
      </c>
      <c r="I121" t="s">
        <v>8224</v>
      </c>
      <c r="J121" t="s">
        <v>8246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40739.069282407407</v>
      </c>
      <c r="T121" s="10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5"/>
        <v>1.4285714285714287E-4</v>
      </c>
      <c r="G122" t="s">
        <v>8220</v>
      </c>
      <c r="H122">
        <f>E122/N122</f>
        <v>10</v>
      </c>
      <c r="I122" t="s">
        <v>8231</v>
      </c>
      <c r="J122" t="s">
        <v>8252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42616.049849537041</v>
      </c>
      <c r="T122" s="10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5"/>
        <v>3.3333333333333332E-4</v>
      </c>
      <c r="G123" t="s">
        <v>8220</v>
      </c>
      <c r="H123">
        <f>E123/N123</f>
        <v>1</v>
      </c>
      <c r="I123" t="s">
        <v>8224</v>
      </c>
      <c r="J123" t="s">
        <v>8246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42096.704976851848</v>
      </c>
      <c r="T123" s="10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5"/>
        <v>0</v>
      </c>
      <c r="G124" t="s">
        <v>8220</v>
      </c>
      <c r="H124" t="e">
        <f>E124/N124</f>
        <v>#DIV/0!</v>
      </c>
      <c r="I124" t="s">
        <v>8224</v>
      </c>
      <c r="J124" t="s">
        <v>8246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42593.431793981479</v>
      </c>
      <c r="T124" s="10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5"/>
        <v>2.7454545454545453E-3</v>
      </c>
      <c r="G125" t="s">
        <v>8220</v>
      </c>
      <c r="H125">
        <f>E125/N125</f>
        <v>25.166666666666668</v>
      </c>
      <c r="I125" t="s">
        <v>8224</v>
      </c>
      <c r="J125" t="s">
        <v>8246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41904.781990740739</v>
      </c>
      <c r="T125" s="10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5"/>
        <v>0</v>
      </c>
      <c r="G126" t="s">
        <v>8220</v>
      </c>
      <c r="H126" t="e">
        <f>E126/N126</f>
        <v>#DIV/0!</v>
      </c>
      <c r="I126" t="s">
        <v>8224</v>
      </c>
      <c r="J126" t="s">
        <v>8246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42114.928726851853</v>
      </c>
      <c r="T126" s="10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5"/>
        <v>0.14000000000000001</v>
      </c>
      <c r="G127" t="s">
        <v>8220</v>
      </c>
      <c r="H127">
        <f>E127/N127</f>
        <v>11.666666666666666</v>
      </c>
      <c r="I127" t="s">
        <v>8229</v>
      </c>
      <c r="J127" t="s">
        <v>8251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42709.993981481486</v>
      </c>
      <c r="T127" s="10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5"/>
        <v>5.5480000000000002E-2</v>
      </c>
      <c r="G128" t="s">
        <v>8220</v>
      </c>
      <c r="H128">
        <f>E128/N128</f>
        <v>106.69230769230769</v>
      </c>
      <c r="I128" t="s">
        <v>8224</v>
      </c>
      <c r="J128" t="s">
        <v>8246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42135.589548611111</v>
      </c>
      <c r="T128" s="10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5"/>
        <v>2.375E-2</v>
      </c>
      <c r="G129" t="s">
        <v>8220</v>
      </c>
      <c r="H129">
        <f>E129/N129</f>
        <v>47.5</v>
      </c>
      <c r="I129" t="s">
        <v>8224</v>
      </c>
      <c r="J129" t="s">
        <v>8246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42067.62431712963</v>
      </c>
      <c r="T129" s="10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si="5"/>
        <v>1.8669999999999999E-2</v>
      </c>
      <c r="G130" t="s">
        <v>8220</v>
      </c>
      <c r="H130">
        <f>E130/N130</f>
        <v>311.16666666666669</v>
      </c>
      <c r="I130" t="s">
        <v>8224</v>
      </c>
      <c r="J130" t="s">
        <v>8246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t="str">
        <f t="shared" si="6"/>
        <v>film &amp; video</v>
      </c>
      <c r="R130" t="str">
        <f t="shared" si="7"/>
        <v>science fiction</v>
      </c>
      <c r="S130" s="10">
        <f t="shared" si="8"/>
        <v>42628.22792824074</v>
      </c>
      <c r="T130" s="10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ref="F131:F194" si="10">E131/D131</f>
        <v>0</v>
      </c>
      <c r="G131" t="s">
        <v>8220</v>
      </c>
      <c r="H131" t="e">
        <f>E131/N131</f>
        <v>#DIV/0!</v>
      </c>
      <c r="I131" t="s">
        <v>8224</v>
      </c>
      <c r="J131" t="s">
        <v>8246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t="str">
        <f t="shared" ref="Q131:Q194" si="11">LEFT(P131,(FIND("/",P131,1)-1))</f>
        <v>film &amp; video</v>
      </c>
      <c r="R131" t="str">
        <f t="shared" ref="R131:R194" si="12">MID(P131,FIND("/",P131)+1,256)</f>
        <v>science fiction</v>
      </c>
      <c r="S131" s="10">
        <f t="shared" ref="S131:S194" si="13">(((L131/60)/60)/24)+DATE(1970,1,1)</f>
        <v>41882.937303240738</v>
      </c>
      <c r="T131" s="10">
        <f t="shared" ref="T131:T194" si="14">(((K131/60)/60)/24)+DATE(1970,1,1)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10"/>
        <v>0</v>
      </c>
      <c r="G132" t="s">
        <v>8220</v>
      </c>
      <c r="H132" t="e">
        <f>E132/N132</f>
        <v>#DIV/0!</v>
      </c>
      <c r="I132" t="s">
        <v>8225</v>
      </c>
      <c r="J132" t="s">
        <v>8247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t="str">
        <f t="shared" si="11"/>
        <v>film &amp; video</v>
      </c>
      <c r="R132" t="str">
        <f t="shared" si="12"/>
        <v>science fiction</v>
      </c>
      <c r="S132" s="10">
        <f t="shared" si="13"/>
        <v>41778.915416666663</v>
      </c>
      <c r="T132" s="10">
        <f t="shared" si="1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10"/>
        <v>0</v>
      </c>
      <c r="G133" t="s">
        <v>8220</v>
      </c>
      <c r="H133" t="e">
        <f>E133/N133</f>
        <v>#DIV/0!</v>
      </c>
      <c r="I133" t="s">
        <v>8224</v>
      </c>
      <c r="J133" t="s">
        <v>8246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t="str">
        <f t="shared" si="11"/>
        <v>film &amp; video</v>
      </c>
      <c r="R133" t="str">
        <f t="shared" si="12"/>
        <v>science fiction</v>
      </c>
      <c r="S133" s="10">
        <f t="shared" si="13"/>
        <v>42541.837511574078</v>
      </c>
      <c r="T133" s="10">
        <f t="shared" si="14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10"/>
        <v>9.5687499999999995E-2</v>
      </c>
      <c r="G134" t="s">
        <v>8220</v>
      </c>
      <c r="H134">
        <f>E134/N134</f>
        <v>94.506172839506178</v>
      </c>
      <c r="I134" t="s">
        <v>8224</v>
      </c>
      <c r="J134" t="s">
        <v>8246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t="str">
        <f t="shared" si="11"/>
        <v>film &amp; video</v>
      </c>
      <c r="R134" t="str">
        <f t="shared" si="12"/>
        <v>science fiction</v>
      </c>
      <c r="S134" s="10">
        <f t="shared" si="13"/>
        <v>41905.812581018516</v>
      </c>
      <c r="T134" s="10">
        <f t="shared" si="14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10"/>
        <v>0</v>
      </c>
      <c r="G135" t="s">
        <v>8220</v>
      </c>
      <c r="H135" t="e">
        <f>E135/N135</f>
        <v>#DIV/0!</v>
      </c>
      <c r="I135" t="s">
        <v>8224</v>
      </c>
      <c r="J135" t="s">
        <v>8246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t="str">
        <f t="shared" si="11"/>
        <v>film &amp; video</v>
      </c>
      <c r="R135" t="str">
        <f t="shared" si="12"/>
        <v>science fiction</v>
      </c>
      <c r="S135" s="10">
        <f t="shared" si="13"/>
        <v>42491.80768518518</v>
      </c>
      <c r="T135" s="10">
        <f t="shared" si="1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10"/>
        <v>0</v>
      </c>
      <c r="G136" t="s">
        <v>8220</v>
      </c>
      <c r="H136" t="e">
        <f>E136/N136</f>
        <v>#DIV/0!</v>
      </c>
      <c r="I136" t="s">
        <v>8224</v>
      </c>
      <c r="J136" t="s">
        <v>8246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t="str">
        <f t="shared" si="11"/>
        <v>film &amp; video</v>
      </c>
      <c r="R136" t="str">
        <f t="shared" si="12"/>
        <v>science fiction</v>
      </c>
      <c r="S136" s="10">
        <f t="shared" si="13"/>
        <v>42221.909930555557</v>
      </c>
      <c r="T136" s="10">
        <f t="shared" si="14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10"/>
        <v>0.13433333333333333</v>
      </c>
      <c r="G137" t="s">
        <v>8220</v>
      </c>
      <c r="H137">
        <f>E137/N137</f>
        <v>80.599999999999994</v>
      </c>
      <c r="I137" t="s">
        <v>8224</v>
      </c>
      <c r="J137" t="s">
        <v>8246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t="str">
        <f t="shared" si="11"/>
        <v>film &amp; video</v>
      </c>
      <c r="R137" t="str">
        <f t="shared" si="12"/>
        <v>science fiction</v>
      </c>
      <c r="S137" s="10">
        <f t="shared" si="13"/>
        <v>41788.381909722222</v>
      </c>
      <c r="T137" s="10">
        <f t="shared" si="1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10"/>
        <v>0</v>
      </c>
      <c r="G138" t="s">
        <v>8220</v>
      </c>
      <c r="H138" t="e">
        <f>E138/N138</f>
        <v>#DIV/0!</v>
      </c>
      <c r="I138" t="s">
        <v>8224</v>
      </c>
      <c r="J138" t="s">
        <v>8246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t="str">
        <f t="shared" si="11"/>
        <v>film &amp; video</v>
      </c>
      <c r="R138" t="str">
        <f t="shared" si="12"/>
        <v>science fiction</v>
      </c>
      <c r="S138" s="10">
        <f t="shared" si="13"/>
        <v>42096.410115740742</v>
      </c>
      <c r="T138" s="10">
        <f t="shared" si="14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10"/>
        <v>0</v>
      </c>
      <c r="G139" t="s">
        <v>8220</v>
      </c>
      <c r="H139" t="e">
        <f>E139/N139</f>
        <v>#DIV/0!</v>
      </c>
      <c r="I139" t="s">
        <v>8232</v>
      </c>
      <c r="J139" t="s">
        <v>8253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t="str">
        <f t="shared" si="11"/>
        <v>film &amp; video</v>
      </c>
      <c r="R139" t="str">
        <f t="shared" si="12"/>
        <v>science fiction</v>
      </c>
      <c r="S139" s="10">
        <f t="shared" si="13"/>
        <v>42239.573993055557</v>
      </c>
      <c r="T139" s="10">
        <f t="shared" si="14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10"/>
        <v>3.1413333333333335E-2</v>
      </c>
      <c r="G140" t="s">
        <v>8220</v>
      </c>
      <c r="H140">
        <f>E140/N140</f>
        <v>81.241379310344826</v>
      </c>
      <c r="I140" t="s">
        <v>8224</v>
      </c>
      <c r="J140" t="s">
        <v>8246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t="str">
        <f t="shared" si="11"/>
        <v>film &amp; video</v>
      </c>
      <c r="R140" t="str">
        <f t="shared" si="12"/>
        <v>science fiction</v>
      </c>
      <c r="S140" s="10">
        <f t="shared" si="13"/>
        <v>42186.257418981477</v>
      </c>
      <c r="T140" s="10">
        <f t="shared" si="1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10"/>
        <v>1</v>
      </c>
      <c r="G141" t="s">
        <v>8220</v>
      </c>
      <c r="H141">
        <f>E141/N141</f>
        <v>500</v>
      </c>
      <c r="I141" t="s">
        <v>8224</v>
      </c>
      <c r="J141" t="s">
        <v>8246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t="str">
        <f t="shared" si="11"/>
        <v>film &amp; video</v>
      </c>
      <c r="R141" t="str">
        <f t="shared" si="12"/>
        <v>science fiction</v>
      </c>
      <c r="S141" s="10">
        <f t="shared" si="13"/>
        <v>42187.920972222222</v>
      </c>
      <c r="T141" s="10">
        <f t="shared" si="14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10"/>
        <v>0</v>
      </c>
      <c r="G142" t="s">
        <v>8220</v>
      </c>
      <c r="H142" t="e">
        <f>E142/N142</f>
        <v>#DIV/0!</v>
      </c>
      <c r="I142" t="s">
        <v>8224</v>
      </c>
      <c r="J142" t="s">
        <v>8246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t="str">
        <f t="shared" si="11"/>
        <v>film &amp; video</v>
      </c>
      <c r="R142" t="str">
        <f t="shared" si="12"/>
        <v>science fiction</v>
      </c>
      <c r="S142" s="10">
        <f t="shared" si="13"/>
        <v>42053.198287037041</v>
      </c>
      <c r="T142" s="10">
        <f t="shared" si="1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10"/>
        <v>0.10775</v>
      </c>
      <c r="G143" t="s">
        <v>8220</v>
      </c>
      <c r="H143">
        <f>E143/N143</f>
        <v>46.178571428571431</v>
      </c>
      <c r="I143" t="s">
        <v>8224</v>
      </c>
      <c r="J143" t="s">
        <v>8246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t="str">
        <f t="shared" si="11"/>
        <v>film &amp; video</v>
      </c>
      <c r="R143" t="str">
        <f t="shared" si="12"/>
        <v>science fiction</v>
      </c>
      <c r="S143" s="10">
        <f t="shared" si="13"/>
        <v>42110.153043981481</v>
      </c>
      <c r="T143" s="10">
        <f t="shared" si="14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10"/>
        <v>3.3333333333333335E-3</v>
      </c>
      <c r="G144" t="s">
        <v>8220</v>
      </c>
      <c r="H144">
        <f>E144/N144</f>
        <v>10</v>
      </c>
      <c r="I144" t="s">
        <v>8224</v>
      </c>
      <c r="J144" t="s">
        <v>8246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t="str">
        <f t="shared" si="11"/>
        <v>film &amp; video</v>
      </c>
      <c r="R144" t="str">
        <f t="shared" si="12"/>
        <v>science fiction</v>
      </c>
      <c r="S144" s="10">
        <f t="shared" si="13"/>
        <v>41938.893263888887</v>
      </c>
      <c r="T144" s="10">
        <f t="shared" si="14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10"/>
        <v>0</v>
      </c>
      <c r="G145" t="s">
        <v>8220</v>
      </c>
      <c r="H145" t="e">
        <f>E145/N145</f>
        <v>#DIV/0!</v>
      </c>
      <c r="I145" t="s">
        <v>8226</v>
      </c>
      <c r="J145" t="s">
        <v>8248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t="str">
        <f t="shared" si="11"/>
        <v>film &amp; video</v>
      </c>
      <c r="R145" t="str">
        <f t="shared" si="12"/>
        <v>science fiction</v>
      </c>
      <c r="S145" s="10">
        <f t="shared" si="13"/>
        <v>42559.064143518524</v>
      </c>
      <c r="T145" s="10">
        <f t="shared" si="14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10"/>
        <v>0.27600000000000002</v>
      </c>
      <c r="G146" t="s">
        <v>8220</v>
      </c>
      <c r="H146">
        <f>E146/N146</f>
        <v>55.945945945945944</v>
      </c>
      <c r="I146" t="s">
        <v>8229</v>
      </c>
      <c r="J146" t="s">
        <v>8251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t="str">
        <f t="shared" si="11"/>
        <v>film &amp; video</v>
      </c>
      <c r="R146" t="str">
        <f t="shared" si="12"/>
        <v>science fiction</v>
      </c>
      <c r="S146" s="10">
        <f t="shared" si="13"/>
        <v>42047.762407407412</v>
      </c>
      <c r="T146" s="10">
        <f t="shared" si="14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10"/>
        <v>7.5111111111111115E-2</v>
      </c>
      <c r="G147" t="s">
        <v>8220</v>
      </c>
      <c r="H147">
        <f>E147/N147</f>
        <v>37.555555555555557</v>
      </c>
      <c r="I147" t="s">
        <v>8224</v>
      </c>
      <c r="J147" t="s">
        <v>8246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t="str">
        <f t="shared" si="11"/>
        <v>film &amp; video</v>
      </c>
      <c r="R147" t="str">
        <f t="shared" si="12"/>
        <v>science fiction</v>
      </c>
      <c r="S147" s="10">
        <f t="shared" si="13"/>
        <v>42200.542268518519</v>
      </c>
      <c r="T147" s="10">
        <f t="shared" si="14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10"/>
        <v>5.7499999999999999E-3</v>
      </c>
      <c r="G148" t="s">
        <v>8220</v>
      </c>
      <c r="H148">
        <f>E148/N148</f>
        <v>38.333333333333336</v>
      </c>
      <c r="I148" t="s">
        <v>8224</v>
      </c>
      <c r="J148" t="s">
        <v>8246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t="str">
        <f t="shared" si="11"/>
        <v>film &amp; video</v>
      </c>
      <c r="R148" t="str">
        <f t="shared" si="12"/>
        <v>science fiction</v>
      </c>
      <c r="S148" s="10">
        <f t="shared" si="13"/>
        <v>42693.016180555554</v>
      </c>
      <c r="T148" s="10">
        <f t="shared" si="1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10"/>
        <v>0</v>
      </c>
      <c r="G149" t="s">
        <v>8220</v>
      </c>
      <c r="H149" t="e">
        <f>E149/N149</f>
        <v>#DIV/0!</v>
      </c>
      <c r="I149" t="s">
        <v>8225</v>
      </c>
      <c r="J149" t="s">
        <v>8247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t="str">
        <f t="shared" si="11"/>
        <v>film &amp; video</v>
      </c>
      <c r="R149" t="str">
        <f t="shared" si="12"/>
        <v>science fiction</v>
      </c>
      <c r="S149" s="10">
        <f t="shared" si="13"/>
        <v>41969.767824074079</v>
      </c>
      <c r="T149" s="10">
        <f t="shared" si="14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10"/>
        <v>8.0000000000000004E-4</v>
      </c>
      <c r="G150" t="s">
        <v>8220</v>
      </c>
      <c r="H150">
        <f>E150/N150</f>
        <v>20</v>
      </c>
      <c r="I150" t="s">
        <v>8224</v>
      </c>
      <c r="J150" t="s">
        <v>8246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t="str">
        <f t="shared" si="11"/>
        <v>film &amp; video</v>
      </c>
      <c r="R150" t="str">
        <f t="shared" si="12"/>
        <v>science fiction</v>
      </c>
      <c r="S150" s="10">
        <f t="shared" si="13"/>
        <v>42397.281666666662</v>
      </c>
      <c r="T150" s="10">
        <f t="shared" si="14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10"/>
        <v>9.1999999999999998E-3</v>
      </c>
      <c r="G151" t="s">
        <v>8220</v>
      </c>
      <c r="H151">
        <f>E151/N151</f>
        <v>15.333333333333334</v>
      </c>
      <c r="I151" t="s">
        <v>8224</v>
      </c>
      <c r="J151" t="s">
        <v>8246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t="str">
        <f t="shared" si="11"/>
        <v>film &amp; video</v>
      </c>
      <c r="R151" t="str">
        <f t="shared" si="12"/>
        <v>science fiction</v>
      </c>
      <c r="S151" s="10">
        <f t="shared" si="13"/>
        <v>41968.172106481477</v>
      </c>
      <c r="T151" s="10">
        <f t="shared" si="1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10"/>
        <v>0.23163076923076922</v>
      </c>
      <c r="G152" t="s">
        <v>8220</v>
      </c>
      <c r="H152">
        <f>E152/N152</f>
        <v>449.43283582089555</v>
      </c>
      <c r="I152" t="s">
        <v>8224</v>
      </c>
      <c r="J152" t="s">
        <v>8246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t="str">
        <f t="shared" si="11"/>
        <v>film &amp; video</v>
      </c>
      <c r="R152" t="str">
        <f t="shared" si="12"/>
        <v>science fiction</v>
      </c>
      <c r="S152" s="10">
        <f t="shared" si="13"/>
        <v>42090.161828703705</v>
      </c>
      <c r="T152" s="10">
        <f t="shared" si="14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10"/>
        <v>5.5999999999999995E-4</v>
      </c>
      <c r="G153" t="s">
        <v>8220</v>
      </c>
      <c r="H153">
        <f>E153/N153</f>
        <v>28</v>
      </c>
      <c r="I153" t="s">
        <v>8226</v>
      </c>
      <c r="J153" t="s">
        <v>8248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t="str">
        <f t="shared" si="11"/>
        <v>film &amp; video</v>
      </c>
      <c r="R153" t="str">
        <f t="shared" si="12"/>
        <v>science fiction</v>
      </c>
      <c r="S153" s="10">
        <f t="shared" si="13"/>
        <v>42113.550821759258</v>
      </c>
      <c r="T153" s="10">
        <f t="shared" si="1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10"/>
        <v>7.8947368421052633E-5</v>
      </c>
      <c r="G154" t="s">
        <v>8220</v>
      </c>
      <c r="H154">
        <f>E154/N154</f>
        <v>15</v>
      </c>
      <c r="I154" t="s">
        <v>8224</v>
      </c>
      <c r="J154" t="s">
        <v>8246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t="str">
        <f t="shared" si="11"/>
        <v>film &amp; video</v>
      </c>
      <c r="R154" t="str">
        <f t="shared" si="12"/>
        <v>science fiction</v>
      </c>
      <c r="S154" s="10">
        <f t="shared" si="13"/>
        <v>41875.077546296299</v>
      </c>
      <c r="T154" s="10">
        <f t="shared" si="14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10"/>
        <v>7.1799999999999998E-3</v>
      </c>
      <c r="G155" t="s">
        <v>8220</v>
      </c>
      <c r="H155">
        <f>E155/N155</f>
        <v>35.9</v>
      </c>
      <c r="I155" t="s">
        <v>8224</v>
      </c>
      <c r="J155" t="s">
        <v>8246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t="str">
        <f t="shared" si="11"/>
        <v>film &amp; video</v>
      </c>
      <c r="R155" t="str">
        <f t="shared" si="12"/>
        <v>science fiction</v>
      </c>
      <c r="S155" s="10">
        <f t="shared" si="13"/>
        <v>41933.586157407408</v>
      </c>
      <c r="T155" s="10">
        <f t="shared" si="1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10"/>
        <v>2.6666666666666668E-2</v>
      </c>
      <c r="G156" t="s">
        <v>8220</v>
      </c>
      <c r="H156">
        <f>E156/N156</f>
        <v>13.333333333333334</v>
      </c>
      <c r="I156" t="s">
        <v>8224</v>
      </c>
      <c r="J156" t="s">
        <v>8246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t="str">
        <f t="shared" si="11"/>
        <v>film &amp; video</v>
      </c>
      <c r="R156" t="str">
        <f t="shared" si="12"/>
        <v>science fiction</v>
      </c>
      <c r="S156" s="10">
        <f t="shared" si="13"/>
        <v>42115.547395833331</v>
      </c>
      <c r="T156" s="10">
        <f t="shared" si="1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10"/>
        <v>6.0000000000000002E-5</v>
      </c>
      <c r="G157" t="s">
        <v>8220</v>
      </c>
      <c r="H157">
        <f>E157/N157</f>
        <v>20.25</v>
      </c>
      <c r="I157" t="s">
        <v>8224</v>
      </c>
      <c r="J157" t="s">
        <v>8246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t="str">
        <f t="shared" si="11"/>
        <v>film &amp; video</v>
      </c>
      <c r="R157" t="str">
        <f t="shared" si="12"/>
        <v>science fiction</v>
      </c>
      <c r="S157" s="10">
        <f t="shared" si="13"/>
        <v>42168.559432870374</v>
      </c>
      <c r="T157" s="10">
        <f t="shared" si="1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10"/>
        <v>5.0999999999999997E-2</v>
      </c>
      <c r="G158" t="s">
        <v>8220</v>
      </c>
      <c r="H158">
        <f>E158/N158</f>
        <v>119</v>
      </c>
      <c r="I158" t="s">
        <v>8229</v>
      </c>
      <c r="J158" t="s">
        <v>8251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t="str">
        <f t="shared" si="11"/>
        <v>film &amp; video</v>
      </c>
      <c r="R158" t="str">
        <f t="shared" si="12"/>
        <v>science fiction</v>
      </c>
      <c r="S158" s="10">
        <f t="shared" si="13"/>
        <v>41794.124953703707</v>
      </c>
      <c r="T158" s="10">
        <f t="shared" si="14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10"/>
        <v>2.671118530884808E-3</v>
      </c>
      <c r="G159" t="s">
        <v>8220</v>
      </c>
      <c r="H159">
        <f>E159/N159</f>
        <v>4</v>
      </c>
      <c r="I159" t="s">
        <v>8224</v>
      </c>
      <c r="J159" t="s">
        <v>8246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t="str">
        <f t="shared" si="11"/>
        <v>film &amp; video</v>
      </c>
      <c r="R159" t="str">
        <f t="shared" si="12"/>
        <v>science fiction</v>
      </c>
      <c r="S159" s="10">
        <f t="shared" si="13"/>
        <v>42396.911712962959</v>
      </c>
      <c r="T159" s="10">
        <f t="shared" si="14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10"/>
        <v>0</v>
      </c>
      <c r="G160" t="s">
        <v>8220</v>
      </c>
      <c r="H160" t="e">
        <f>E160/N160</f>
        <v>#DIV/0!</v>
      </c>
      <c r="I160" t="s">
        <v>8224</v>
      </c>
      <c r="J160" t="s">
        <v>8246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t="str">
        <f t="shared" si="11"/>
        <v>film &amp; video</v>
      </c>
      <c r="R160" t="str">
        <f t="shared" si="12"/>
        <v>science fiction</v>
      </c>
      <c r="S160" s="10">
        <f t="shared" si="13"/>
        <v>41904.07671296296</v>
      </c>
      <c r="T160" s="10">
        <f t="shared" si="14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10"/>
        <v>2.0000000000000002E-5</v>
      </c>
      <c r="G161" t="s">
        <v>8220</v>
      </c>
      <c r="H161">
        <f>E161/N161</f>
        <v>10</v>
      </c>
      <c r="I161" t="s">
        <v>8224</v>
      </c>
      <c r="J161" t="s">
        <v>8246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t="str">
        <f t="shared" si="11"/>
        <v>film &amp; video</v>
      </c>
      <c r="R161" t="str">
        <f t="shared" si="12"/>
        <v>science fiction</v>
      </c>
      <c r="S161" s="10">
        <f t="shared" si="13"/>
        <v>42514.434548611112</v>
      </c>
      <c r="T161" s="10">
        <f t="shared" si="14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10"/>
        <v>0</v>
      </c>
      <c r="G162" t="s">
        <v>8221</v>
      </c>
      <c r="H162" t="e">
        <f>E162/N162</f>
        <v>#DIV/0!</v>
      </c>
      <c r="I162" t="s">
        <v>8224</v>
      </c>
      <c r="J162" t="s">
        <v>8246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t="str">
        <f t="shared" si="11"/>
        <v>film &amp; video</v>
      </c>
      <c r="R162" t="str">
        <f t="shared" si="12"/>
        <v>drama</v>
      </c>
      <c r="S162" s="10">
        <f t="shared" si="13"/>
        <v>42171.913090277783</v>
      </c>
      <c r="T162" s="10">
        <f t="shared" si="14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10"/>
        <v>1E-4</v>
      </c>
      <c r="G163" t="s">
        <v>8221</v>
      </c>
      <c r="H163">
        <f>E163/N163</f>
        <v>5</v>
      </c>
      <c r="I163" t="s">
        <v>8224</v>
      </c>
      <c r="J163" t="s">
        <v>8246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t="str">
        <f t="shared" si="11"/>
        <v>film &amp; video</v>
      </c>
      <c r="R163" t="str">
        <f t="shared" si="12"/>
        <v>drama</v>
      </c>
      <c r="S163" s="10">
        <f t="shared" si="13"/>
        <v>41792.687442129631</v>
      </c>
      <c r="T163" s="10">
        <f t="shared" si="14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10"/>
        <v>0.15535714285714286</v>
      </c>
      <c r="G164" t="s">
        <v>8221</v>
      </c>
      <c r="H164">
        <f>E164/N164</f>
        <v>43.5</v>
      </c>
      <c r="I164" t="s">
        <v>8224</v>
      </c>
      <c r="J164" t="s">
        <v>8246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t="str">
        <f t="shared" si="11"/>
        <v>film &amp; video</v>
      </c>
      <c r="R164" t="str">
        <f t="shared" si="12"/>
        <v>drama</v>
      </c>
      <c r="S164" s="10">
        <f t="shared" si="13"/>
        <v>41835.126805555556</v>
      </c>
      <c r="T164" s="10">
        <f t="shared" si="14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10"/>
        <v>0</v>
      </c>
      <c r="G165" t="s">
        <v>8221</v>
      </c>
      <c r="H165" t="e">
        <f>E165/N165</f>
        <v>#DIV/0!</v>
      </c>
      <c r="I165" t="s">
        <v>8224</v>
      </c>
      <c r="J165" t="s">
        <v>8246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t="str">
        <f t="shared" si="11"/>
        <v>film &amp; video</v>
      </c>
      <c r="R165" t="str">
        <f t="shared" si="12"/>
        <v>drama</v>
      </c>
      <c r="S165" s="10">
        <f t="shared" si="13"/>
        <v>42243.961273148147</v>
      </c>
      <c r="T165" s="10">
        <f t="shared" si="14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10"/>
        <v>5.3333333333333332E-3</v>
      </c>
      <c r="G166" t="s">
        <v>8221</v>
      </c>
      <c r="H166">
        <f>E166/N166</f>
        <v>91.428571428571431</v>
      </c>
      <c r="I166" t="s">
        <v>8224</v>
      </c>
      <c r="J166" t="s">
        <v>8246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t="str">
        <f t="shared" si="11"/>
        <v>film &amp; video</v>
      </c>
      <c r="R166" t="str">
        <f t="shared" si="12"/>
        <v>drama</v>
      </c>
      <c r="S166" s="10">
        <f t="shared" si="13"/>
        <v>41841.762743055559</v>
      </c>
      <c r="T166" s="10">
        <f t="shared" si="14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10"/>
        <v>0</v>
      </c>
      <c r="G167" t="s">
        <v>8221</v>
      </c>
      <c r="H167" t="e">
        <f>E167/N167</f>
        <v>#DIV/0!</v>
      </c>
      <c r="I167" t="s">
        <v>8225</v>
      </c>
      <c r="J167" t="s">
        <v>8247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t="str">
        <f t="shared" si="11"/>
        <v>film &amp; video</v>
      </c>
      <c r="R167" t="str">
        <f t="shared" si="12"/>
        <v>drama</v>
      </c>
      <c r="S167" s="10">
        <f t="shared" si="13"/>
        <v>42351.658842592587</v>
      </c>
      <c r="T167" s="10">
        <f t="shared" si="14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10"/>
        <v>0.6</v>
      </c>
      <c r="G168" t="s">
        <v>8221</v>
      </c>
      <c r="H168">
        <f>E168/N168</f>
        <v>3000</v>
      </c>
      <c r="I168" t="s">
        <v>8224</v>
      </c>
      <c r="J168" t="s">
        <v>8246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t="str">
        <f t="shared" si="11"/>
        <v>film &amp; video</v>
      </c>
      <c r="R168" t="str">
        <f t="shared" si="12"/>
        <v>drama</v>
      </c>
      <c r="S168" s="10">
        <f t="shared" si="13"/>
        <v>42721.075949074075</v>
      </c>
      <c r="T168" s="10">
        <f t="shared" si="14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10"/>
        <v>1E-4</v>
      </c>
      <c r="G169" t="s">
        <v>8221</v>
      </c>
      <c r="H169">
        <f>E169/N169</f>
        <v>5.5</v>
      </c>
      <c r="I169" t="s">
        <v>8224</v>
      </c>
      <c r="J169" t="s">
        <v>8246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t="str">
        <f t="shared" si="11"/>
        <v>film &amp; video</v>
      </c>
      <c r="R169" t="str">
        <f t="shared" si="12"/>
        <v>drama</v>
      </c>
      <c r="S169" s="10">
        <f t="shared" si="13"/>
        <v>42160.927488425921</v>
      </c>
      <c r="T169" s="10">
        <f t="shared" si="14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10"/>
        <v>4.0625000000000001E-2</v>
      </c>
      <c r="G170" t="s">
        <v>8221</v>
      </c>
      <c r="H170">
        <f>E170/N170</f>
        <v>108.33333333333333</v>
      </c>
      <c r="I170" t="s">
        <v>8224</v>
      </c>
      <c r="J170" t="s">
        <v>8246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t="str">
        <f t="shared" si="11"/>
        <v>film &amp; video</v>
      </c>
      <c r="R170" t="str">
        <f t="shared" si="12"/>
        <v>drama</v>
      </c>
      <c r="S170" s="10">
        <f t="shared" si="13"/>
        <v>42052.83530092593</v>
      </c>
      <c r="T170" s="10">
        <f t="shared" si="14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10"/>
        <v>0.224</v>
      </c>
      <c r="G171" t="s">
        <v>8221</v>
      </c>
      <c r="H171">
        <f>E171/N171</f>
        <v>56</v>
      </c>
      <c r="I171" t="s">
        <v>8225</v>
      </c>
      <c r="J171" t="s">
        <v>8247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t="str">
        <f t="shared" si="11"/>
        <v>film &amp; video</v>
      </c>
      <c r="R171" t="str">
        <f t="shared" si="12"/>
        <v>drama</v>
      </c>
      <c r="S171" s="10">
        <f t="shared" si="13"/>
        <v>41900.505312499998</v>
      </c>
      <c r="T171" s="10">
        <f t="shared" si="14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10"/>
        <v>3.2500000000000001E-2</v>
      </c>
      <c r="G172" t="s">
        <v>8221</v>
      </c>
      <c r="H172">
        <f>E172/N172</f>
        <v>32.5</v>
      </c>
      <c r="I172" t="s">
        <v>8224</v>
      </c>
      <c r="J172" t="s">
        <v>8246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t="str">
        <f t="shared" si="11"/>
        <v>film &amp; video</v>
      </c>
      <c r="R172" t="str">
        <f t="shared" si="12"/>
        <v>drama</v>
      </c>
      <c r="S172" s="10">
        <f t="shared" si="13"/>
        <v>42216.977812500001</v>
      </c>
      <c r="T172" s="10">
        <f t="shared" si="14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10"/>
        <v>2.0000000000000002E-5</v>
      </c>
      <c r="G173" t="s">
        <v>8221</v>
      </c>
      <c r="H173">
        <f>E173/N173</f>
        <v>1</v>
      </c>
      <c r="I173" t="s">
        <v>8224</v>
      </c>
      <c r="J173" t="s">
        <v>8246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t="str">
        <f t="shared" si="11"/>
        <v>film &amp; video</v>
      </c>
      <c r="R173" t="str">
        <f t="shared" si="12"/>
        <v>drama</v>
      </c>
      <c r="S173" s="10">
        <f t="shared" si="13"/>
        <v>42534.180717592593</v>
      </c>
      <c r="T173" s="10">
        <f t="shared" si="14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10"/>
        <v>0</v>
      </c>
      <c r="G174" t="s">
        <v>8221</v>
      </c>
      <c r="H174" t="e">
        <f>E174/N174</f>
        <v>#DIV/0!</v>
      </c>
      <c r="I174" t="s">
        <v>8224</v>
      </c>
      <c r="J174" t="s">
        <v>8246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t="str">
        <f t="shared" si="11"/>
        <v>film &amp; video</v>
      </c>
      <c r="R174" t="str">
        <f t="shared" si="12"/>
        <v>drama</v>
      </c>
      <c r="S174" s="10">
        <f t="shared" si="13"/>
        <v>42047.394942129627</v>
      </c>
      <c r="T174" s="10">
        <f t="shared" si="14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10"/>
        <v>0</v>
      </c>
      <c r="G175" t="s">
        <v>8221</v>
      </c>
      <c r="H175" t="e">
        <f>E175/N175</f>
        <v>#DIV/0!</v>
      </c>
      <c r="I175" t="s">
        <v>8225</v>
      </c>
      <c r="J175" t="s">
        <v>8247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t="str">
        <f t="shared" si="11"/>
        <v>film &amp; video</v>
      </c>
      <c r="R175" t="str">
        <f t="shared" si="12"/>
        <v>drama</v>
      </c>
      <c r="S175" s="10">
        <f t="shared" si="13"/>
        <v>42033.573009259257</v>
      </c>
      <c r="T175" s="10">
        <f t="shared" si="14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10"/>
        <v>0</v>
      </c>
      <c r="G176" t="s">
        <v>8221</v>
      </c>
      <c r="H176" t="e">
        <f>E176/N176</f>
        <v>#DIV/0!</v>
      </c>
      <c r="I176" t="s">
        <v>8233</v>
      </c>
      <c r="J176" t="s">
        <v>8249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t="str">
        <f t="shared" si="11"/>
        <v>film &amp; video</v>
      </c>
      <c r="R176" t="str">
        <f t="shared" si="12"/>
        <v>drama</v>
      </c>
      <c r="S176" s="10">
        <f t="shared" si="13"/>
        <v>42072.758981481486</v>
      </c>
      <c r="T176" s="10">
        <f t="shared" si="14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10"/>
        <v>6.4850000000000005E-2</v>
      </c>
      <c r="G177" t="s">
        <v>8221</v>
      </c>
      <c r="H177">
        <f>E177/N177</f>
        <v>49.884615384615387</v>
      </c>
      <c r="I177" t="s">
        <v>8225</v>
      </c>
      <c r="J177" t="s">
        <v>8247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t="str">
        <f t="shared" si="11"/>
        <v>film &amp; video</v>
      </c>
      <c r="R177" t="str">
        <f t="shared" si="12"/>
        <v>drama</v>
      </c>
      <c r="S177" s="10">
        <f t="shared" si="13"/>
        <v>41855.777905092589</v>
      </c>
      <c r="T177" s="10">
        <f t="shared" si="14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10"/>
        <v>0</v>
      </c>
      <c r="G178" t="s">
        <v>8221</v>
      </c>
      <c r="H178" t="e">
        <f>E178/N178</f>
        <v>#DIV/0!</v>
      </c>
      <c r="I178" t="s">
        <v>8224</v>
      </c>
      <c r="J178" t="s">
        <v>8246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t="str">
        <f t="shared" si="11"/>
        <v>film &amp; video</v>
      </c>
      <c r="R178" t="str">
        <f t="shared" si="12"/>
        <v>drama</v>
      </c>
      <c r="S178" s="10">
        <f t="shared" si="13"/>
        <v>42191.824062500003</v>
      </c>
      <c r="T178" s="10">
        <f t="shared" si="14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10"/>
        <v>0.4</v>
      </c>
      <c r="G179" t="s">
        <v>8221</v>
      </c>
      <c r="H179">
        <f>E179/N179</f>
        <v>25.714285714285715</v>
      </c>
      <c r="I179" t="s">
        <v>8224</v>
      </c>
      <c r="J179" t="s">
        <v>8246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t="str">
        <f t="shared" si="11"/>
        <v>film &amp; video</v>
      </c>
      <c r="R179" t="str">
        <f t="shared" si="12"/>
        <v>drama</v>
      </c>
      <c r="S179" s="10">
        <f t="shared" si="13"/>
        <v>42070.047754629632</v>
      </c>
      <c r="T179" s="10">
        <f t="shared" si="14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10"/>
        <v>0</v>
      </c>
      <c r="G180" t="s">
        <v>8221</v>
      </c>
      <c r="H180" t="e">
        <f>E180/N180</f>
        <v>#DIV/0!</v>
      </c>
      <c r="I180" t="s">
        <v>8227</v>
      </c>
      <c r="J180" t="s">
        <v>8249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t="str">
        <f t="shared" si="11"/>
        <v>film &amp; video</v>
      </c>
      <c r="R180" t="str">
        <f t="shared" si="12"/>
        <v>drama</v>
      </c>
      <c r="S180" s="10">
        <f t="shared" si="13"/>
        <v>42304.955381944441</v>
      </c>
      <c r="T180" s="10">
        <f t="shared" si="14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10"/>
        <v>0.2</v>
      </c>
      <c r="G181" t="s">
        <v>8221</v>
      </c>
      <c r="H181">
        <f>E181/N181</f>
        <v>100</v>
      </c>
      <c r="I181" t="s">
        <v>8224</v>
      </c>
      <c r="J181" t="s">
        <v>8246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t="str">
        <f t="shared" si="11"/>
        <v>film &amp; video</v>
      </c>
      <c r="R181" t="str">
        <f t="shared" si="12"/>
        <v>drama</v>
      </c>
      <c r="S181" s="10">
        <f t="shared" si="13"/>
        <v>42403.080497685187</v>
      </c>
      <c r="T181" s="10">
        <f t="shared" si="14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10"/>
        <v>0.33416666666666667</v>
      </c>
      <c r="G182" t="s">
        <v>8221</v>
      </c>
      <c r="H182">
        <f>E182/N182</f>
        <v>30.846153846153847</v>
      </c>
      <c r="I182" t="s">
        <v>8225</v>
      </c>
      <c r="J182" t="s">
        <v>8247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t="str">
        <f t="shared" si="11"/>
        <v>film &amp; video</v>
      </c>
      <c r="R182" t="str">
        <f t="shared" si="12"/>
        <v>drama</v>
      </c>
      <c r="S182" s="10">
        <f t="shared" si="13"/>
        <v>42067.991238425922</v>
      </c>
      <c r="T182" s="10">
        <f t="shared" si="14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10"/>
        <v>0.21092608822670172</v>
      </c>
      <c r="G183" t="s">
        <v>8221</v>
      </c>
      <c r="H183">
        <f>E183/N183</f>
        <v>180.5</v>
      </c>
      <c r="I183" t="s">
        <v>8225</v>
      </c>
      <c r="J183" t="s">
        <v>8247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t="str">
        <f t="shared" si="11"/>
        <v>film &amp; video</v>
      </c>
      <c r="R183" t="str">
        <f t="shared" si="12"/>
        <v>drama</v>
      </c>
      <c r="S183" s="10">
        <f t="shared" si="13"/>
        <v>42147.741840277777</v>
      </c>
      <c r="T183" s="10">
        <f t="shared" si="14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10"/>
        <v>0</v>
      </c>
      <c r="G184" t="s">
        <v>8221</v>
      </c>
      <c r="H184" t="e">
        <f>E184/N184</f>
        <v>#DIV/0!</v>
      </c>
      <c r="I184" t="s">
        <v>8224</v>
      </c>
      <c r="J184" t="s">
        <v>8246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t="str">
        <f t="shared" si="11"/>
        <v>film &amp; video</v>
      </c>
      <c r="R184" t="str">
        <f t="shared" si="12"/>
        <v>drama</v>
      </c>
      <c r="S184" s="10">
        <f t="shared" si="13"/>
        <v>42712.011944444443</v>
      </c>
      <c r="T184" s="10">
        <f t="shared" si="14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10"/>
        <v>0.35855999999999999</v>
      </c>
      <c r="G185" t="s">
        <v>8221</v>
      </c>
      <c r="H185">
        <f>E185/N185</f>
        <v>373.5</v>
      </c>
      <c r="I185" t="s">
        <v>8225</v>
      </c>
      <c r="J185" t="s">
        <v>8247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t="str">
        <f t="shared" si="11"/>
        <v>film &amp; video</v>
      </c>
      <c r="R185" t="str">
        <f t="shared" si="12"/>
        <v>drama</v>
      </c>
      <c r="S185" s="10">
        <f t="shared" si="13"/>
        <v>41939.810300925928</v>
      </c>
      <c r="T185" s="10">
        <f t="shared" si="14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10"/>
        <v>3.4000000000000002E-2</v>
      </c>
      <c r="G186" t="s">
        <v>8221</v>
      </c>
      <c r="H186">
        <f>E186/N186</f>
        <v>25.5</v>
      </c>
      <c r="I186" t="s">
        <v>8229</v>
      </c>
      <c r="J186" t="s">
        <v>8251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t="str">
        <f t="shared" si="11"/>
        <v>film &amp; video</v>
      </c>
      <c r="R186" t="str">
        <f t="shared" si="12"/>
        <v>drama</v>
      </c>
      <c r="S186" s="10">
        <f t="shared" si="13"/>
        <v>41825.791226851856</v>
      </c>
      <c r="T186" s="10">
        <f t="shared" si="14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10"/>
        <v>5.5E-2</v>
      </c>
      <c r="G187" t="s">
        <v>8221</v>
      </c>
      <c r="H187">
        <f>E187/N187</f>
        <v>220</v>
      </c>
      <c r="I187" t="s">
        <v>8234</v>
      </c>
      <c r="J187" t="s">
        <v>8254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t="str">
        <f t="shared" si="11"/>
        <v>film &amp; video</v>
      </c>
      <c r="R187" t="str">
        <f t="shared" si="12"/>
        <v>drama</v>
      </c>
      <c r="S187" s="10">
        <f t="shared" si="13"/>
        <v>42570.91133101852</v>
      </c>
      <c r="T187" s="10">
        <f t="shared" si="14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10"/>
        <v>0</v>
      </c>
      <c r="G188" t="s">
        <v>8221</v>
      </c>
      <c r="H188" t="e">
        <f>E188/N188</f>
        <v>#DIV/0!</v>
      </c>
      <c r="I188" t="s">
        <v>8224</v>
      </c>
      <c r="J188" t="s">
        <v>8246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t="str">
        <f t="shared" si="11"/>
        <v>film &amp; video</v>
      </c>
      <c r="R188" t="str">
        <f t="shared" si="12"/>
        <v>drama</v>
      </c>
      <c r="S188" s="10">
        <f t="shared" si="13"/>
        <v>42767.812893518523</v>
      </c>
      <c r="T188" s="10">
        <f t="shared" si="14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10"/>
        <v>0.16</v>
      </c>
      <c r="G189" t="s">
        <v>8221</v>
      </c>
      <c r="H189">
        <f>E189/N189</f>
        <v>160</v>
      </c>
      <c r="I189" t="s">
        <v>8224</v>
      </c>
      <c r="J189" t="s">
        <v>8246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t="str">
        <f t="shared" si="11"/>
        <v>film &amp; video</v>
      </c>
      <c r="R189" t="str">
        <f t="shared" si="12"/>
        <v>drama</v>
      </c>
      <c r="S189" s="10">
        <f t="shared" si="13"/>
        <v>42182.234456018516</v>
      </c>
      <c r="T189" s="10">
        <f t="shared" si="14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10"/>
        <v>0</v>
      </c>
      <c r="G190" t="s">
        <v>8221</v>
      </c>
      <c r="H190" t="e">
        <f>E190/N190</f>
        <v>#DIV/0!</v>
      </c>
      <c r="I190" t="s">
        <v>8224</v>
      </c>
      <c r="J190" t="s">
        <v>8246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t="str">
        <f t="shared" si="11"/>
        <v>film &amp; video</v>
      </c>
      <c r="R190" t="str">
        <f t="shared" si="12"/>
        <v>drama</v>
      </c>
      <c r="S190" s="10">
        <f t="shared" si="13"/>
        <v>41857.18304398148</v>
      </c>
      <c r="T190" s="10">
        <f t="shared" si="14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10"/>
        <v>6.8999999999999997E-4</v>
      </c>
      <c r="G191" t="s">
        <v>8221</v>
      </c>
      <c r="H191">
        <f>E191/N191</f>
        <v>69</v>
      </c>
      <c r="I191" t="s">
        <v>8224</v>
      </c>
      <c r="J191" t="s">
        <v>8246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t="str">
        <f t="shared" si="11"/>
        <v>film &amp; video</v>
      </c>
      <c r="R191" t="str">
        <f t="shared" si="12"/>
        <v>drama</v>
      </c>
      <c r="S191" s="10">
        <f t="shared" si="13"/>
        <v>42556.690706018519</v>
      </c>
      <c r="T191" s="10">
        <f t="shared" si="14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10"/>
        <v>4.1666666666666666E-3</v>
      </c>
      <c r="G192" t="s">
        <v>8221</v>
      </c>
      <c r="H192">
        <f>E192/N192</f>
        <v>50</v>
      </c>
      <c r="I192" t="s">
        <v>8224</v>
      </c>
      <c r="J192" t="s">
        <v>8246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t="str">
        <f t="shared" si="11"/>
        <v>film &amp; video</v>
      </c>
      <c r="R192" t="str">
        <f t="shared" si="12"/>
        <v>drama</v>
      </c>
      <c r="S192" s="10">
        <f t="shared" si="13"/>
        <v>42527.650995370372</v>
      </c>
      <c r="T192" s="10">
        <f t="shared" si="14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10"/>
        <v>0.05</v>
      </c>
      <c r="G193" t="s">
        <v>8221</v>
      </c>
      <c r="H193">
        <f>E193/N193</f>
        <v>83.333333333333329</v>
      </c>
      <c r="I193" t="s">
        <v>8226</v>
      </c>
      <c r="J193" t="s">
        <v>8248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t="str">
        <f t="shared" si="11"/>
        <v>film &amp; video</v>
      </c>
      <c r="R193" t="str">
        <f t="shared" si="12"/>
        <v>drama</v>
      </c>
      <c r="S193" s="10">
        <f t="shared" si="13"/>
        <v>42239.441412037035</v>
      </c>
      <c r="T193" s="10">
        <f t="shared" si="14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si="10"/>
        <v>1.7E-5</v>
      </c>
      <c r="G194" t="s">
        <v>8221</v>
      </c>
      <c r="H194">
        <f>E194/N194</f>
        <v>5.666666666666667</v>
      </c>
      <c r="I194" t="s">
        <v>8224</v>
      </c>
      <c r="J194" t="s">
        <v>8246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t="str">
        <f t="shared" si="11"/>
        <v>film &amp; video</v>
      </c>
      <c r="R194" t="str">
        <f t="shared" si="12"/>
        <v>drama</v>
      </c>
      <c r="S194" s="10">
        <f t="shared" si="13"/>
        <v>41899.792037037041</v>
      </c>
      <c r="T194" s="10">
        <f t="shared" si="14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ref="F195:F258" si="15">E195/D195</f>
        <v>0</v>
      </c>
      <c r="G195" t="s">
        <v>8221</v>
      </c>
      <c r="H195" t="e">
        <f>E195/N195</f>
        <v>#DIV/0!</v>
      </c>
      <c r="I195" t="s">
        <v>8225</v>
      </c>
      <c r="J195" t="s">
        <v>8247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t="str">
        <f t="shared" ref="Q195:Q258" si="16">LEFT(P195,(FIND("/",P195,1)-1))</f>
        <v>film &amp; video</v>
      </c>
      <c r="R195" t="str">
        <f t="shared" ref="R195:R258" si="17">MID(P195,FIND("/",P195)+1,256)</f>
        <v>drama</v>
      </c>
      <c r="S195" s="10">
        <f t="shared" ref="S195:S258" si="18">(((L195/60)/60)/24)+DATE(1970,1,1)</f>
        <v>41911.934791666667</v>
      </c>
      <c r="T195" s="10">
        <f t="shared" ref="T195:T258" si="19">(((K195/60)/60)/24)+DATE(1970,1,1)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5"/>
        <v>1.1999999999999999E-3</v>
      </c>
      <c r="G196" t="s">
        <v>8221</v>
      </c>
      <c r="H196">
        <f>E196/N196</f>
        <v>1</v>
      </c>
      <c r="I196" t="s">
        <v>8225</v>
      </c>
      <c r="J196" t="s">
        <v>8247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t="str">
        <f t="shared" si="16"/>
        <v>film &amp; video</v>
      </c>
      <c r="R196" t="str">
        <f t="shared" si="17"/>
        <v>drama</v>
      </c>
      <c r="S196" s="10">
        <f t="shared" si="18"/>
        <v>42375.996886574074</v>
      </c>
      <c r="T196" s="10">
        <f t="shared" si="19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5"/>
        <v>0</v>
      </c>
      <c r="G197" t="s">
        <v>8221</v>
      </c>
      <c r="H197" t="e">
        <f>E197/N197</f>
        <v>#DIV/0!</v>
      </c>
      <c r="I197" t="s">
        <v>8224</v>
      </c>
      <c r="J197" t="s">
        <v>8246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t="str">
        <f t="shared" si="16"/>
        <v>film &amp; video</v>
      </c>
      <c r="R197" t="str">
        <f t="shared" si="17"/>
        <v>drama</v>
      </c>
      <c r="S197" s="10">
        <f t="shared" si="18"/>
        <v>42135.67050925926</v>
      </c>
      <c r="T197" s="10">
        <f t="shared" si="19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5"/>
        <v>0.41857142857142859</v>
      </c>
      <c r="G198" t="s">
        <v>8221</v>
      </c>
      <c r="H198">
        <f>E198/N198</f>
        <v>77.10526315789474</v>
      </c>
      <c r="I198" t="s">
        <v>8225</v>
      </c>
      <c r="J198" t="s">
        <v>8247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t="str">
        <f t="shared" si="16"/>
        <v>film &amp; video</v>
      </c>
      <c r="R198" t="str">
        <f t="shared" si="17"/>
        <v>drama</v>
      </c>
      <c r="S198" s="10">
        <f t="shared" si="18"/>
        <v>42259.542800925927</v>
      </c>
      <c r="T198" s="10">
        <f t="shared" si="19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5"/>
        <v>0.1048</v>
      </c>
      <c r="G199" t="s">
        <v>8221</v>
      </c>
      <c r="H199">
        <f>E199/N199</f>
        <v>32.75</v>
      </c>
      <c r="I199" t="s">
        <v>8225</v>
      </c>
      <c r="J199" t="s">
        <v>8247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t="str">
        <f t="shared" si="16"/>
        <v>film &amp; video</v>
      </c>
      <c r="R199" t="str">
        <f t="shared" si="17"/>
        <v>drama</v>
      </c>
      <c r="S199" s="10">
        <f t="shared" si="18"/>
        <v>42741.848379629635</v>
      </c>
      <c r="T199" s="10">
        <f t="shared" si="19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5"/>
        <v>1.116E-2</v>
      </c>
      <c r="G200" t="s">
        <v>8221</v>
      </c>
      <c r="H200">
        <f>E200/N200</f>
        <v>46.5</v>
      </c>
      <c r="I200" t="s">
        <v>8224</v>
      </c>
      <c r="J200" t="s">
        <v>8246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t="str">
        <f t="shared" si="16"/>
        <v>film &amp; video</v>
      </c>
      <c r="R200" t="str">
        <f t="shared" si="17"/>
        <v>drama</v>
      </c>
      <c r="S200" s="10">
        <f t="shared" si="18"/>
        <v>41887.383356481485</v>
      </c>
      <c r="T200" s="10">
        <f t="shared" si="19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5"/>
        <v>0</v>
      </c>
      <c r="G201" t="s">
        <v>8221</v>
      </c>
      <c r="H201" t="e">
        <f>E201/N201</f>
        <v>#DIV/0!</v>
      </c>
      <c r="I201" t="s">
        <v>8224</v>
      </c>
      <c r="J201" t="s">
        <v>8246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t="str">
        <f t="shared" si="16"/>
        <v>film &amp; video</v>
      </c>
      <c r="R201" t="str">
        <f t="shared" si="17"/>
        <v>drama</v>
      </c>
      <c r="S201" s="10">
        <f t="shared" si="18"/>
        <v>42584.123865740738</v>
      </c>
      <c r="T201" s="10">
        <f t="shared" si="19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5"/>
        <v>0.26192500000000002</v>
      </c>
      <c r="G202" t="s">
        <v>8221</v>
      </c>
      <c r="H202">
        <f>E202/N202</f>
        <v>87.308333333333337</v>
      </c>
      <c r="I202" t="s">
        <v>8224</v>
      </c>
      <c r="J202" t="s">
        <v>8246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t="str">
        <f t="shared" si="16"/>
        <v>film &amp; video</v>
      </c>
      <c r="R202" t="str">
        <f t="shared" si="17"/>
        <v>drama</v>
      </c>
      <c r="S202" s="10">
        <f t="shared" si="18"/>
        <v>41867.083368055559</v>
      </c>
      <c r="T202" s="10">
        <f t="shared" si="19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5"/>
        <v>0.58461538461538465</v>
      </c>
      <c r="G203" t="s">
        <v>8221</v>
      </c>
      <c r="H203">
        <f>E203/N203</f>
        <v>54.285714285714285</v>
      </c>
      <c r="I203" t="s">
        <v>8224</v>
      </c>
      <c r="J203" t="s">
        <v>8246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t="str">
        <f t="shared" si="16"/>
        <v>film &amp; video</v>
      </c>
      <c r="R203" t="str">
        <f t="shared" si="17"/>
        <v>drama</v>
      </c>
      <c r="S203" s="10">
        <f t="shared" si="18"/>
        <v>42023.818622685183</v>
      </c>
      <c r="T203" s="10">
        <f t="shared" si="19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5"/>
        <v>0</v>
      </c>
      <c r="G204" t="s">
        <v>8221</v>
      </c>
      <c r="H204" t="e">
        <f>E204/N204</f>
        <v>#DIV/0!</v>
      </c>
      <c r="I204" t="s">
        <v>8224</v>
      </c>
      <c r="J204" t="s">
        <v>8246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t="str">
        <f t="shared" si="16"/>
        <v>film &amp; video</v>
      </c>
      <c r="R204" t="str">
        <f t="shared" si="17"/>
        <v>drama</v>
      </c>
      <c r="S204" s="10">
        <f t="shared" si="18"/>
        <v>42255.927824074075</v>
      </c>
      <c r="T204" s="10">
        <f t="shared" si="19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5"/>
        <v>0.2984</v>
      </c>
      <c r="G205" t="s">
        <v>8221</v>
      </c>
      <c r="H205">
        <f>E205/N205</f>
        <v>93.25</v>
      </c>
      <c r="I205" t="s">
        <v>8225</v>
      </c>
      <c r="J205" t="s">
        <v>8247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t="str">
        <f t="shared" si="16"/>
        <v>film &amp; video</v>
      </c>
      <c r="R205" t="str">
        <f t="shared" si="17"/>
        <v>drama</v>
      </c>
      <c r="S205" s="10">
        <f t="shared" si="18"/>
        <v>41973.847962962958</v>
      </c>
      <c r="T205" s="10">
        <f t="shared" si="19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5"/>
        <v>0.50721666666666665</v>
      </c>
      <c r="G206" t="s">
        <v>8221</v>
      </c>
      <c r="H206">
        <f>E206/N206</f>
        <v>117.68368136117556</v>
      </c>
      <c r="I206" t="s">
        <v>8226</v>
      </c>
      <c r="J206" t="s">
        <v>8248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t="str">
        <f t="shared" si="16"/>
        <v>film &amp; video</v>
      </c>
      <c r="R206" t="str">
        <f t="shared" si="17"/>
        <v>drama</v>
      </c>
      <c r="S206" s="10">
        <f t="shared" si="18"/>
        <v>42556.583368055552</v>
      </c>
      <c r="T206" s="10">
        <f t="shared" si="19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5"/>
        <v>0.16250000000000001</v>
      </c>
      <c r="G207" t="s">
        <v>8221</v>
      </c>
      <c r="H207">
        <f>E207/N207</f>
        <v>76.470588235294116</v>
      </c>
      <c r="I207" t="s">
        <v>8224</v>
      </c>
      <c r="J207" t="s">
        <v>8246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t="str">
        <f t="shared" si="16"/>
        <v>film &amp; video</v>
      </c>
      <c r="R207" t="str">
        <f t="shared" si="17"/>
        <v>drama</v>
      </c>
      <c r="S207" s="10">
        <f t="shared" si="18"/>
        <v>42248.632199074069</v>
      </c>
      <c r="T207" s="10">
        <f t="shared" si="19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5"/>
        <v>0</v>
      </c>
      <c r="G208" t="s">
        <v>8221</v>
      </c>
      <c r="H208" t="e">
        <f>E208/N208</f>
        <v>#DIV/0!</v>
      </c>
      <c r="I208" t="s">
        <v>8224</v>
      </c>
      <c r="J208" t="s">
        <v>8246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t="str">
        <f t="shared" si="16"/>
        <v>film &amp; video</v>
      </c>
      <c r="R208" t="str">
        <f t="shared" si="17"/>
        <v>drama</v>
      </c>
      <c r="S208" s="10">
        <f t="shared" si="18"/>
        <v>42567.004432870366</v>
      </c>
      <c r="T208" s="10">
        <f t="shared" si="19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5"/>
        <v>0.15214285714285714</v>
      </c>
      <c r="G209" t="s">
        <v>8221</v>
      </c>
      <c r="H209">
        <f>E209/N209</f>
        <v>163.84615384615384</v>
      </c>
      <c r="I209" t="s">
        <v>8229</v>
      </c>
      <c r="J209" t="s">
        <v>8251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t="str">
        <f t="shared" si="16"/>
        <v>film &amp; video</v>
      </c>
      <c r="R209" t="str">
        <f t="shared" si="17"/>
        <v>drama</v>
      </c>
      <c r="S209" s="10">
        <f t="shared" si="18"/>
        <v>41978.197199074071</v>
      </c>
      <c r="T209" s="10">
        <f t="shared" si="19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5"/>
        <v>0</v>
      </c>
      <c r="G210" t="s">
        <v>8221</v>
      </c>
      <c r="H210" t="e">
        <f>E210/N210</f>
        <v>#DIV/0!</v>
      </c>
      <c r="I210" t="s">
        <v>8226</v>
      </c>
      <c r="J210" t="s">
        <v>8248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t="str">
        <f t="shared" si="16"/>
        <v>film &amp; video</v>
      </c>
      <c r="R210" t="str">
        <f t="shared" si="17"/>
        <v>drama</v>
      </c>
      <c r="S210" s="10">
        <f t="shared" si="18"/>
        <v>41959.369988425926</v>
      </c>
      <c r="T210" s="10">
        <f t="shared" si="19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5"/>
        <v>0</v>
      </c>
      <c r="G211" t="s">
        <v>8221</v>
      </c>
      <c r="H211" t="e">
        <f>E211/N211</f>
        <v>#DIV/0!</v>
      </c>
      <c r="I211" t="s">
        <v>8224</v>
      </c>
      <c r="J211" t="s">
        <v>8246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t="str">
        <f t="shared" si="16"/>
        <v>film &amp; video</v>
      </c>
      <c r="R211" t="str">
        <f t="shared" si="17"/>
        <v>drama</v>
      </c>
      <c r="S211" s="10">
        <f t="shared" si="18"/>
        <v>42165.922858796301</v>
      </c>
      <c r="T211" s="10">
        <f t="shared" si="19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5"/>
        <v>0.2525</v>
      </c>
      <c r="G212" t="s">
        <v>8221</v>
      </c>
      <c r="H212">
        <f>E212/N212</f>
        <v>91.818181818181813</v>
      </c>
      <c r="I212" t="s">
        <v>8224</v>
      </c>
      <c r="J212" t="s">
        <v>8246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t="str">
        <f t="shared" si="16"/>
        <v>film &amp; video</v>
      </c>
      <c r="R212" t="str">
        <f t="shared" si="17"/>
        <v>drama</v>
      </c>
      <c r="S212" s="10">
        <f t="shared" si="18"/>
        <v>42249.064722222218</v>
      </c>
      <c r="T212" s="10">
        <f t="shared" si="19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5"/>
        <v>0.44600000000000001</v>
      </c>
      <c r="G213" t="s">
        <v>8221</v>
      </c>
      <c r="H213">
        <f>E213/N213</f>
        <v>185.83333333333334</v>
      </c>
      <c r="I213" t="s">
        <v>8224</v>
      </c>
      <c r="J213" t="s">
        <v>8246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t="str">
        <f t="shared" si="16"/>
        <v>film &amp; video</v>
      </c>
      <c r="R213" t="str">
        <f t="shared" si="17"/>
        <v>drama</v>
      </c>
      <c r="S213" s="10">
        <f t="shared" si="18"/>
        <v>42236.159918981488</v>
      </c>
      <c r="T213" s="10">
        <f t="shared" si="19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5"/>
        <v>1.5873015873015873E-4</v>
      </c>
      <c r="G214" t="s">
        <v>8221</v>
      </c>
      <c r="H214">
        <f>E214/N214</f>
        <v>1</v>
      </c>
      <c r="I214" t="s">
        <v>8224</v>
      </c>
      <c r="J214" t="s">
        <v>8246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t="str">
        <f t="shared" si="16"/>
        <v>film &amp; video</v>
      </c>
      <c r="R214" t="str">
        <f t="shared" si="17"/>
        <v>drama</v>
      </c>
      <c r="S214" s="10">
        <f t="shared" si="18"/>
        <v>42416.881018518514</v>
      </c>
      <c r="T214" s="10">
        <f t="shared" si="19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5"/>
        <v>4.0000000000000002E-4</v>
      </c>
      <c r="G215" t="s">
        <v>8221</v>
      </c>
      <c r="H215">
        <f>E215/N215</f>
        <v>20</v>
      </c>
      <c r="I215" t="s">
        <v>8224</v>
      </c>
      <c r="J215" t="s">
        <v>8246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t="str">
        <f t="shared" si="16"/>
        <v>film &amp; video</v>
      </c>
      <c r="R215" t="str">
        <f t="shared" si="17"/>
        <v>drama</v>
      </c>
      <c r="S215" s="10">
        <f t="shared" si="18"/>
        <v>42202.594293981485</v>
      </c>
      <c r="T215" s="10">
        <f t="shared" si="19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5"/>
        <v>8.0000000000000007E-5</v>
      </c>
      <c r="G216" t="s">
        <v>8221</v>
      </c>
      <c r="H216">
        <f>E216/N216</f>
        <v>1</v>
      </c>
      <c r="I216" t="s">
        <v>8224</v>
      </c>
      <c r="J216" t="s">
        <v>8246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t="str">
        <f t="shared" si="16"/>
        <v>film &amp; video</v>
      </c>
      <c r="R216" t="str">
        <f t="shared" si="17"/>
        <v>drama</v>
      </c>
      <c r="S216" s="10">
        <f t="shared" si="18"/>
        <v>42009.64061342593</v>
      </c>
      <c r="T216" s="10">
        <f t="shared" si="19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5"/>
        <v>2.2727272727272726E-3</v>
      </c>
      <c r="G217" t="s">
        <v>8221</v>
      </c>
      <c r="H217">
        <f>E217/N217</f>
        <v>10</v>
      </c>
      <c r="I217" t="s">
        <v>8225</v>
      </c>
      <c r="J217" t="s">
        <v>8247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t="str">
        <f t="shared" si="16"/>
        <v>film &amp; video</v>
      </c>
      <c r="R217" t="str">
        <f t="shared" si="17"/>
        <v>drama</v>
      </c>
      <c r="S217" s="10">
        <f t="shared" si="18"/>
        <v>42375.230115740742</v>
      </c>
      <c r="T217" s="10">
        <f t="shared" si="19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5"/>
        <v>0.55698440000000005</v>
      </c>
      <c r="G218" t="s">
        <v>8221</v>
      </c>
      <c r="H218">
        <f>E218/N218</f>
        <v>331.53833333333336</v>
      </c>
      <c r="I218" t="s">
        <v>8224</v>
      </c>
      <c r="J218" t="s">
        <v>8246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t="str">
        <f t="shared" si="16"/>
        <v>film &amp; video</v>
      </c>
      <c r="R218" t="str">
        <f t="shared" si="17"/>
        <v>drama</v>
      </c>
      <c r="S218" s="10">
        <f t="shared" si="18"/>
        <v>42066.958761574075</v>
      </c>
      <c r="T218" s="10">
        <f t="shared" si="19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5"/>
        <v>0.11942999999999999</v>
      </c>
      <c r="G219" t="s">
        <v>8221</v>
      </c>
      <c r="H219">
        <f>E219/N219</f>
        <v>314.28947368421052</v>
      </c>
      <c r="I219" t="s">
        <v>8235</v>
      </c>
      <c r="J219" t="s">
        <v>8255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t="str">
        <f t="shared" si="16"/>
        <v>film &amp; video</v>
      </c>
      <c r="R219" t="str">
        <f t="shared" si="17"/>
        <v>drama</v>
      </c>
      <c r="S219" s="10">
        <f t="shared" si="18"/>
        <v>41970.64061342593</v>
      </c>
      <c r="T219" s="10">
        <f t="shared" si="19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5"/>
        <v>0.02</v>
      </c>
      <c r="G220" t="s">
        <v>8221</v>
      </c>
      <c r="H220">
        <f>E220/N220</f>
        <v>100</v>
      </c>
      <c r="I220" t="s">
        <v>8224</v>
      </c>
      <c r="J220" t="s">
        <v>8246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t="str">
        <f t="shared" si="16"/>
        <v>film &amp; video</v>
      </c>
      <c r="R220" t="str">
        <f t="shared" si="17"/>
        <v>drama</v>
      </c>
      <c r="S220" s="10">
        <f t="shared" si="18"/>
        <v>42079.628344907411</v>
      </c>
      <c r="T220" s="10">
        <f t="shared" si="19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5"/>
        <v>0.17630000000000001</v>
      </c>
      <c r="G221" t="s">
        <v>8221</v>
      </c>
      <c r="H221">
        <f>E221/N221</f>
        <v>115.98684210526316</v>
      </c>
      <c r="I221" t="s">
        <v>8224</v>
      </c>
      <c r="J221" t="s">
        <v>8246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t="str">
        <f t="shared" si="16"/>
        <v>film &amp; video</v>
      </c>
      <c r="R221" t="str">
        <f t="shared" si="17"/>
        <v>drama</v>
      </c>
      <c r="S221" s="10">
        <f t="shared" si="18"/>
        <v>42429.326678240745</v>
      </c>
      <c r="T221" s="10">
        <f t="shared" si="19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5"/>
        <v>7.1999999999999998E-3</v>
      </c>
      <c r="G222" t="s">
        <v>8221</v>
      </c>
      <c r="H222">
        <f>E222/N222</f>
        <v>120</v>
      </c>
      <c r="I222" t="s">
        <v>8224</v>
      </c>
      <c r="J222" t="s">
        <v>8246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t="str">
        <f t="shared" si="16"/>
        <v>film &amp; video</v>
      </c>
      <c r="R222" t="str">
        <f t="shared" si="17"/>
        <v>drama</v>
      </c>
      <c r="S222" s="10">
        <f t="shared" si="18"/>
        <v>42195.643865740742</v>
      </c>
      <c r="T222" s="10">
        <f t="shared" si="19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5"/>
        <v>0</v>
      </c>
      <c r="G223" t="s">
        <v>8221</v>
      </c>
      <c r="H223" t="e">
        <f>E223/N223</f>
        <v>#DIV/0!</v>
      </c>
      <c r="I223" t="s">
        <v>8224</v>
      </c>
      <c r="J223" t="s">
        <v>8246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t="str">
        <f t="shared" si="16"/>
        <v>film &amp; video</v>
      </c>
      <c r="R223" t="str">
        <f t="shared" si="17"/>
        <v>drama</v>
      </c>
      <c r="S223" s="10">
        <f t="shared" si="18"/>
        <v>42031.837546296301</v>
      </c>
      <c r="T223" s="10">
        <f t="shared" si="19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5"/>
        <v>0.13</v>
      </c>
      <c r="G224" t="s">
        <v>8221</v>
      </c>
      <c r="H224">
        <f>E224/N224</f>
        <v>65</v>
      </c>
      <c r="I224" t="s">
        <v>8224</v>
      </c>
      <c r="J224" t="s">
        <v>8246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t="str">
        <f t="shared" si="16"/>
        <v>film &amp; video</v>
      </c>
      <c r="R224" t="str">
        <f t="shared" si="17"/>
        <v>drama</v>
      </c>
      <c r="S224" s="10">
        <f t="shared" si="18"/>
        <v>42031.769884259258</v>
      </c>
      <c r="T224" s="10">
        <f t="shared" si="19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5"/>
        <v>0</v>
      </c>
      <c r="G225" t="s">
        <v>8221</v>
      </c>
      <c r="H225" t="e">
        <f>E225/N225</f>
        <v>#DIV/0!</v>
      </c>
      <c r="I225" t="s">
        <v>8224</v>
      </c>
      <c r="J225" t="s">
        <v>8246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t="str">
        <f t="shared" si="16"/>
        <v>film &amp; video</v>
      </c>
      <c r="R225" t="str">
        <f t="shared" si="17"/>
        <v>drama</v>
      </c>
      <c r="S225" s="10">
        <f t="shared" si="18"/>
        <v>42482.048032407409</v>
      </c>
      <c r="T225" s="10">
        <f t="shared" si="19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5"/>
        <v>0</v>
      </c>
      <c r="G226" t="s">
        <v>8221</v>
      </c>
      <c r="H226" t="e">
        <f>E226/N226</f>
        <v>#DIV/0!</v>
      </c>
      <c r="I226" t="s">
        <v>8226</v>
      </c>
      <c r="J226" t="s">
        <v>8248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t="str">
        <f t="shared" si="16"/>
        <v>film &amp; video</v>
      </c>
      <c r="R226" t="str">
        <f t="shared" si="17"/>
        <v>drama</v>
      </c>
      <c r="S226" s="10">
        <f t="shared" si="18"/>
        <v>42135.235254629632</v>
      </c>
      <c r="T226" s="10">
        <f t="shared" si="19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5"/>
        <v>0</v>
      </c>
      <c r="G227" t="s">
        <v>8221</v>
      </c>
      <c r="H227" t="e">
        <f>E227/N227</f>
        <v>#DIV/0!</v>
      </c>
      <c r="I227" t="s">
        <v>8224</v>
      </c>
      <c r="J227" t="s">
        <v>8246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t="str">
        <f t="shared" si="16"/>
        <v>film &amp; video</v>
      </c>
      <c r="R227" t="str">
        <f t="shared" si="17"/>
        <v>drama</v>
      </c>
      <c r="S227" s="10">
        <f t="shared" si="18"/>
        <v>42438.961273148147</v>
      </c>
      <c r="T227" s="10">
        <f t="shared" si="19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5"/>
        <v>8.6206896551724137E-3</v>
      </c>
      <c r="G228" t="s">
        <v>8221</v>
      </c>
      <c r="H228">
        <f>E228/N228</f>
        <v>125</v>
      </c>
      <c r="I228" t="s">
        <v>8225</v>
      </c>
      <c r="J228" t="s">
        <v>8247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t="str">
        <f t="shared" si="16"/>
        <v>film &amp; video</v>
      </c>
      <c r="R228" t="str">
        <f t="shared" si="17"/>
        <v>drama</v>
      </c>
      <c r="S228" s="10">
        <f t="shared" si="18"/>
        <v>42106.666018518517</v>
      </c>
      <c r="T228" s="10">
        <f t="shared" si="19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5"/>
        <v>0</v>
      </c>
      <c r="G229" t="s">
        <v>8221</v>
      </c>
      <c r="H229" t="e">
        <f>E229/N229</f>
        <v>#DIV/0!</v>
      </c>
      <c r="I229" t="s">
        <v>8224</v>
      </c>
      <c r="J229" t="s">
        <v>8246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t="str">
        <f t="shared" si="16"/>
        <v>film &amp; video</v>
      </c>
      <c r="R229" t="str">
        <f t="shared" si="17"/>
        <v>drama</v>
      </c>
      <c r="S229" s="10">
        <f t="shared" si="18"/>
        <v>42164.893993055557</v>
      </c>
      <c r="T229" s="10">
        <f t="shared" si="19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5"/>
        <v>0</v>
      </c>
      <c r="G230" t="s">
        <v>8221</v>
      </c>
      <c r="H230" t="e">
        <f>E230/N230</f>
        <v>#DIV/0!</v>
      </c>
      <c r="I230" t="s">
        <v>8225</v>
      </c>
      <c r="J230" t="s">
        <v>8247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t="str">
        <f t="shared" si="16"/>
        <v>film &amp; video</v>
      </c>
      <c r="R230" t="str">
        <f t="shared" si="17"/>
        <v>drama</v>
      </c>
      <c r="S230" s="10">
        <f t="shared" si="18"/>
        <v>42096.686400462961</v>
      </c>
      <c r="T230" s="10">
        <f t="shared" si="19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5"/>
        <v>0</v>
      </c>
      <c r="G231" t="s">
        <v>8221</v>
      </c>
      <c r="H231" t="e">
        <f>E231/N231</f>
        <v>#DIV/0!</v>
      </c>
      <c r="I231" t="s">
        <v>8236</v>
      </c>
      <c r="J231" t="s">
        <v>8249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t="str">
        <f t="shared" si="16"/>
        <v>film &amp; video</v>
      </c>
      <c r="R231" t="str">
        <f t="shared" si="17"/>
        <v>drama</v>
      </c>
      <c r="S231" s="10">
        <f t="shared" si="18"/>
        <v>42383.933993055558</v>
      </c>
      <c r="T231" s="10">
        <f t="shared" si="19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5"/>
        <v>4.0000000000000001E-3</v>
      </c>
      <c r="G232" t="s">
        <v>8221</v>
      </c>
      <c r="H232">
        <f>E232/N232</f>
        <v>30</v>
      </c>
      <c r="I232" t="s">
        <v>8224</v>
      </c>
      <c r="J232" t="s">
        <v>8246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t="str">
        <f t="shared" si="16"/>
        <v>film &amp; video</v>
      </c>
      <c r="R232" t="str">
        <f t="shared" si="17"/>
        <v>drama</v>
      </c>
      <c r="S232" s="10">
        <f t="shared" si="18"/>
        <v>42129.777210648142</v>
      </c>
      <c r="T232" s="10">
        <f t="shared" si="19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5"/>
        <v>0</v>
      </c>
      <c r="G233" t="s">
        <v>8221</v>
      </c>
      <c r="H233" t="e">
        <f>E233/N233</f>
        <v>#DIV/0!</v>
      </c>
      <c r="I233" t="s">
        <v>8224</v>
      </c>
      <c r="J233" t="s">
        <v>8246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t="str">
        <f t="shared" si="16"/>
        <v>film &amp; video</v>
      </c>
      <c r="R233" t="str">
        <f t="shared" si="17"/>
        <v>drama</v>
      </c>
      <c r="S233" s="10">
        <f t="shared" si="18"/>
        <v>42341.958923611113</v>
      </c>
      <c r="T233" s="10">
        <f t="shared" si="19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5"/>
        <v>2.75E-2</v>
      </c>
      <c r="G234" t="s">
        <v>8221</v>
      </c>
      <c r="H234">
        <f>E234/N234</f>
        <v>15.714285714285714</v>
      </c>
      <c r="I234" t="s">
        <v>8225</v>
      </c>
      <c r="J234" t="s">
        <v>8247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t="str">
        <f t="shared" si="16"/>
        <v>film &amp; video</v>
      </c>
      <c r="R234" t="str">
        <f t="shared" si="17"/>
        <v>drama</v>
      </c>
      <c r="S234" s="10">
        <f t="shared" si="18"/>
        <v>42032.82576388889</v>
      </c>
      <c r="T234" s="10">
        <f t="shared" si="19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5"/>
        <v>0</v>
      </c>
      <c r="G235" t="s">
        <v>8221</v>
      </c>
      <c r="H235" t="e">
        <f>E235/N235</f>
        <v>#DIV/0!</v>
      </c>
      <c r="I235" t="s">
        <v>8224</v>
      </c>
      <c r="J235" t="s">
        <v>8246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t="str">
        <f t="shared" si="16"/>
        <v>film &amp; video</v>
      </c>
      <c r="R235" t="str">
        <f t="shared" si="17"/>
        <v>drama</v>
      </c>
      <c r="S235" s="10">
        <f t="shared" si="18"/>
        <v>42612.911712962959</v>
      </c>
      <c r="T235" s="10">
        <f t="shared" si="19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5"/>
        <v>0.40100000000000002</v>
      </c>
      <c r="G236" t="s">
        <v>8221</v>
      </c>
      <c r="H236">
        <f>E236/N236</f>
        <v>80.2</v>
      </c>
      <c r="I236" t="s">
        <v>8224</v>
      </c>
      <c r="J236" t="s">
        <v>8246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t="str">
        <f t="shared" si="16"/>
        <v>film &amp; video</v>
      </c>
      <c r="R236" t="str">
        <f t="shared" si="17"/>
        <v>drama</v>
      </c>
      <c r="S236" s="10">
        <f t="shared" si="18"/>
        <v>42136.035405092596</v>
      </c>
      <c r="T236" s="10">
        <f t="shared" si="19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5"/>
        <v>0</v>
      </c>
      <c r="G237" t="s">
        <v>8221</v>
      </c>
      <c r="H237" t="e">
        <f>E237/N237</f>
        <v>#DIV/0!</v>
      </c>
      <c r="I237" t="s">
        <v>8224</v>
      </c>
      <c r="J237" t="s">
        <v>8246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t="str">
        <f t="shared" si="16"/>
        <v>film &amp; video</v>
      </c>
      <c r="R237" t="str">
        <f t="shared" si="17"/>
        <v>drama</v>
      </c>
      <c r="S237" s="10">
        <f t="shared" si="18"/>
        <v>42164.908530092594</v>
      </c>
      <c r="T237" s="10">
        <f t="shared" si="19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5"/>
        <v>0</v>
      </c>
      <c r="G238" t="s">
        <v>8221</v>
      </c>
      <c r="H238" t="e">
        <f>E238/N238</f>
        <v>#DIV/0!</v>
      </c>
      <c r="I238" t="s">
        <v>8224</v>
      </c>
      <c r="J238" t="s">
        <v>8246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t="str">
        <f t="shared" si="16"/>
        <v>film &amp; video</v>
      </c>
      <c r="R238" t="str">
        <f t="shared" si="17"/>
        <v>drama</v>
      </c>
      <c r="S238" s="10">
        <f t="shared" si="18"/>
        <v>42321.08447916666</v>
      </c>
      <c r="T238" s="10">
        <f t="shared" si="19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5"/>
        <v>3.3333333333333335E-3</v>
      </c>
      <c r="G239" t="s">
        <v>8221</v>
      </c>
      <c r="H239">
        <f>E239/N239</f>
        <v>50</v>
      </c>
      <c r="I239" t="s">
        <v>8224</v>
      </c>
      <c r="J239" t="s">
        <v>8246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t="str">
        <f t="shared" si="16"/>
        <v>film &amp; video</v>
      </c>
      <c r="R239" t="str">
        <f t="shared" si="17"/>
        <v>drama</v>
      </c>
      <c r="S239" s="10">
        <f t="shared" si="18"/>
        <v>42377.577187499999</v>
      </c>
      <c r="T239" s="10">
        <f t="shared" si="19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5"/>
        <v>0</v>
      </c>
      <c r="G240" t="s">
        <v>8221</v>
      </c>
      <c r="H240" t="e">
        <f>E240/N240</f>
        <v>#DIV/0!</v>
      </c>
      <c r="I240" t="s">
        <v>8224</v>
      </c>
      <c r="J240" t="s">
        <v>8246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t="str">
        <f t="shared" si="16"/>
        <v>film &amp; video</v>
      </c>
      <c r="R240" t="str">
        <f t="shared" si="17"/>
        <v>drama</v>
      </c>
      <c r="S240" s="10">
        <f t="shared" si="18"/>
        <v>42713.962499999994</v>
      </c>
      <c r="T240" s="10">
        <f t="shared" si="19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5"/>
        <v>0.25</v>
      </c>
      <c r="G241" t="s">
        <v>8221</v>
      </c>
      <c r="H241">
        <f>E241/N241</f>
        <v>50</v>
      </c>
      <c r="I241" t="s">
        <v>8226</v>
      </c>
      <c r="J241" t="s">
        <v>8248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t="str">
        <f t="shared" si="16"/>
        <v>film &amp; video</v>
      </c>
      <c r="R241" t="str">
        <f t="shared" si="17"/>
        <v>drama</v>
      </c>
      <c r="S241" s="10">
        <f t="shared" si="18"/>
        <v>42297.110300925924</v>
      </c>
      <c r="T241" s="10">
        <f t="shared" si="19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5"/>
        <v>1.0763413333333334</v>
      </c>
      <c r="G242" t="s">
        <v>8219</v>
      </c>
      <c r="H242">
        <f>E242/N242</f>
        <v>117.84759124087591</v>
      </c>
      <c r="I242" t="s">
        <v>8224</v>
      </c>
      <c r="J242" t="s">
        <v>8246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t="str">
        <f t="shared" si="16"/>
        <v>film &amp; video</v>
      </c>
      <c r="R242" t="str">
        <f t="shared" si="17"/>
        <v>documentary</v>
      </c>
      <c r="S242" s="10">
        <f t="shared" si="18"/>
        <v>41354.708460648151</v>
      </c>
      <c r="T242" s="10">
        <f t="shared" si="19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5"/>
        <v>1.1263736263736264</v>
      </c>
      <c r="G243" t="s">
        <v>8219</v>
      </c>
      <c r="H243">
        <f>E243/N243</f>
        <v>109.04255319148936</v>
      </c>
      <c r="I243" t="s">
        <v>8224</v>
      </c>
      <c r="J243" t="s">
        <v>8246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t="str">
        <f t="shared" si="16"/>
        <v>film &amp; video</v>
      </c>
      <c r="R243" t="str">
        <f t="shared" si="17"/>
        <v>documentary</v>
      </c>
      <c r="S243" s="10">
        <f t="shared" si="18"/>
        <v>41949.697962962964</v>
      </c>
      <c r="T243" s="10">
        <f t="shared" si="19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5"/>
        <v>1.1346153846153846</v>
      </c>
      <c r="G244" t="s">
        <v>8219</v>
      </c>
      <c r="H244">
        <f>E244/N244</f>
        <v>73.019801980198025</v>
      </c>
      <c r="I244" t="s">
        <v>8224</v>
      </c>
      <c r="J244" t="s">
        <v>8246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t="str">
        <f t="shared" si="16"/>
        <v>film &amp; video</v>
      </c>
      <c r="R244" t="str">
        <f t="shared" si="17"/>
        <v>documentary</v>
      </c>
      <c r="S244" s="10">
        <f t="shared" si="18"/>
        <v>40862.492939814816</v>
      </c>
      <c r="T244" s="10">
        <f t="shared" si="19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5"/>
        <v>1.0259199999999999</v>
      </c>
      <c r="G245" t="s">
        <v>8219</v>
      </c>
      <c r="H245">
        <f>E245/N245</f>
        <v>78.195121951219505</v>
      </c>
      <c r="I245" t="s">
        <v>8224</v>
      </c>
      <c r="J245" t="s">
        <v>8246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t="str">
        <f t="shared" si="16"/>
        <v>film &amp; video</v>
      </c>
      <c r="R245" t="str">
        <f t="shared" si="17"/>
        <v>documentary</v>
      </c>
      <c r="S245" s="10">
        <f t="shared" si="18"/>
        <v>41662.047500000001</v>
      </c>
      <c r="T245" s="10">
        <f t="shared" si="19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5"/>
        <v>1.1375714285714287</v>
      </c>
      <c r="G246" t="s">
        <v>8219</v>
      </c>
      <c r="H246">
        <f>E246/N246</f>
        <v>47.398809523809526</v>
      </c>
      <c r="I246" t="s">
        <v>8224</v>
      </c>
      <c r="J246" t="s">
        <v>8246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t="str">
        <f t="shared" si="16"/>
        <v>film &amp; video</v>
      </c>
      <c r="R246" t="str">
        <f t="shared" si="17"/>
        <v>documentary</v>
      </c>
      <c r="S246" s="10">
        <f t="shared" si="18"/>
        <v>40213.323599537034</v>
      </c>
      <c r="T246" s="10">
        <f t="shared" si="19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5"/>
        <v>1.0371999999999999</v>
      </c>
      <c r="G247" t="s">
        <v>8219</v>
      </c>
      <c r="H247">
        <f>E247/N247</f>
        <v>54.020833333333336</v>
      </c>
      <c r="I247" t="s">
        <v>8224</v>
      </c>
      <c r="J247" t="s">
        <v>8246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t="str">
        <f t="shared" si="16"/>
        <v>film &amp; video</v>
      </c>
      <c r="R247" t="str">
        <f t="shared" si="17"/>
        <v>documentary</v>
      </c>
      <c r="S247" s="10">
        <f t="shared" si="18"/>
        <v>41107.053067129629</v>
      </c>
      <c r="T247" s="10">
        <f t="shared" si="19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5"/>
        <v>3.0546000000000002</v>
      </c>
      <c r="G248" t="s">
        <v>8219</v>
      </c>
      <c r="H248">
        <f>E248/N248</f>
        <v>68.488789237668158</v>
      </c>
      <c r="I248" t="s">
        <v>8224</v>
      </c>
      <c r="J248" t="s">
        <v>8246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t="str">
        <f t="shared" si="16"/>
        <v>film &amp; video</v>
      </c>
      <c r="R248" t="str">
        <f t="shared" si="17"/>
        <v>documentary</v>
      </c>
      <c r="S248" s="10">
        <f t="shared" si="18"/>
        <v>40480.363483796296</v>
      </c>
      <c r="T248" s="10">
        <f t="shared" si="19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5"/>
        <v>1.341</v>
      </c>
      <c r="G249" t="s">
        <v>8219</v>
      </c>
      <c r="H249">
        <f>E249/N249</f>
        <v>108.14516129032258</v>
      </c>
      <c r="I249" t="s">
        <v>8224</v>
      </c>
      <c r="J249" t="s">
        <v>8246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t="str">
        <f t="shared" si="16"/>
        <v>film &amp; video</v>
      </c>
      <c r="R249" t="str">
        <f t="shared" si="17"/>
        <v>documentary</v>
      </c>
      <c r="S249" s="10">
        <f t="shared" si="18"/>
        <v>40430.604328703703</v>
      </c>
      <c r="T249" s="10">
        <f t="shared" si="19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5"/>
        <v>1.0133294117647058</v>
      </c>
      <c r="G250" t="s">
        <v>8219</v>
      </c>
      <c r="H250">
        <f>E250/N250</f>
        <v>589.95205479452056</v>
      </c>
      <c r="I250" t="s">
        <v>8224</v>
      </c>
      <c r="J250" t="s">
        <v>8246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t="str">
        <f t="shared" si="16"/>
        <v>film &amp; video</v>
      </c>
      <c r="R250" t="str">
        <f t="shared" si="17"/>
        <v>documentary</v>
      </c>
      <c r="S250" s="10">
        <f t="shared" si="18"/>
        <v>40870.774409722224</v>
      </c>
      <c r="T250" s="10">
        <f t="shared" si="19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5"/>
        <v>1.1292</v>
      </c>
      <c r="G251" t="s">
        <v>8219</v>
      </c>
      <c r="H251">
        <f>E251/N251</f>
        <v>48.051063829787232</v>
      </c>
      <c r="I251" t="s">
        <v>8224</v>
      </c>
      <c r="J251" t="s">
        <v>8246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t="str">
        <f t="shared" si="16"/>
        <v>film &amp; video</v>
      </c>
      <c r="R251" t="str">
        <f t="shared" si="17"/>
        <v>documentary</v>
      </c>
      <c r="S251" s="10">
        <f t="shared" si="18"/>
        <v>40332.923842592594</v>
      </c>
      <c r="T251" s="10">
        <f t="shared" si="19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5"/>
        <v>1.0558333333333334</v>
      </c>
      <c r="G252" t="s">
        <v>8219</v>
      </c>
      <c r="H252">
        <f>E252/N252</f>
        <v>72.482837528604122</v>
      </c>
      <c r="I252" t="s">
        <v>8224</v>
      </c>
      <c r="J252" t="s">
        <v>8246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t="str">
        <f t="shared" si="16"/>
        <v>film &amp; video</v>
      </c>
      <c r="R252" t="str">
        <f t="shared" si="17"/>
        <v>documentary</v>
      </c>
      <c r="S252" s="10">
        <f t="shared" si="18"/>
        <v>41401.565868055557</v>
      </c>
      <c r="T252" s="10">
        <f t="shared" si="19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5"/>
        <v>1.2557142857142858</v>
      </c>
      <c r="G253" t="s">
        <v>8219</v>
      </c>
      <c r="H253">
        <f>E253/N253</f>
        <v>57.077922077922075</v>
      </c>
      <c r="I253" t="s">
        <v>8224</v>
      </c>
      <c r="J253" t="s">
        <v>8246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t="str">
        <f t="shared" si="16"/>
        <v>film &amp; video</v>
      </c>
      <c r="R253" t="str">
        <f t="shared" si="17"/>
        <v>documentary</v>
      </c>
      <c r="S253" s="10">
        <f t="shared" si="18"/>
        <v>41013.787569444445</v>
      </c>
      <c r="T253" s="10">
        <f t="shared" si="19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5"/>
        <v>1.8455999999999999</v>
      </c>
      <c r="G254" t="s">
        <v>8219</v>
      </c>
      <c r="H254">
        <f>E254/N254</f>
        <v>85.444444444444443</v>
      </c>
      <c r="I254" t="s">
        <v>8224</v>
      </c>
      <c r="J254" t="s">
        <v>8246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t="str">
        <f t="shared" si="16"/>
        <v>film &amp; video</v>
      </c>
      <c r="R254" t="str">
        <f t="shared" si="17"/>
        <v>documentary</v>
      </c>
      <c r="S254" s="10">
        <f t="shared" si="18"/>
        <v>40266.662708333337</v>
      </c>
      <c r="T254" s="10">
        <f t="shared" si="19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5"/>
        <v>1.0073333333333334</v>
      </c>
      <c r="G255" t="s">
        <v>8219</v>
      </c>
      <c r="H255">
        <f>E255/N255</f>
        <v>215.85714285714286</v>
      </c>
      <c r="I255" t="s">
        <v>8224</v>
      </c>
      <c r="J255" t="s">
        <v>8246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t="str">
        <f t="shared" si="16"/>
        <v>film &amp; video</v>
      </c>
      <c r="R255" t="str">
        <f t="shared" si="17"/>
        <v>documentary</v>
      </c>
      <c r="S255" s="10">
        <f t="shared" si="18"/>
        <v>40924.650868055556</v>
      </c>
      <c r="T255" s="10">
        <f t="shared" si="19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5"/>
        <v>1.1694724999999999</v>
      </c>
      <c r="G256" t="s">
        <v>8219</v>
      </c>
      <c r="H256">
        <f>E256/N256</f>
        <v>89.38643312101911</v>
      </c>
      <c r="I256" t="s">
        <v>8224</v>
      </c>
      <c r="J256" t="s">
        <v>8246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t="str">
        <f t="shared" si="16"/>
        <v>film &amp; video</v>
      </c>
      <c r="R256" t="str">
        <f t="shared" si="17"/>
        <v>documentary</v>
      </c>
      <c r="S256" s="10">
        <f t="shared" si="18"/>
        <v>42263.952662037031</v>
      </c>
      <c r="T256" s="10">
        <f t="shared" si="19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5"/>
        <v>1.0673325</v>
      </c>
      <c r="G257" t="s">
        <v>8219</v>
      </c>
      <c r="H257">
        <f>E257/N257</f>
        <v>45.418404255319146</v>
      </c>
      <c r="I257" t="s">
        <v>8224</v>
      </c>
      <c r="J257" t="s">
        <v>8246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t="str">
        <f t="shared" si="16"/>
        <v>film &amp; video</v>
      </c>
      <c r="R257" t="str">
        <f t="shared" si="17"/>
        <v>documentary</v>
      </c>
      <c r="S257" s="10">
        <f t="shared" si="18"/>
        <v>40588.526412037041</v>
      </c>
      <c r="T257" s="10">
        <f t="shared" si="19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si="15"/>
        <v>1.391</v>
      </c>
      <c r="G258" t="s">
        <v>8219</v>
      </c>
      <c r="H258">
        <f>E258/N258</f>
        <v>65.756363636363631</v>
      </c>
      <c r="I258" t="s">
        <v>8224</v>
      </c>
      <c r="J258" t="s">
        <v>8246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t="str">
        <f t="shared" si="16"/>
        <v>film &amp; video</v>
      </c>
      <c r="R258" t="str">
        <f t="shared" si="17"/>
        <v>documentary</v>
      </c>
      <c r="S258" s="10">
        <f t="shared" si="18"/>
        <v>41319.769293981481</v>
      </c>
      <c r="T258" s="10">
        <f t="shared" si="19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ref="F259:F322" si="20">E259/D259</f>
        <v>1.0672648571428571</v>
      </c>
      <c r="G259" t="s">
        <v>8219</v>
      </c>
      <c r="H259">
        <f>E259/N259</f>
        <v>66.70405357142856</v>
      </c>
      <c r="I259" t="s">
        <v>8224</v>
      </c>
      <c r="J259" t="s">
        <v>8246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t="str">
        <f t="shared" ref="Q259:Q322" si="21">LEFT(P259,(FIND("/",P259,1)-1))</f>
        <v>film &amp; video</v>
      </c>
      <c r="R259" t="str">
        <f t="shared" ref="R259:R322" si="22">MID(P259,FIND("/",P259)+1,256)</f>
        <v>documentary</v>
      </c>
      <c r="S259" s="10">
        <f t="shared" ref="S259:S322" si="23">(((L259/60)/60)/24)+DATE(1970,1,1)</f>
        <v>42479.626875000002</v>
      </c>
      <c r="T259" s="10">
        <f t="shared" ref="T259:T322" si="24">(((K259/60)/60)/24)+DATE(1970,1,1)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20"/>
        <v>1.9114</v>
      </c>
      <c r="G260" t="s">
        <v>8219</v>
      </c>
      <c r="H260">
        <f>E260/N260</f>
        <v>83.345930232558146</v>
      </c>
      <c r="I260" t="s">
        <v>8224</v>
      </c>
      <c r="J260" t="s">
        <v>8246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t="str">
        <f t="shared" si="21"/>
        <v>film &amp; video</v>
      </c>
      <c r="R260" t="str">
        <f t="shared" si="22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20"/>
        <v>1.3193789333333332</v>
      </c>
      <c r="G261" t="s">
        <v>8219</v>
      </c>
      <c r="H261">
        <f>E261/N261</f>
        <v>105.04609341825902</v>
      </c>
      <c r="I261" t="s">
        <v>8224</v>
      </c>
      <c r="J261" t="s">
        <v>8246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t="str">
        <f t="shared" si="21"/>
        <v>film &amp; video</v>
      </c>
      <c r="R261" t="str">
        <f t="shared" si="22"/>
        <v>documentary</v>
      </c>
      <c r="S261" s="10">
        <f t="shared" si="23"/>
        <v>42072.738067129627</v>
      </c>
      <c r="T261" s="10">
        <f t="shared" si="2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20"/>
        <v>1.0640000000000001</v>
      </c>
      <c r="G262" t="s">
        <v>8219</v>
      </c>
      <c r="H262">
        <f>E262/N262</f>
        <v>120.90909090909091</v>
      </c>
      <c r="I262" t="s">
        <v>8224</v>
      </c>
      <c r="J262" t="s">
        <v>8246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t="str">
        <f t="shared" si="21"/>
        <v>film &amp; video</v>
      </c>
      <c r="R262" t="str">
        <f t="shared" si="22"/>
        <v>documentary</v>
      </c>
      <c r="S262" s="10">
        <f t="shared" si="23"/>
        <v>40330.755543981482</v>
      </c>
      <c r="T262" s="10">
        <f t="shared" si="2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20"/>
        <v>1.0740000000000001</v>
      </c>
      <c r="G263" t="s">
        <v>8219</v>
      </c>
      <c r="H263">
        <f>E263/N263</f>
        <v>97.63636363636364</v>
      </c>
      <c r="I263" t="s">
        <v>8224</v>
      </c>
      <c r="J263" t="s">
        <v>8246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t="str">
        <f t="shared" si="21"/>
        <v>film &amp; video</v>
      </c>
      <c r="R263" t="str">
        <f t="shared" si="22"/>
        <v>documentary</v>
      </c>
      <c r="S263" s="10">
        <f t="shared" si="23"/>
        <v>41017.885462962964</v>
      </c>
      <c r="T263" s="10">
        <f t="shared" si="2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20"/>
        <v>2.4</v>
      </c>
      <c r="G264" t="s">
        <v>8219</v>
      </c>
      <c r="H264">
        <f>E264/N264</f>
        <v>41.379310344827587</v>
      </c>
      <c r="I264" t="s">
        <v>8224</v>
      </c>
      <c r="J264" t="s">
        <v>8246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t="str">
        <f t="shared" si="21"/>
        <v>film &amp; video</v>
      </c>
      <c r="R264" t="str">
        <f t="shared" si="22"/>
        <v>documentary</v>
      </c>
      <c r="S264" s="10">
        <f t="shared" si="23"/>
        <v>40555.24800925926</v>
      </c>
      <c r="T264" s="10">
        <f t="shared" si="2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20"/>
        <v>1.1808107999999999</v>
      </c>
      <c r="G265" t="s">
        <v>8219</v>
      </c>
      <c r="H265">
        <f>E265/N265</f>
        <v>30.654485981308412</v>
      </c>
      <c r="I265" t="s">
        <v>8224</v>
      </c>
      <c r="J265" t="s">
        <v>8246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t="str">
        <f t="shared" si="21"/>
        <v>film &amp; video</v>
      </c>
      <c r="R265" t="str">
        <f t="shared" si="22"/>
        <v>documentary</v>
      </c>
      <c r="S265" s="10">
        <f t="shared" si="23"/>
        <v>41149.954791666663</v>
      </c>
      <c r="T265" s="10">
        <f t="shared" si="2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20"/>
        <v>1.1819999999999999</v>
      </c>
      <c r="G266" t="s">
        <v>8219</v>
      </c>
      <c r="H266">
        <f>E266/N266</f>
        <v>64.945054945054949</v>
      </c>
      <c r="I266" t="s">
        <v>8224</v>
      </c>
      <c r="J266" t="s">
        <v>8246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t="str">
        <f t="shared" si="21"/>
        <v>film &amp; video</v>
      </c>
      <c r="R266" t="str">
        <f t="shared" si="22"/>
        <v>documentary</v>
      </c>
      <c r="S266" s="10">
        <f t="shared" si="23"/>
        <v>41010.620312500003</v>
      </c>
      <c r="T266" s="10">
        <f t="shared" si="2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20"/>
        <v>1.111</v>
      </c>
      <c r="G267" t="s">
        <v>8219</v>
      </c>
      <c r="H267">
        <f>E267/N267</f>
        <v>95.775862068965523</v>
      </c>
      <c r="I267" t="s">
        <v>8224</v>
      </c>
      <c r="J267" t="s">
        <v>8246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t="str">
        <f t="shared" si="21"/>
        <v>film &amp; video</v>
      </c>
      <c r="R267" t="str">
        <f t="shared" si="22"/>
        <v>documentary</v>
      </c>
      <c r="S267" s="10">
        <f t="shared" si="23"/>
        <v>40267.245717592588</v>
      </c>
      <c r="T267" s="10">
        <f t="shared" si="2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20"/>
        <v>1.4550000000000001</v>
      </c>
      <c r="G268" t="s">
        <v>8219</v>
      </c>
      <c r="H268">
        <f>E268/N268</f>
        <v>40.416666666666664</v>
      </c>
      <c r="I268" t="s">
        <v>8224</v>
      </c>
      <c r="J268" t="s">
        <v>8246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t="str">
        <f t="shared" si="21"/>
        <v>film &amp; video</v>
      </c>
      <c r="R268" t="str">
        <f t="shared" si="22"/>
        <v>documentary</v>
      </c>
      <c r="S268" s="10">
        <f t="shared" si="23"/>
        <v>40205.174849537041</v>
      </c>
      <c r="T268" s="10">
        <f t="shared" si="2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20"/>
        <v>1.3162883248730965</v>
      </c>
      <c r="G269" t="s">
        <v>8219</v>
      </c>
      <c r="H269">
        <f>E269/N269</f>
        <v>78.578424242424248</v>
      </c>
      <c r="I269" t="s">
        <v>8225</v>
      </c>
      <c r="J269" t="s">
        <v>8247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t="str">
        <f t="shared" si="21"/>
        <v>film &amp; video</v>
      </c>
      <c r="R269" t="str">
        <f t="shared" si="22"/>
        <v>documentary</v>
      </c>
      <c r="S269" s="10">
        <f t="shared" si="23"/>
        <v>41785.452534722222</v>
      </c>
      <c r="T269" s="10">
        <f t="shared" si="2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20"/>
        <v>1.1140000000000001</v>
      </c>
      <c r="G270" t="s">
        <v>8219</v>
      </c>
      <c r="H270">
        <f>E270/N270</f>
        <v>50.18018018018018</v>
      </c>
      <c r="I270" t="s">
        <v>8224</v>
      </c>
      <c r="J270" t="s">
        <v>8246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t="str">
        <f t="shared" si="21"/>
        <v>film &amp; video</v>
      </c>
      <c r="R270" t="str">
        <f t="shared" si="22"/>
        <v>documentary</v>
      </c>
      <c r="S270" s="10">
        <f t="shared" si="23"/>
        <v>40809.15252314815</v>
      </c>
      <c r="T270" s="10">
        <f t="shared" si="2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20"/>
        <v>1.4723377</v>
      </c>
      <c r="G271" t="s">
        <v>8219</v>
      </c>
      <c r="H271">
        <f>E271/N271</f>
        <v>92.251735588972423</v>
      </c>
      <c r="I271" t="s">
        <v>8226</v>
      </c>
      <c r="J271" t="s">
        <v>8248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t="str">
        <f t="shared" si="21"/>
        <v>film &amp; video</v>
      </c>
      <c r="R271" t="str">
        <f t="shared" si="22"/>
        <v>documentary</v>
      </c>
      <c r="S271" s="10">
        <f t="shared" si="23"/>
        <v>42758.197013888886</v>
      </c>
      <c r="T271" s="10">
        <f t="shared" si="2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20"/>
        <v>1.5260869565217392</v>
      </c>
      <c r="G272" t="s">
        <v>8219</v>
      </c>
      <c r="H272">
        <f>E272/N272</f>
        <v>57.540983606557376</v>
      </c>
      <c r="I272" t="s">
        <v>8224</v>
      </c>
      <c r="J272" t="s">
        <v>8246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t="str">
        <f t="shared" si="21"/>
        <v>film &amp; video</v>
      </c>
      <c r="R272" t="str">
        <f t="shared" si="22"/>
        <v>documentary</v>
      </c>
      <c r="S272" s="10">
        <f t="shared" si="23"/>
        <v>40637.866550925923</v>
      </c>
      <c r="T272" s="10">
        <f t="shared" si="2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20"/>
        <v>1.0468</v>
      </c>
      <c r="G273" t="s">
        <v>8219</v>
      </c>
      <c r="H273">
        <f>E273/N273</f>
        <v>109.42160278745645</v>
      </c>
      <c r="I273" t="s">
        <v>8224</v>
      </c>
      <c r="J273" t="s">
        <v>8246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t="str">
        <f t="shared" si="21"/>
        <v>film &amp; video</v>
      </c>
      <c r="R273" t="str">
        <f t="shared" si="22"/>
        <v>documentary</v>
      </c>
      <c r="S273" s="10">
        <f t="shared" si="23"/>
        <v>41612.10024305556</v>
      </c>
      <c r="T273" s="10">
        <f t="shared" si="2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20"/>
        <v>1.7743366666666667</v>
      </c>
      <c r="G274" t="s">
        <v>8219</v>
      </c>
      <c r="H274">
        <f>E274/N274</f>
        <v>81.892461538461546</v>
      </c>
      <c r="I274" t="s">
        <v>8224</v>
      </c>
      <c r="J274" t="s">
        <v>8246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t="str">
        <f t="shared" si="21"/>
        <v>film &amp; video</v>
      </c>
      <c r="R274" t="str">
        <f t="shared" si="22"/>
        <v>documentary</v>
      </c>
      <c r="S274" s="10">
        <f t="shared" si="23"/>
        <v>40235.900358796294</v>
      </c>
      <c r="T274" s="10">
        <f t="shared" si="2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20"/>
        <v>1.077758</v>
      </c>
      <c r="G275" t="s">
        <v>8219</v>
      </c>
      <c r="H275">
        <f>E275/N275</f>
        <v>45.667711864406776</v>
      </c>
      <c r="I275" t="s">
        <v>8224</v>
      </c>
      <c r="J275" t="s">
        <v>8246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t="str">
        <f t="shared" si="21"/>
        <v>film &amp; video</v>
      </c>
      <c r="R275" t="str">
        <f t="shared" si="22"/>
        <v>documentary</v>
      </c>
      <c r="S275" s="10">
        <f t="shared" si="23"/>
        <v>40697.498449074075</v>
      </c>
      <c r="T275" s="10">
        <f t="shared" si="2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20"/>
        <v>1.56</v>
      </c>
      <c r="G276" t="s">
        <v>8219</v>
      </c>
      <c r="H276">
        <f>E276/N276</f>
        <v>55.221238938053098</v>
      </c>
      <c r="I276" t="s">
        <v>8224</v>
      </c>
      <c r="J276" t="s">
        <v>8246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t="str">
        <f t="shared" si="21"/>
        <v>film &amp; video</v>
      </c>
      <c r="R276" t="str">
        <f t="shared" si="22"/>
        <v>documentary</v>
      </c>
      <c r="S276" s="10">
        <f t="shared" si="23"/>
        <v>40969.912372685183</v>
      </c>
      <c r="T276" s="10">
        <f t="shared" si="2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20"/>
        <v>1.08395</v>
      </c>
      <c r="G277" t="s">
        <v>8219</v>
      </c>
      <c r="H277">
        <f>E277/N277</f>
        <v>65.298192771084331</v>
      </c>
      <c r="I277" t="s">
        <v>8224</v>
      </c>
      <c r="J277" t="s">
        <v>8246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t="str">
        <f t="shared" si="21"/>
        <v>film &amp; video</v>
      </c>
      <c r="R277" t="str">
        <f t="shared" si="22"/>
        <v>documentary</v>
      </c>
      <c r="S277" s="10">
        <f t="shared" si="23"/>
        <v>41193.032013888893</v>
      </c>
      <c r="T277" s="10">
        <f t="shared" si="2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20"/>
        <v>1.476</v>
      </c>
      <c r="G278" t="s">
        <v>8219</v>
      </c>
      <c r="H278">
        <f>E278/N278</f>
        <v>95.225806451612897</v>
      </c>
      <c r="I278" t="s">
        <v>8224</v>
      </c>
      <c r="J278" t="s">
        <v>8246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t="str">
        <f t="shared" si="21"/>
        <v>film &amp; video</v>
      </c>
      <c r="R278" t="str">
        <f t="shared" si="22"/>
        <v>documentary</v>
      </c>
      <c r="S278" s="10">
        <f t="shared" si="23"/>
        <v>40967.081874999996</v>
      </c>
      <c r="T278" s="10">
        <f t="shared" si="2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20"/>
        <v>1.1038153846153846</v>
      </c>
      <c r="G279" t="s">
        <v>8219</v>
      </c>
      <c r="H279">
        <f>E279/N279</f>
        <v>75.444794952681391</v>
      </c>
      <c r="I279" t="s">
        <v>8224</v>
      </c>
      <c r="J279" t="s">
        <v>8246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t="str">
        <f t="shared" si="21"/>
        <v>film &amp; video</v>
      </c>
      <c r="R279" t="str">
        <f t="shared" si="22"/>
        <v>documentary</v>
      </c>
      <c r="S279" s="10">
        <f t="shared" si="23"/>
        <v>42117.891423611116</v>
      </c>
      <c r="T279" s="10">
        <f t="shared" si="2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20"/>
        <v>1.5034814814814814</v>
      </c>
      <c r="G280" t="s">
        <v>8219</v>
      </c>
      <c r="H280">
        <f>E280/N280</f>
        <v>97.816867469879512</v>
      </c>
      <c r="I280" t="s">
        <v>8224</v>
      </c>
      <c r="J280" t="s">
        <v>8246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t="str">
        <f t="shared" si="21"/>
        <v>film &amp; video</v>
      </c>
      <c r="R280" t="str">
        <f t="shared" si="22"/>
        <v>documentary</v>
      </c>
      <c r="S280" s="10">
        <f t="shared" si="23"/>
        <v>41164.040960648148</v>
      </c>
      <c r="T280" s="10">
        <f t="shared" si="2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20"/>
        <v>1.5731829411764706</v>
      </c>
      <c r="G281" t="s">
        <v>8219</v>
      </c>
      <c r="H281">
        <f>E281/N281</f>
        <v>87.685606557377056</v>
      </c>
      <c r="I281" t="s">
        <v>8224</v>
      </c>
      <c r="J281" t="s">
        <v>8246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t="str">
        <f t="shared" si="21"/>
        <v>film &amp; video</v>
      </c>
      <c r="R281" t="str">
        <f t="shared" si="22"/>
        <v>documentary</v>
      </c>
      <c r="S281" s="10">
        <f t="shared" si="23"/>
        <v>42759.244166666671</v>
      </c>
      <c r="T281" s="10">
        <f t="shared" si="2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20"/>
        <v>1.5614399999999999</v>
      </c>
      <c r="G282" t="s">
        <v>8219</v>
      </c>
      <c r="H282">
        <f>E282/N282</f>
        <v>54.748948106591868</v>
      </c>
      <c r="I282" t="s">
        <v>8224</v>
      </c>
      <c r="J282" t="s">
        <v>8246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t="str">
        <f t="shared" si="21"/>
        <v>film &amp; video</v>
      </c>
      <c r="R282" t="str">
        <f t="shared" si="22"/>
        <v>documentary</v>
      </c>
      <c r="S282" s="10">
        <f t="shared" si="23"/>
        <v>41744.590682870366</v>
      </c>
      <c r="T282" s="10">
        <f t="shared" si="2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20"/>
        <v>1.2058763636363636</v>
      </c>
      <c r="G283" t="s">
        <v>8219</v>
      </c>
      <c r="H283">
        <f>E283/N283</f>
        <v>83.953417721518989</v>
      </c>
      <c r="I283" t="s">
        <v>8224</v>
      </c>
      <c r="J283" t="s">
        <v>8246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t="str">
        <f t="shared" si="21"/>
        <v>film &amp; video</v>
      </c>
      <c r="R283" t="str">
        <f t="shared" si="22"/>
        <v>documentary</v>
      </c>
      <c r="S283" s="10">
        <f t="shared" si="23"/>
        <v>39950.163344907407</v>
      </c>
      <c r="T283" s="10">
        <f t="shared" si="2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20"/>
        <v>1.0118888888888888</v>
      </c>
      <c r="G284" t="s">
        <v>8219</v>
      </c>
      <c r="H284">
        <f>E284/N284</f>
        <v>254.38547486033519</v>
      </c>
      <c r="I284" t="s">
        <v>8224</v>
      </c>
      <c r="J284" t="s">
        <v>8246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t="str">
        <f t="shared" si="21"/>
        <v>film &amp; video</v>
      </c>
      <c r="R284" t="str">
        <f t="shared" si="22"/>
        <v>documentary</v>
      </c>
      <c r="S284" s="10">
        <f t="shared" si="23"/>
        <v>40194.920046296298</v>
      </c>
      <c r="T284" s="10">
        <f t="shared" si="2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20"/>
        <v>1.142725</v>
      </c>
      <c r="G285" t="s">
        <v>8219</v>
      </c>
      <c r="H285">
        <f>E285/N285</f>
        <v>101.8269801980198</v>
      </c>
      <c r="I285" t="s">
        <v>8224</v>
      </c>
      <c r="J285" t="s">
        <v>8246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t="str">
        <f t="shared" si="21"/>
        <v>film &amp; video</v>
      </c>
      <c r="R285" t="str">
        <f t="shared" si="22"/>
        <v>documentary</v>
      </c>
      <c r="S285" s="10">
        <f t="shared" si="23"/>
        <v>40675.71</v>
      </c>
      <c r="T285" s="10">
        <f t="shared" si="2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20"/>
        <v>1.0462615</v>
      </c>
      <c r="G286" t="s">
        <v>8219</v>
      </c>
      <c r="H286">
        <f>E286/N286</f>
        <v>55.066394736842106</v>
      </c>
      <c r="I286" t="s">
        <v>8224</v>
      </c>
      <c r="J286" t="s">
        <v>8246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t="str">
        <f t="shared" si="21"/>
        <v>film &amp; video</v>
      </c>
      <c r="R286" t="str">
        <f t="shared" si="22"/>
        <v>documentary</v>
      </c>
      <c r="S286" s="10">
        <f t="shared" si="23"/>
        <v>40904.738194444442</v>
      </c>
      <c r="T286" s="10">
        <f t="shared" si="2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20"/>
        <v>2.2882507142857142</v>
      </c>
      <c r="G287" t="s">
        <v>8219</v>
      </c>
      <c r="H287">
        <f>E287/N287</f>
        <v>56.901438721136763</v>
      </c>
      <c r="I287" t="s">
        <v>8224</v>
      </c>
      <c r="J287" t="s">
        <v>8246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t="str">
        <f t="shared" si="21"/>
        <v>film &amp; video</v>
      </c>
      <c r="R287" t="str">
        <f t="shared" si="22"/>
        <v>documentary</v>
      </c>
      <c r="S287" s="10">
        <f t="shared" si="23"/>
        <v>41506.756111111114</v>
      </c>
      <c r="T287" s="10">
        <f t="shared" si="2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20"/>
        <v>1.0915333333333332</v>
      </c>
      <c r="G288" t="s">
        <v>8219</v>
      </c>
      <c r="H288">
        <f>E288/N288</f>
        <v>121.28148148148148</v>
      </c>
      <c r="I288" t="s">
        <v>8224</v>
      </c>
      <c r="J288" t="s">
        <v>8246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t="str">
        <f t="shared" si="21"/>
        <v>film &amp; video</v>
      </c>
      <c r="R288" t="str">
        <f t="shared" si="22"/>
        <v>documentary</v>
      </c>
      <c r="S288" s="10">
        <f t="shared" si="23"/>
        <v>41313.816249999996</v>
      </c>
      <c r="T288" s="10">
        <f t="shared" si="2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20"/>
        <v>1.7629999999999999</v>
      </c>
      <c r="G289" t="s">
        <v>8219</v>
      </c>
      <c r="H289">
        <f>E289/N289</f>
        <v>91.189655172413794</v>
      </c>
      <c r="I289" t="s">
        <v>8224</v>
      </c>
      <c r="J289" t="s">
        <v>8246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t="str">
        <f t="shared" si="21"/>
        <v>film &amp; video</v>
      </c>
      <c r="R289" t="str">
        <f t="shared" si="22"/>
        <v>documentary</v>
      </c>
      <c r="S289" s="10">
        <f t="shared" si="23"/>
        <v>41184.277986111112</v>
      </c>
      <c r="T289" s="10">
        <f t="shared" si="2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20"/>
        <v>1.0321061999999999</v>
      </c>
      <c r="G290" t="s">
        <v>8219</v>
      </c>
      <c r="H290">
        <f>E290/N290</f>
        <v>115.44812080536913</v>
      </c>
      <c r="I290" t="s">
        <v>8224</v>
      </c>
      <c r="J290" t="s">
        <v>8246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t="str">
        <f t="shared" si="21"/>
        <v>film &amp; video</v>
      </c>
      <c r="R290" t="str">
        <f t="shared" si="22"/>
        <v>documentary</v>
      </c>
      <c r="S290" s="10">
        <f t="shared" si="23"/>
        <v>41051.168900462959</v>
      </c>
      <c r="T290" s="10">
        <f t="shared" si="2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20"/>
        <v>1.0482</v>
      </c>
      <c r="G291" t="s">
        <v>8219</v>
      </c>
      <c r="H291">
        <f>E291/N291</f>
        <v>67.771551724137936</v>
      </c>
      <c r="I291" t="s">
        <v>8225</v>
      </c>
      <c r="J291" t="s">
        <v>8247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t="str">
        <f t="shared" si="21"/>
        <v>film &amp; video</v>
      </c>
      <c r="R291" t="str">
        <f t="shared" si="22"/>
        <v>documentary</v>
      </c>
      <c r="S291" s="10">
        <f t="shared" si="23"/>
        <v>41550.456412037034</v>
      </c>
      <c r="T291" s="10">
        <f t="shared" si="2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20"/>
        <v>1.0668444444444445</v>
      </c>
      <c r="G292" t="s">
        <v>8219</v>
      </c>
      <c r="H292">
        <f>E292/N292</f>
        <v>28.576190476190476</v>
      </c>
      <c r="I292" t="s">
        <v>8224</v>
      </c>
      <c r="J292" t="s">
        <v>8246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t="str">
        <f t="shared" si="21"/>
        <v>film &amp; video</v>
      </c>
      <c r="R292" t="str">
        <f t="shared" si="22"/>
        <v>documentary</v>
      </c>
      <c r="S292" s="10">
        <f t="shared" si="23"/>
        <v>40526.36917824074</v>
      </c>
      <c r="T292" s="10">
        <f t="shared" si="2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20"/>
        <v>1.2001999999999999</v>
      </c>
      <c r="G293" t="s">
        <v>8219</v>
      </c>
      <c r="H293">
        <f>E293/N293</f>
        <v>46.8828125</v>
      </c>
      <c r="I293" t="s">
        <v>8224</v>
      </c>
      <c r="J293" t="s">
        <v>8246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t="str">
        <f t="shared" si="21"/>
        <v>film &amp; video</v>
      </c>
      <c r="R293" t="str">
        <f t="shared" si="22"/>
        <v>documentary</v>
      </c>
      <c r="S293" s="10">
        <f t="shared" si="23"/>
        <v>41376.769050925926</v>
      </c>
      <c r="T293" s="10">
        <f t="shared" si="2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20"/>
        <v>1.0150693333333334</v>
      </c>
      <c r="G294" t="s">
        <v>8219</v>
      </c>
      <c r="H294">
        <f>E294/N294</f>
        <v>154.42231237322514</v>
      </c>
      <c r="I294" t="s">
        <v>8224</v>
      </c>
      <c r="J294" t="s">
        <v>8246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t="str">
        <f t="shared" si="21"/>
        <v>film &amp; video</v>
      </c>
      <c r="R294" t="str">
        <f t="shared" si="22"/>
        <v>documentary</v>
      </c>
      <c r="S294" s="10">
        <f t="shared" si="23"/>
        <v>40812.803229166668</v>
      </c>
      <c r="T294" s="10">
        <f t="shared" si="2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20"/>
        <v>1.0138461538461538</v>
      </c>
      <c r="G295" t="s">
        <v>8219</v>
      </c>
      <c r="H295">
        <f>E295/N295</f>
        <v>201.22137404580153</v>
      </c>
      <c r="I295" t="s">
        <v>8224</v>
      </c>
      <c r="J295" t="s">
        <v>8246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t="str">
        <f t="shared" si="21"/>
        <v>film &amp; video</v>
      </c>
      <c r="R295" t="str">
        <f t="shared" si="22"/>
        <v>documentary</v>
      </c>
      <c r="S295" s="10">
        <f t="shared" si="23"/>
        <v>41719.667986111112</v>
      </c>
      <c r="T295" s="10">
        <f t="shared" si="2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20"/>
        <v>1</v>
      </c>
      <c r="G296" t="s">
        <v>8219</v>
      </c>
      <c r="H296">
        <f>E296/N296</f>
        <v>100</v>
      </c>
      <c r="I296" t="s">
        <v>8224</v>
      </c>
      <c r="J296" t="s">
        <v>8246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t="str">
        <f t="shared" si="21"/>
        <v>film &amp; video</v>
      </c>
      <c r="R296" t="str">
        <f t="shared" si="22"/>
        <v>documentary</v>
      </c>
      <c r="S296" s="10">
        <f t="shared" si="23"/>
        <v>40343.084421296298</v>
      </c>
      <c r="T296" s="10">
        <f t="shared" si="2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20"/>
        <v>1.3310911999999999</v>
      </c>
      <c r="G297" t="s">
        <v>8219</v>
      </c>
      <c r="H297">
        <f>E297/N297</f>
        <v>100.08204511278196</v>
      </c>
      <c r="I297" t="s">
        <v>8224</v>
      </c>
      <c r="J297" t="s">
        <v>8246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t="str">
        <f t="shared" si="21"/>
        <v>film &amp; video</v>
      </c>
      <c r="R297" t="str">
        <f t="shared" si="22"/>
        <v>documentary</v>
      </c>
      <c r="S297" s="10">
        <f t="shared" si="23"/>
        <v>41519.004733796297</v>
      </c>
      <c r="T297" s="10">
        <f t="shared" si="2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20"/>
        <v>1.187262</v>
      </c>
      <c r="G298" t="s">
        <v>8219</v>
      </c>
      <c r="H298">
        <f>E298/N298</f>
        <v>230.08953488372092</v>
      </c>
      <c r="I298" t="s">
        <v>8224</v>
      </c>
      <c r="J298" t="s">
        <v>8246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t="str">
        <f t="shared" si="21"/>
        <v>film &amp; video</v>
      </c>
      <c r="R298" t="str">
        <f t="shared" si="22"/>
        <v>documentary</v>
      </c>
      <c r="S298" s="10">
        <f t="shared" si="23"/>
        <v>41134.475497685184</v>
      </c>
      <c r="T298" s="10">
        <f t="shared" si="2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20"/>
        <v>1.0064</v>
      </c>
      <c r="G299" t="s">
        <v>8219</v>
      </c>
      <c r="H299">
        <f>E299/N299</f>
        <v>141.74647887323943</v>
      </c>
      <c r="I299" t="s">
        <v>8224</v>
      </c>
      <c r="J299" t="s">
        <v>8246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t="str">
        <f t="shared" si="21"/>
        <v>film &amp; video</v>
      </c>
      <c r="R299" t="str">
        <f t="shared" si="22"/>
        <v>documentary</v>
      </c>
      <c r="S299" s="10">
        <f t="shared" si="23"/>
        <v>42089.72802083334</v>
      </c>
      <c r="T299" s="10">
        <f t="shared" si="2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20"/>
        <v>1.089324126984127</v>
      </c>
      <c r="G300" t="s">
        <v>8219</v>
      </c>
      <c r="H300">
        <f>E300/N300</f>
        <v>56.344351395730705</v>
      </c>
      <c r="I300" t="s">
        <v>8224</v>
      </c>
      <c r="J300" t="s">
        <v>8246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t="str">
        <f t="shared" si="21"/>
        <v>film &amp; video</v>
      </c>
      <c r="R300" t="str">
        <f t="shared" si="22"/>
        <v>documentary</v>
      </c>
      <c r="S300" s="10">
        <f t="shared" si="23"/>
        <v>41709.463518518518</v>
      </c>
      <c r="T300" s="10">
        <f t="shared" si="2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20"/>
        <v>1.789525</v>
      </c>
      <c r="G301" t="s">
        <v>8219</v>
      </c>
      <c r="H301">
        <f>E301/N301</f>
        <v>73.341188524590166</v>
      </c>
      <c r="I301" t="s">
        <v>8224</v>
      </c>
      <c r="J301" t="s">
        <v>8246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t="str">
        <f t="shared" si="21"/>
        <v>film &amp; video</v>
      </c>
      <c r="R301" t="str">
        <f t="shared" si="22"/>
        <v>documentary</v>
      </c>
      <c r="S301" s="10">
        <f t="shared" si="23"/>
        <v>40469.225231481483</v>
      </c>
      <c r="T301" s="10">
        <f t="shared" si="2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20"/>
        <v>1.0172264</v>
      </c>
      <c r="G302" t="s">
        <v>8219</v>
      </c>
      <c r="H302">
        <f>E302/N302</f>
        <v>85.337785234899329</v>
      </c>
      <c r="I302" t="s">
        <v>8224</v>
      </c>
      <c r="J302" t="s">
        <v>8246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t="str">
        <f t="shared" si="21"/>
        <v>film &amp; video</v>
      </c>
      <c r="R302" t="str">
        <f t="shared" si="22"/>
        <v>documentary</v>
      </c>
      <c r="S302" s="10">
        <f t="shared" si="23"/>
        <v>40626.959930555553</v>
      </c>
      <c r="T302" s="10">
        <f t="shared" si="2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20"/>
        <v>1.1873499999999999</v>
      </c>
      <c r="G303" t="s">
        <v>8219</v>
      </c>
      <c r="H303">
        <f>E303/N303</f>
        <v>61.496215139442228</v>
      </c>
      <c r="I303" t="s">
        <v>8224</v>
      </c>
      <c r="J303" t="s">
        <v>8246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t="str">
        <f t="shared" si="21"/>
        <v>film &amp; video</v>
      </c>
      <c r="R303" t="str">
        <f t="shared" si="22"/>
        <v>documentary</v>
      </c>
      <c r="S303" s="10">
        <f t="shared" si="23"/>
        <v>41312.737673611111</v>
      </c>
      <c r="T303" s="10">
        <f t="shared" si="2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20"/>
        <v>1.0045999999999999</v>
      </c>
      <c r="G304" t="s">
        <v>8219</v>
      </c>
      <c r="H304">
        <f>E304/N304</f>
        <v>93.018518518518519</v>
      </c>
      <c r="I304" t="s">
        <v>8224</v>
      </c>
      <c r="J304" t="s">
        <v>8246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t="str">
        <f t="shared" si="21"/>
        <v>film &amp; video</v>
      </c>
      <c r="R304" t="str">
        <f t="shared" si="22"/>
        <v>documentary</v>
      </c>
      <c r="S304" s="10">
        <f t="shared" si="23"/>
        <v>40933.856921296298</v>
      </c>
      <c r="T304" s="10">
        <f t="shared" si="2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20"/>
        <v>1.3746666666666667</v>
      </c>
      <c r="G305" t="s">
        <v>8219</v>
      </c>
      <c r="H305">
        <f>E305/N305</f>
        <v>50.292682926829265</v>
      </c>
      <c r="I305" t="s">
        <v>8224</v>
      </c>
      <c r="J305" t="s">
        <v>8246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t="str">
        <f t="shared" si="21"/>
        <v>film &amp; video</v>
      </c>
      <c r="R305" t="str">
        <f t="shared" si="22"/>
        <v>documentary</v>
      </c>
      <c r="S305" s="10">
        <f t="shared" si="23"/>
        <v>41032.071134259262</v>
      </c>
      <c r="T305" s="10">
        <f t="shared" si="2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20"/>
        <v>2.3164705882352941</v>
      </c>
      <c r="G306" t="s">
        <v>8219</v>
      </c>
      <c r="H306">
        <f>E306/N306</f>
        <v>106.43243243243244</v>
      </c>
      <c r="I306" t="s">
        <v>8224</v>
      </c>
      <c r="J306" t="s">
        <v>8246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t="str">
        <f t="shared" si="21"/>
        <v>film &amp; video</v>
      </c>
      <c r="R306" t="str">
        <f t="shared" si="22"/>
        <v>documentary</v>
      </c>
      <c r="S306" s="10">
        <f t="shared" si="23"/>
        <v>41114.094872685186</v>
      </c>
      <c r="T306" s="10">
        <f t="shared" si="2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20"/>
        <v>1.3033333333333332</v>
      </c>
      <c r="G307" t="s">
        <v>8219</v>
      </c>
      <c r="H307">
        <f>E307/N307</f>
        <v>51.719576719576722</v>
      </c>
      <c r="I307" t="s">
        <v>8224</v>
      </c>
      <c r="J307" t="s">
        <v>8246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t="str">
        <f t="shared" si="21"/>
        <v>film &amp; video</v>
      </c>
      <c r="R307" t="str">
        <f t="shared" si="22"/>
        <v>documentary</v>
      </c>
      <c r="S307" s="10">
        <f t="shared" si="23"/>
        <v>40948.630196759259</v>
      </c>
      <c r="T307" s="10">
        <f t="shared" si="2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20"/>
        <v>2.9289999999999998</v>
      </c>
      <c r="G308" t="s">
        <v>8219</v>
      </c>
      <c r="H308">
        <f>E308/N308</f>
        <v>36.612499999999997</v>
      </c>
      <c r="I308" t="s">
        <v>8224</v>
      </c>
      <c r="J308" t="s">
        <v>8246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t="str">
        <f t="shared" si="21"/>
        <v>film &amp; video</v>
      </c>
      <c r="R308" t="str">
        <f t="shared" si="22"/>
        <v>documentary</v>
      </c>
      <c r="S308" s="10">
        <f t="shared" si="23"/>
        <v>41333.837187500001</v>
      </c>
      <c r="T308" s="10">
        <f t="shared" si="2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20"/>
        <v>1.1131818181818183</v>
      </c>
      <c r="G309" t="s">
        <v>8219</v>
      </c>
      <c r="H309">
        <f>E309/N309</f>
        <v>42.517361111111114</v>
      </c>
      <c r="I309" t="s">
        <v>8224</v>
      </c>
      <c r="J309" t="s">
        <v>8246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t="str">
        <f t="shared" si="21"/>
        <v>film &amp; video</v>
      </c>
      <c r="R309" t="str">
        <f t="shared" si="22"/>
        <v>documentary</v>
      </c>
      <c r="S309" s="10">
        <f t="shared" si="23"/>
        <v>41282.944456018515</v>
      </c>
      <c r="T309" s="10">
        <f t="shared" si="2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20"/>
        <v>1.0556666666666668</v>
      </c>
      <c r="G310" t="s">
        <v>8219</v>
      </c>
      <c r="H310">
        <f>E310/N310</f>
        <v>62.712871287128714</v>
      </c>
      <c r="I310" t="s">
        <v>8224</v>
      </c>
      <c r="J310" t="s">
        <v>8246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t="str">
        <f t="shared" si="21"/>
        <v>film &amp; video</v>
      </c>
      <c r="R310" t="str">
        <f t="shared" si="22"/>
        <v>documentary</v>
      </c>
      <c r="S310" s="10">
        <f t="shared" si="23"/>
        <v>40567.694560185184</v>
      </c>
      <c r="T310" s="10">
        <f t="shared" si="2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20"/>
        <v>1.1894444444444445</v>
      </c>
      <c r="G311" t="s">
        <v>8219</v>
      </c>
      <c r="H311">
        <f>E311/N311</f>
        <v>89.957983193277315</v>
      </c>
      <c r="I311" t="s">
        <v>8224</v>
      </c>
      <c r="J311" t="s">
        <v>8246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t="str">
        <f t="shared" si="21"/>
        <v>film &amp; video</v>
      </c>
      <c r="R311" t="str">
        <f t="shared" si="22"/>
        <v>documentary</v>
      </c>
      <c r="S311" s="10">
        <f t="shared" si="23"/>
        <v>41134.751550925925</v>
      </c>
      <c r="T311" s="10">
        <f t="shared" si="2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20"/>
        <v>1.04129</v>
      </c>
      <c r="G312" t="s">
        <v>8219</v>
      </c>
      <c r="H312">
        <f>E312/N312</f>
        <v>28.924722222222222</v>
      </c>
      <c r="I312" t="s">
        <v>8224</v>
      </c>
      <c r="J312" t="s">
        <v>8246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t="str">
        <f t="shared" si="21"/>
        <v>film &amp; video</v>
      </c>
      <c r="R312" t="str">
        <f t="shared" si="22"/>
        <v>documentary</v>
      </c>
      <c r="S312" s="10">
        <f t="shared" si="23"/>
        <v>40821.183136574073</v>
      </c>
      <c r="T312" s="10">
        <f t="shared" si="2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20"/>
        <v>1.0410165</v>
      </c>
      <c r="G313" t="s">
        <v>8219</v>
      </c>
      <c r="H313">
        <f>E313/N313</f>
        <v>138.8022</v>
      </c>
      <c r="I313" t="s">
        <v>8224</v>
      </c>
      <c r="J313" t="s">
        <v>8246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t="str">
        <f t="shared" si="21"/>
        <v>film &amp; video</v>
      </c>
      <c r="R313" t="str">
        <f t="shared" si="22"/>
        <v>documentary</v>
      </c>
      <c r="S313" s="10">
        <f t="shared" si="23"/>
        <v>40868.219814814816</v>
      </c>
      <c r="T313" s="10">
        <f t="shared" si="2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20"/>
        <v>1.1187499999999999</v>
      </c>
      <c r="G314" t="s">
        <v>8219</v>
      </c>
      <c r="H314">
        <f>E314/N314</f>
        <v>61.301369863013697</v>
      </c>
      <c r="I314" t="s">
        <v>8224</v>
      </c>
      <c r="J314" t="s">
        <v>8246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t="str">
        <f t="shared" si="21"/>
        <v>film &amp; video</v>
      </c>
      <c r="R314" t="str">
        <f t="shared" si="22"/>
        <v>documentary</v>
      </c>
      <c r="S314" s="10">
        <f t="shared" si="23"/>
        <v>41348.877685185187</v>
      </c>
      <c r="T314" s="10">
        <f t="shared" si="2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20"/>
        <v>1.0473529411764706</v>
      </c>
      <c r="G315" t="s">
        <v>8219</v>
      </c>
      <c r="H315">
        <f>E315/N315</f>
        <v>80.202702702702709</v>
      </c>
      <c r="I315" t="s">
        <v>8224</v>
      </c>
      <c r="J315" t="s">
        <v>8246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t="str">
        <f t="shared" si="21"/>
        <v>film &amp; video</v>
      </c>
      <c r="R315" t="str">
        <f t="shared" si="22"/>
        <v>documentary</v>
      </c>
      <c r="S315" s="10">
        <f t="shared" si="23"/>
        <v>40357.227939814817</v>
      </c>
      <c r="T315" s="10">
        <f t="shared" si="2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20"/>
        <v>3.8515000000000001</v>
      </c>
      <c r="G316" t="s">
        <v>8219</v>
      </c>
      <c r="H316">
        <f>E316/N316</f>
        <v>32.095833333333331</v>
      </c>
      <c r="I316" t="s">
        <v>8224</v>
      </c>
      <c r="J316" t="s">
        <v>8246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t="str">
        <f t="shared" si="21"/>
        <v>film &amp; video</v>
      </c>
      <c r="R316" t="str">
        <f t="shared" si="22"/>
        <v>documentary</v>
      </c>
      <c r="S316" s="10">
        <f t="shared" si="23"/>
        <v>41304.833194444444</v>
      </c>
      <c r="T316" s="10">
        <f t="shared" si="2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20"/>
        <v>1.01248</v>
      </c>
      <c r="G317" t="s">
        <v>8219</v>
      </c>
      <c r="H317">
        <f>E317/N317</f>
        <v>200.88888888888889</v>
      </c>
      <c r="I317" t="s">
        <v>8224</v>
      </c>
      <c r="J317" t="s">
        <v>8246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t="str">
        <f t="shared" si="21"/>
        <v>film &amp; video</v>
      </c>
      <c r="R317" t="str">
        <f t="shared" si="22"/>
        <v>documentary</v>
      </c>
      <c r="S317" s="10">
        <f t="shared" si="23"/>
        <v>41113.77238425926</v>
      </c>
      <c r="T317" s="10">
        <f t="shared" si="2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20"/>
        <v>1.1377333333333333</v>
      </c>
      <c r="G318" t="s">
        <v>8219</v>
      </c>
      <c r="H318">
        <f>E318/N318</f>
        <v>108.01265822784811</v>
      </c>
      <c r="I318" t="s">
        <v>8229</v>
      </c>
      <c r="J318" t="s">
        <v>8251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t="str">
        <f t="shared" si="21"/>
        <v>film &amp; video</v>
      </c>
      <c r="R318" t="str">
        <f t="shared" si="22"/>
        <v>documentary</v>
      </c>
      <c r="S318" s="10">
        <f t="shared" si="23"/>
        <v>41950.923576388886</v>
      </c>
      <c r="T318" s="10">
        <f t="shared" si="2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20"/>
        <v>1.0080333333333333</v>
      </c>
      <c r="G319" t="s">
        <v>8219</v>
      </c>
      <c r="H319">
        <f>E319/N319</f>
        <v>95.699367088607602</v>
      </c>
      <c r="I319" t="s">
        <v>8224</v>
      </c>
      <c r="J319" t="s">
        <v>8246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t="str">
        <f t="shared" si="21"/>
        <v>film &amp; video</v>
      </c>
      <c r="R319" t="str">
        <f t="shared" si="22"/>
        <v>documentary</v>
      </c>
      <c r="S319" s="10">
        <f t="shared" si="23"/>
        <v>41589.676886574074</v>
      </c>
      <c r="T319" s="10">
        <f t="shared" si="2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20"/>
        <v>2.8332000000000002</v>
      </c>
      <c r="G320" t="s">
        <v>8219</v>
      </c>
      <c r="H320">
        <f>E320/N320</f>
        <v>49.880281690140848</v>
      </c>
      <c r="I320" t="s">
        <v>8224</v>
      </c>
      <c r="J320" t="s">
        <v>8246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t="str">
        <f t="shared" si="21"/>
        <v>film &amp; video</v>
      </c>
      <c r="R320" t="str">
        <f t="shared" si="22"/>
        <v>documentary</v>
      </c>
      <c r="S320" s="10">
        <f t="shared" si="23"/>
        <v>41330.038784722223</v>
      </c>
      <c r="T320" s="10">
        <f t="shared" si="2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20"/>
        <v>1.1268</v>
      </c>
      <c r="G321" t="s">
        <v>8219</v>
      </c>
      <c r="H321">
        <f>E321/N321</f>
        <v>110.47058823529412</v>
      </c>
      <c r="I321" t="s">
        <v>8224</v>
      </c>
      <c r="J321" t="s">
        <v>8246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t="str">
        <f t="shared" si="21"/>
        <v>film &amp; video</v>
      </c>
      <c r="R321" t="str">
        <f t="shared" si="22"/>
        <v>documentary</v>
      </c>
      <c r="S321" s="10">
        <f t="shared" si="23"/>
        <v>40123.83829861111</v>
      </c>
      <c r="T321" s="10">
        <f t="shared" si="2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si="20"/>
        <v>1.0658000000000001</v>
      </c>
      <c r="G322" t="s">
        <v>8219</v>
      </c>
      <c r="H322">
        <f>E322/N322</f>
        <v>134.91139240506328</v>
      </c>
      <c r="I322" t="s">
        <v>8225</v>
      </c>
      <c r="J322" t="s">
        <v>8247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t="str">
        <f t="shared" si="21"/>
        <v>film &amp; video</v>
      </c>
      <c r="R322" t="str">
        <f t="shared" si="22"/>
        <v>documentary</v>
      </c>
      <c r="S322" s="10">
        <f t="shared" si="23"/>
        <v>42331.551307870366</v>
      </c>
      <c r="T322" s="10">
        <f t="shared" si="2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ref="F323:F386" si="25">E323/D323</f>
        <v>1.0266285714285714</v>
      </c>
      <c r="G323" t="s">
        <v>8219</v>
      </c>
      <c r="H323">
        <f>E323/N323</f>
        <v>106.62314540059347</v>
      </c>
      <c r="I323" t="s">
        <v>8236</v>
      </c>
      <c r="J323" t="s">
        <v>8249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t="str">
        <f t="shared" ref="Q323:Q386" si="26">LEFT(P323,(FIND("/",P323,1)-1))</f>
        <v>film &amp; video</v>
      </c>
      <c r="R323" t="str">
        <f t="shared" ref="R323:R386" si="27">MID(P323,FIND("/",P323)+1,256)</f>
        <v>documentary</v>
      </c>
      <c r="S323" s="10">
        <f t="shared" ref="S323:S386" si="28">(((L323/60)/60)/24)+DATE(1970,1,1)</f>
        <v>42647.446597222224</v>
      </c>
      <c r="T323" s="10">
        <f t="shared" ref="T323:T386" si="29">(((K323/60)/60)/24)+DATE(1970,1,1)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25"/>
        <v>1.0791200000000001</v>
      </c>
      <c r="G324" t="s">
        <v>8219</v>
      </c>
      <c r="H324">
        <f>E324/N324</f>
        <v>145.04301075268816</v>
      </c>
      <c r="I324" t="s">
        <v>8224</v>
      </c>
      <c r="J324" t="s">
        <v>8246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t="str">
        <f t="shared" si="26"/>
        <v>film &amp; video</v>
      </c>
      <c r="R324" t="str">
        <f t="shared" si="27"/>
        <v>documentary</v>
      </c>
      <c r="S324" s="10">
        <f t="shared" si="28"/>
        <v>42473.57</v>
      </c>
      <c r="T324" s="10">
        <f t="shared" si="29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25"/>
        <v>1.2307407407407407</v>
      </c>
      <c r="G325" t="s">
        <v>8219</v>
      </c>
      <c r="H325">
        <f>E325/N325</f>
        <v>114.58620689655173</v>
      </c>
      <c r="I325" t="s">
        <v>8224</v>
      </c>
      <c r="J325" t="s">
        <v>8246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t="str">
        <f t="shared" si="26"/>
        <v>film &amp; video</v>
      </c>
      <c r="R325" t="str">
        <f t="shared" si="27"/>
        <v>documentary</v>
      </c>
      <c r="S325" s="10">
        <f t="shared" si="28"/>
        <v>42697.32136574074</v>
      </c>
      <c r="T325" s="10">
        <f t="shared" si="29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25"/>
        <v>1.016</v>
      </c>
      <c r="G326" t="s">
        <v>8219</v>
      </c>
      <c r="H326">
        <f>E326/N326</f>
        <v>105.3170731707317</v>
      </c>
      <c r="I326" t="s">
        <v>8224</v>
      </c>
      <c r="J326" t="s">
        <v>8246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t="str">
        <f t="shared" si="26"/>
        <v>film &amp; video</v>
      </c>
      <c r="R326" t="str">
        <f t="shared" si="27"/>
        <v>documentary</v>
      </c>
      <c r="S326" s="10">
        <f t="shared" si="28"/>
        <v>42184.626250000001</v>
      </c>
      <c r="T326" s="10">
        <f t="shared" si="29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25"/>
        <v>1.04396</v>
      </c>
      <c r="G327" t="s">
        <v>8219</v>
      </c>
      <c r="H327">
        <f>E327/N327</f>
        <v>70.921195652173907</v>
      </c>
      <c r="I327" t="s">
        <v>8224</v>
      </c>
      <c r="J327" t="s">
        <v>8246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t="str">
        <f t="shared" si="26"/>
        <v>film &amp; video</v>
      </c>
      <c r="R327" t="str">
        <f t="shared" si="27"/>
        <v>documentary</v>
      </c>
      <c r="S327" s="10">
        <f t="shared" si="28"/>
        <v>42689.187881944439</v>
      </c>
      <c r="T327" s="10">
        <f t="shared" si="29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25"/>
        <v>1.1292973333333334</v>
      </c>
      <c r="G328" t="s">
        <v>8219</v>
      </c>
      <c r="H328">
        <f>E328/N328</f>
        <v>147.17167680278018</v>
      </c>
      <c r="I328" t="s">
        <v>8224</v>
      </c>
      <c r="J328" t="s">
        <v>8246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t="str">
        <f t="shared" si="26"/>
        <v>film &amp; video</v>
      </c>
      <c r="R328" t="str">
        <f t="shared" si="27"/>
        <v>documentary</v>
      </c>
      <c r="S328" s="10">
        <f t="shared" si="28"/>
        <v>42775.314884259264</v>
      </c>
      <c r="T328" s="10">
        <f t="shared" si="29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25"/>
        <v>1.3640000000000001</v>
      </c>
      <c r="G329" t="s">
        <v>8219</v>
      </c>
      <c r="H329">
        <f>E329/N329</f>
        <v>160.47058823529412</v>
      </c>
      <c r="I329" t="s">
        <v>8224</v>
      </c>
      <c r="J329" t="s">
        <v>8246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t="str">
        <f t="shared" si="26"/>
        <v>film &amp; video</v>
      </c>
      <c r="R329" t="str">
        <f t="shared" si="27"/>
        <v>documentary</v>
      </c>
      <c r="S329" s="10">
        <f t="shared" si="28"/>
        <v>42058.235289351855</v>
      </c>
      <c r="T329" s="10">
        <f t="shared" si="29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25"/>
        <v>1.036144</v>
      </c>
      <c r="G330" t="s">
        <v>8219</v>
      </c>
      <c r="H330">
        <f>E330/N330</f>
        <v>156.04578313253012</v>
      </c>
      <c r="I330" t="s">
        <v>8224</v>
      </c>
      <c r="J330" t="s">
        <v>8246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t="str">
        <f t="shared" si="26"/>
        <v>film &amp; video</v>
      </c>
      <c r="R330" t="str">
        <f t="shared" si="27"/>
        <v>documentary</v>
      </c>
      <c r="S330" s="10">
        <f t="shared" si="28"/>
        <v>42278.946620370371</v>
      </c>
      <c r="T330" s="10">
        <f t="shared" si="29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25"/>
        <v>1.0549999999999999</v>
      </c>
      <c r="G331" t="s">
        <v>8219</v>
      </c>
      <c r="H331">
        <f>E331/N331</f>
        <v>63.17365269461078</v>
      </c>
      <c r="I331" t="s">
        <v>8224</v>
      </c>
      <c r="J331" t="s">
        <v>8246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t="str">
        <f t="shared" si="26"/>
        <v>film &amp; video</v>
      </c>
      <c r="R331" t="str">
        <f t="shared" si="27"/>
        <v>documentary</v>
      </c>
      <c r="S331" s="10">
        <f t="shared" si="28"/>
        <v>42291.46674768519</v>
      </c>
      <c r="T331" s="10">
        <f t="shared" si="29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25"/>
        <v>1.0182857142857142</v>
      </c>
      <c r="G332" t="s">
        <v>8219</v>
      </c>
      <c r="H332">
        <f>E332/N332</f>
        <v>104.82352941176471</v>
      </c>
      <c r="I332" t="s">
        <v>8224</v>
      </c>
      <c r="J332" t="s">
        <v>8246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t="str">
        <f t="shared" si="26"/>
        <v>film &amp; video</v>
      </c>
      <c r="R332" t="str">
        <f t="shared" si="27"/>
        <v>documentary</v>
      </c>
      <c r="S332" s="10">
        <f t="shared" si="28"/>
        <v>41379.515775462962</v>
      </c>
      <c r="T332" s="10">
        <f t="shared" si="29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25"/>
        <v>1.0660499999999999</v>
      </c>
      <c r="G333" t="s">
        <v>8219</v>
      </c>
      <c r="H333">
        <f>E333/N333</f>
        <v>97.356164383561648</v>
      </c>
      <c r="I333" t="s">
        <v>8224</v>
      </c>
      <c r="J333" t="s">
        <v>8246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t="str">
        <f t="shared" si="26"/>
        <v>film &amp; video</v>
      </c>
      <c r="R333" t="str">
        <f t="shared" si="27"/>
        <v>documentary</v>
      </c>
      <c r="S333" s="10">
        <f t="shared" si="28"/>
        <v>42507.581412037034</v>
      </c>
      <c r="T333" s="10">
        <f t="shared" si="29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25"/>
        <v>1.13015</v>
      </c>
      <c r="G334" t="s">
        <v>8219</v>
      </c>
      <c r="H334">
        <f>E334/N334</f>
        <v>203.63063063063063</v>
      </c>
      <c r="I334" t="s">
        <v>8224</v>
      </c>
      <c r="J334" t="s">
        <v>8246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t="str">
        <f t="shared" si="26"/>
        <v>film &amp; video</v>
      </c>
      <c r="R334" t="str">
        <f t="shared" si="27"/>
        <v>documentary</v>
      </c>
      <c r="S334" s="10">
        <f t="shared" si="28"/>
        <v>42263.680289351847</v>
      </c>
      <c r="T334" s="10">
        <f t="shared" si="29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25"/>
        <v>1.252275</v>
      </c>
      <c r="G335" t="s">
        <v>8219</v>
      </c>
      <c r="H335">
        <f>E335/N335</f>
        <v>188.31203007518798</v>
      </c>
      <c r="I335" t="s">
        <v>8224</v>
      </c>
      <c r="J335" t="s">
        <v>8246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t="str">
        <f t="shared" si="26"/>
        <v>film &amp; video</v>
      </c>
      <c r="R335" t="str">
        <f t="shared" si="27"/>
        <v>documentary</v>
      </c>
      <c r="S335" s="10">
        <f t="shared" si="28"/>
        <v>42437.636469907404</v>
      </c>
      <c r="T335" s="10">
        <f t="shared" si="29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25"/>
        <v>1.0119</v>
      </c>
      <c r="G336" t="s">
        <v>8219</v>
      </c>
      <c r="H336">
        <f>E336/N336</f>
        <v>146.65217391304347</v>
      </c>
      <c r="I336" t="s">
        <v>8224</v>
      </c>
      <c r="J336" t="s">
        <v>8246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t="str">
        <f t="shared" si="26"/>
        <v>film &amp; video</v>
      </c>
      <c r="R336" t="str">
        <f t="shared" si="27"/>
        <v>documentary</v>
      </c>
      <c r="S336" s="10">
        <f t="shared" si="28"/>
        <v>42101.682372685187</v>
      </c>
      <c r="T336" s="10">
        <f t="shared" si="29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25"/>
        <v>1.0276470588235294</v>
      </c>
      <c r="G337" t="s">
        <v>8219</v>
      </c>
      <c r="H337">
        <f>E337/N337</f>
        <v>109.1875</v>
      </c>
      <c r="I337" t="s">
        <v>8224</v>
      </c>
      <c r="J337" t="s">
        <v>8246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t="str">
        <f t="shared" si="26"/>
        <v>film &amp; video</v>
      </c>
      <c r="R337" t="str">
        <f t="shared" si="27"/>
        <v>documentary</v>
      </c>
      <c r="S337" s="10">
        <f t="shared" si="28"/>
        <v>42101.737442129626</v>
      </c>
      <c r="T337" s="10">
        <f t="shared" si="29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25"/>
        <v>1.1683911999999999</v>
      </c>
      <c r="G338" t="s">
        <v>8219</v>
      </c>
      <c r="H338">
        <f>E338/N338</f>
        <v>59.249046653144013</v>
      </c>
      <c r="I338" t="s">
        <v>8224</v>
      </c>
      <c r="J338" t="s">
        <v>8246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t="str">
        <f t="shared" si="26"/>
        <v>film &amp; video</v>
      </c>
      <c r="R338" t="str">
        <f t="shared" si="27"/>
        <v>documentary</v>
      </c>
      <c r="S338" s="10">
        <f t="shared" si="28"/>
        <v>42291.596273148149</v>
      </c>
      <c r="T338" s="10">
        <f t="shared" si="29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25"/>
        <v>1.0116833333333335</v>
      </c>
      <c r="G339" t="s">
        <v>8219</v>
      </c>
      <c r="H339">
        <f>E339/N339</f>
        <v>97.904838709677421</v>
      </c>
      <c r="I339" t="s">
        <v>8224</v>
      </c>
      <c r="J339" t="s">
        <v>8246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t="str">
        <f t="shared" si="26"/>
        <v>film &amp; video</v>
      </c>
      <c r="R339" t="str">
        <f t="shared" si="27"/>
        <v>documentary</v>
      </c>
      <c r="S339" s="10">
        <f t="shared" si="28"/>
        <v>42047.128564814819</v>
      </c>
      <c r="T339" s="10">
        <f t="shared" si="29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25"/>
        <v>1.1013360000000001</v>
      </c>
      <c r="G340" t="s">
        <v>8219</v>
      </c>
      <c r="H340">
        <f>E340/N340</f>
        <v>70.000169491525426</v>
      </c>
      <c r="I340" t="s">
        <v>8224</v>
      </c>
      <c r="J340" t="s">
        <v>8246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t="str">
        <f t="shared" si="26"/>
        <v>film &amp; video</v>
      </c>
      <c r="R340" t="str">
        <f t="shared" si="27"/>
        <v>documentary</v>
      </c>
      <c r="S340" s="10">
        <f t="shared" si="28"/>
        <v>42559.755671296298</v>
      </c>
      <c r="T340" s="10">
        <f t="shared" si="29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25"/>
        <v>1.0808333333333333</v>
      </c>
      <c r="G341" t="s">
        <v>8219</v>
      </c>
      <c r="H341">
        <f>E341/N341</f>
        <v>72.865168539325836</v>
      </c>
      <c r="I341" t="s">
        <v>8224</v>
      </c>
      <c r="J341" t="s">
        <v>8246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t="str">
        <f t="shared" si="26"/>
        <v>film &amp; video</v>
      </c>
      <c r="R341" t="str">
        <f t="shared" si="27"/>
        <v>documentary</v>
      </c>
      <c r="S341" s="10">
        <f t="shared" si="28"/>
        <v>42093.760046296295</v>
      </c>
      <c r="T341" s="10">
        <f t="shared" si="29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25"/>
        <v>1.2502285714285715</v>
      </c>
      <c r="G342" t="s">
        <v>8219</v>
      </c>
      <c r="H342">
        <f>E342/N342</f>
        <v>146.34782608695653</v>
      </c>
      <c r="I342" t="s">
        <v>8224</v>
      </c>
      <c r="J342" t="s">
        <v>8246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t="str">
        <f t="shared" si="26"/>
        <v>film &amp; video</v>
      </c>
      <c r="R342" t="str">
        <f t="shared" si="27"/>
        <v>documentary</v>
      </c>
      <c r="S342" s="10">
        <f t="shared" si="28"/>
        <v>42772.669062500005</v>
      </c>
      <c r="T342" s="10">
        <f t="shared" si="29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25"/>
        <v>1.0671428571428572</v>
      </c>
      <c r="G343" t="s">
        <v>8219</v>
      </c>
      <c r="H343">
        <f>E343/N343</f>
        <v>67.909090909090907</v>
      </c>
      <c r="I343" t="s">
        <v>8224</v>
      </c>
      <c r="J343" t="s">
        <v>8246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t="str">
        <f t="shared" si="26"/>
        <v>film &amp; video</v>
      </c>
      <c r="R343" t="str">
        <f t="shared" si="27"/>
        <v>documentary</v>
      </c>
      <c r="S343" s="10">
        <f t="shared" si="28"/>
        <v>41894.879606481481</v>
      </c>
      <c r="T343" s="10">
        <f t="shared" si="29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25"/>
        <v>1.0036639999999999</v>
      </c>
      <c r="G344" t="s">
        <v>8219</v>
      </c>
      <c r="H344">
        <f>E344/N344</f>
        <v>169.85083076923075</v>
      </c>
      <c r="I344" t="s">
        <v>8224</v>
      </c>
      <c r="J344" t="s">
        <v>8246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t="str">
        <f t="shared" si="26"/>
        <v>film &amp; video</v>
      </c>
      <c r="R344" t="str">
        <f t="shared" si="27"/>
        <v>documentary</v>
      </c>
      <c r="S344" s="10">
        <f t="shared" si="28"/>
        <v>42459.780844907407</v>
      </c>
      <c r="T344" s="10">
        <f t="shared" si="29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25"/>
        <v>1.0202863333333334</v>
      </c>
      <c r="G345" t="s">
        <v>8219</v>
      </c>
      <c r="H345">
        <f>E345/N345</f>
        <v>58.413339694656486</v>
      </c>
      <c r="I345" t="s">
        <v>8224</v>
      </c>
      <c r="J345" t="s">
        <v>8246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t="str">
        <f t="shared" si="26"/>
        <v>film &amp; video</v>
      </c>
      <c r="R345" t="str">
        <f t="shared" si="27"/>
        <v>documentary</v>
      </c>
      <c r="S345" s="10">
        <f t="shared" si="28"/>
        <v>41926.73778935185</v>
      </c>
      <c r="T345" s="10">
        <f t="shared" si="29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25"/>
        <v>1.0208358208955224</v>
      </c>
      <c r="G346" t="s">
        <v>8219</v>
      </c>
      <c r="H346">
        <f>E346/N346</f>
        <v>119.99298245614035</v>
      </c>
      <c r="I346" t="s">
        <v>8224</v>
      </c>
      <c r="J346" t="s">
        <v>8246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t="str">
        <f t="shared" si="26"/>
        <v>film &amp; video</v>
      </c>
      <c r="R346" t="str">
        <f t="shared" si="27"/>
        <v>documentary</v>
      </c>
      <c r="S346" s="10">
        <f t="shared" si="28"/>
        <v>42111.970995370371</v>
      </c>
      <c r="T346" s="10">
        <f t="shared" si="29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25"/>
        <v>1.2327586206896552</v>
      </c>
      <c r="G347" t="s">
        <v>8219</v>
      </c>
      <c r="H347">
        <f>E347/N347</f>
        <v>99.860335195530723</v>
      </c>
      <c r="I347" t="s">
        <v>8224</v>
      </c>
      <c r="J347" t="s">
        <v>8246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t="str">
        <f t="shared" si="26"/>
        <v>film &amp; video</v>
      </c>
      <c r="R347" t="str">
        <f t="shared" si="27"/>
        <v>documentary</v>
      </c>
      <c r="S347" s="10">
        <f t="shared" si="28"/>
        <v>42114.944328703699</v>
      </c>
      <c r="T347" s="10">
        <f t="shared" si="29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25"/>
        <v>1.7028880000000002</v>
      </c>
      <c r="G348" t="s">
        <v>8219</v>
      </c>
      <c r="H348">
        <f>E348/N348</f>
        <v>90.579148936170213</v>
      </c>
      <c r="I348" t="s">
        <v>8224</v>
      </c>
      <c r="J348" t="s">
        <v>8246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t="str">
        <f t="shared" si="26"/>
        <v>film &amp; video</v>
      </c>
      <c r="R348" t="str">
        <f t="shared" si="27"/>
        <v>documentary</v>
      </c>
      <c r="S348" s="10">
        <f t="shared" si="28"/>
        <v>42261.500243055561</v>
      </c>
      <c r="T348" s="10">
        <f t="shared" si="2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25"/>
        <v>1.1159049999999999</v>
      </c>
      <c r="G349" t="s">
        <v>8219</v>
      </c>
      <c r="H349">
        <f>E349/N349</f>
        <v>117.77361477572559</v>
      </c>
      <c r="I349" t="s">
        <v>8224</v>
      </c>
      <c r="J349" t="s">
        <v>8246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t="str">
        <f t="shared" si="26"/>
        <v>film &amp; video</v>
      </c>
      <c r="R349" t="str">
        <f t="shared" si="27"/>
        <v>documentary</v>
      </c>
      <c r="S349" s="10">
        <f t="shared" si="28"/>
        <v>42292.495474537034</v>
      </c>
      <c r="T349" s="10">
        <f t="shared" si="2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25"/>
        <v>1.03</v>
      </c>
      <c r="G350" t="s">
        <v>8219</v>
      </c>
      <c r="H350">
        <f>E350/N350</f>
        <v>86.554621848739501</v>
      </c>
      <c r="I350" t="s">
        <v>8224</v>
      </c>
      <c r="J350" t="s">
        <v>8246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t="str">
        <f t="shared" si="26"/>
        <v>film &amp; video</v>
      </c>
      <c r="R350" t="str">
        <f t="shared" si="27"/>
        <v>documentary</v>
      </c>
      <c r="S350" s="10">
        <f t="shared" si="28"/>
        <v>42207.58699074074</v>
      </c>
      <c r="T350" s="10">
        <f t="shared" si="2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25"/>
        <v>1.0663570159857905</v>
      </c>
      <c r="G351" t="s">
        <v>8219</v>
      </c>
      <c r="H351">
        <f>E351/N351</f>
        <v>71.899281437125751</v>
      </c>
      <c r="I351" t="s">
        <v>8224</v>
      </c>
      <c r="J351" t="s">
        <v>8246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t="str">
        <f t="shared" si="26"/>
        <v>film &amp; video</v>
      </c>
      <c r="R351" t="str">
        <f t="shared" si="27"/>
        <v>documentary</v>
      </c>
      <c r="S351" s="10">
        <f t="shared" si="28"/>
        <v>42760.498935185184</v>
      </c>
      <c r="T351" s="10">
        <f t="shared" si="2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25"/>
        <v>1.1476</v>
      </c>
      <c r="G352" t="s">
        <v>8219</v>
      </c>
      <c r="H352">
        <f>E352/N352</f>
        <v>129.81900452488688</v>
      </c>
      <c r="I352" t="s">
        <v>8224</v>
      </c>
      <c r="J352" t="s">
        <v>8246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t="str">
        <f t="shared" si="26"/>
        <v>film &amp; video</v>
      </c>
      <c r="R352" t="str">
        <f t="shared" si="27"/>
        <v>documentary</v>
      </c>
      <c r="S352" s="10">
        <f t="shared" si="28"/>
        <v>42586.066076388888</v>
      </c>
      <c r="T352" s="10">
        <f t="shared" si="2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25"/>
        <v>1.2734117647058822</v>
      </c>
      <c r="G353" t="s">
        <v>8219</v>
      </c>
      <c r="H353">
        <f>E353/N353</f>
        <v>44.912863070539416</v>
      </c>
      <c r="I353" t="s">
        <v>8227</v>
      </c>
      <c r="J353" t="s">
        <v>8249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t="str">
        <f t="shared" si="26"/>
        <v>film &amp; video</v>
      </c>
      <c r="R353" t="str">
        <f t="shared" si="27"/>
        <v>documentary</v>
      </c>
      <c r="S353" s="10">
        <f t="shared" si="28"/>
        <v>42427.964745370366</v>
      </c>
      <c r="T353" s="10">
        <f t="shared" si="2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25"/>
        <v>1.1656</v>
      </c>
      <c r="G354" t="s">
        <v>8219</v>
      </c>
      <c r="H354">
        <f>E354/N354</f>
        <v>40.755244755244753</v>
      </c>
      <c r="I354" t="s">
        <v>8224</v>
      </c>
      <c r="J354" t="s">
        <v>8246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t="str">
        <f t="shared" si="26"/>
        <v>film &amp; video</v>
      </c>
      <c r="R354" t="str">
        <f t="shared" si="27"/>
        <v>documentary</v>
      </c>
      <c r="S354" s="10">
        <f t="shared" si="28"/>
        <v>41890.167453703703</v>
      </c>
      <c r="T354" s="10">
        <f t="shared" si="2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25"/>
        <v>1.0861819426615318</v>
      </c>
      <c r="G355" t="s">
        <v>8219</v>
      </c>
      <c r="H355">
        <f>E355/N355</f>
        <v>103.52394779771615</v>
      </c>
      <c r="I355" t="s">
        <v>8224</v>
      </c>
      <c r="J355" t="s">
        <v>8246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t="str">
        <f t="shared" si="26"/>
        <v>film &amp; video</v>
      </c>
      <c r="R355" t="str">
        <f t="shared" si="27"/>
        <v>documentary</v>
      </c>
      <c r="S355" s="10">
        <f t="shared" si="28"/>
        <v>42297.791886574079</v>
      </c>
      <c r="T355" s="10">
        <f t="shared" si="2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25"/>
        <v>1.0394285714285714</v>
      </c>
      <c r="G356" t="s">
        <v>8219</v>
      </c>
      <c r="H356">
        <f>E356/N356</f>
        <v>125.44827586206897</v>
      </c>
      <c r="I356" t="s">
        <v>8224</v>
      </c>
      <c r="J356" t="s">
        <v>8246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t="str">
        <f t="shared" si="26"/>
        <v>film &amp; video</v>
      </c>
      <c r="R356" t="str">
        <f t="shared" si="27"/>
        <v>documentary</v>
      </c>
      <c r="S356" s="10">
        <f t="shared" si="28"/>
        <v>42438.827789351853</v>
      </c>
      <c r="T356" s="10">
        <f t="shared" si="2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25"/>
        <v>1.1625714285714286</v>
      </c>
      <c r="G357" t="s">
        <v>8219</v>
      </c>
      <c r="H357">
        <f>E357/N357</f>
        <v>246.60606060606059</v>
      </c>
      <c r="I357" t="s">
        <v>8224</v>
      </c>
      <c r="J357" t="s">
        <v>8246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t="str">
        <f t="shared" si="26"/>
        <v>film &amp; video</v>
      </c>
      <c r="R357" t="str">
        <f t="shared" si="27"/>
        <v>documentary</v>
      </c>
      <c r="S357" s="10">
        <f t="shared" si="28"/>
        <v>41943.293912037036</v>
      </c>
      <c r="T357" s="10">
        <f t="shared" si="2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25"/>
        <v>1.0269239999999999</v>
      </c>
      <c r="G358" t="s">
        <v>8219</v>
      </c>
      <c r="H358">
        <f>E358/N358</f>
        <v>79.401340206185566</v>
      </c>
      <c r="I358" t="s">
        <v>8224</v>
      </c>
      <c r="J358" t="s">
        <v>8246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t="str">
        <f t="shared" si="26"/>
        <v>film &amp; video</v>
      </c>
      <c r="R358" t="str">
        <f t="shared" si="27"/>
        <v>documentary</v>
      </c>
      <c r="S358" s="10">
        <f t="shared" si="28"/>
        <v>42415.803159722222</v>
      </c>
      <c r="T358" s="10">
        <f t="shared" si="2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25"/>
        <v>1.74</v>
      </c>
      <c r="G359" t="s">
        <v>8219</v>
      </c>
      <c r="H359">
        <f>E359/N359</f>
        <v>86.138613861386133</v>
      </c>
      <c r="I359" t="s">
        <v>8224</v>
      </c>
      <c r="J359" t="s">
        <v>8246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t="str">
        <f t="shared" si="26"/>
        <v>film &amp; video</v>
      </c>
      <c r="R359" t="str">
        <f t="shared" si="27"/>
        <v>documentary</v>
      </c>
      <c r="S359" s="10">
        <f t="shared" si="28"/>
        <v>42078.222187499996</v>
      </c>
      <c r="T359" s="10">
        <f t="shared" si="2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25"/>
        <v>1.03088</v>
      </c>
      <c r="G360" t="s">
        <v>8219</v>
      </c>
      <c r="H360">
        <f>E360/N360</f>
        <v>193.04868913857678</v>
      </c>
      <c r="I360" t="s">
        <v>8224</v>
      </c>
      <c r="J360" t="s">
        <v>8246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t="str">
        <f t="shared" si="26"/>
        <v>film &amp; video</v>
      </c>
      <c r="R360" t="str">
        <f t="shared" si="27"/>
        <v>documentary</v>
      </c>
      <c r="S360" s="10">
        <f t="shared" si="28"/>
        <v>42507.860196759255</v>
      </c>
      <c r="T360" s="10">
        <f t="shared" si="2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25"/>
        <v>1.0485537190082646</v>
      </c>
      <c r="G361" t="s">
        <v>8219</v>
      </c>
      <c r="H361">
        <f>E361/N361</f>
        <v>84.023178807947019</v>
      </c>
      <c r="I361" t="s">
        <v>8224</v>
      </c>
      <c r="J361" t="s">
        <v>8246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t="str">
        <f t="shared" si="26"/>
        <v>film &amp; video</v>
      </c>
      <c r="R361" t="str">
        <f t="shared" si="27"/>
        <v>documentary</v>
      </c>
      <c r="S361" s="10">
        <f t="shared" si="28"/>
        <v>41935.070486111108</v>
      </c>
      <c r="T361" s="10">
        <f t="shared" si="2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25"/>
        <v>1.0137499999999999</v>
      </c>
      <c r="G362" t="s">
        <v>8219</v>
      </c>
      <c r="H362">
        <f>E362/N362</f>
        <v>139.82758620689654</v>
      </c>
      <c r="I362" t="s">
        <v>8224</v>
      </c>
      <c r="J362" t="s">
        <v>8246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t="str">
        <f t="shared" si="26"/>
        <v>film &amp; video</v>
      </c>
      <c r="R362" t="str">
        <f t="shared" si="27"/>
        <v>documentary</v>
      </c>
      <c r="S362" s="10">
        <f t="shared" si="28"/>
        <v>42163.897916666669</v>
      </c>
      <c r="T362" s="10">
        <f t="shared" si="2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25"/>
        <v>1.1107699999999998</v>
      </c>
      <c r="G363" t="s">
        <v>8219</v>
      </c>
      <c r="H363">
        <f>E363/N363</f>
        <v>109.82189265536722</v>
      </c>
      <c r="I363" t="s">
        <v>8224</v>
      </c>
      <c r="J363" t="s">
        <v>8246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t="str">
        <f t="shared" si="26"/>
        <v>film &amp; video</v>
      </c>
      <c r="R363" t="str">
        <f t="shared" si="27"/>
        <v>documentary</v>
      </c>
      <c r="S363" s="10">
        <f t="shared" si="28"/>
        <v>41936.001226851848</v>
      </c>
      <c r="T363" s="10">
        <f t="shared" si="2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25"/>
        <v>1.2415933781686497</v>
      </c>
      <c r="G364" t="s">
        <v>8219</v>
      </c>
      <c r="H364">
        <f>E364/N364</f>
        <v>139.53488372093022</v>
      </c>
      <c r="I364" t="s">
        <v>8224</v>
      </c>
      <c r="J364" t="s">
        <v>8246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t="str">
        <f t="shared" si="26"/>
        <v>film &amp; video</v>
      </c>
      <c r="R364" t="str">
        <f t="shared" si="27"/>
        <v>documentary</v>
      </c>
      <c r="S364" s="10">
        <f t="shared" si="28"/>
        <v>41837.210543981484</v>
      </c>
      <c r="T364" s="10">
        <f t="shared" si="2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25"/>
        <v>1.0133333333333334</v>
      </c>
      <c r="G365" t="s">
        <v>8219</v>
      </c>
      <c r="H365">
        <f>E365/N365</f>
        <v>347.84615384615387</v>
      </c>
      <c r="I365" t="s">
        <v>8224</v>
      </c>
      <c r="J365" t="s">
        <v>8246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t="str">
        <f t="shared" si="26"/>
        <v>film &amp; video</v>
      </c>
      <c r="R365" t="str">
        <f t="shared" si="27"/>
        <v>documentary</v>
      </c>
      <c r="S365" s="10">
        <f t="shared" si="28"/>
        <v>40255.744629629626</v>
      </c>
      <c r="T365" s="10">
        <f t="shared" si="2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25"/>
        <v>1.1016142857142857</v>
      </c>
      <c r="G366" t="s">
        <v>8219</v>
      </c>
      <c r="H366">
        <f>E366/N366</f>
        <v>68.24159292035398</v>
      </c>
      <c r="I366" t="s">
        <v>8224</v>
      </c>
      <c r="J366" t="s">
        <v>8246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t="str">
        <f t="shared" si="26"/>
        <v>film &amp; video</v>
      </c>
      <c r="R366" t="str">
        <f t="shared" si="27"/>
        <v>documentary</v>
      </c>
      <c r="S366" s="10">
        <f t="shared" si="28"/>
        <v>41780.859629629631</v>
      </c>
      <c r="T366" s="10">
        <f t="shared" si="2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25"/>
        <v>1.0397333333333334</v>
      </c>
      <c r="G367" t="s">
        <v>8219</v>
      </c>
      <c r="H367">
        <f>E367/N367</f>
        <v>239.93846153846152</v>
      </c>
      <c r="I367" t="s">
        <v>8225</v>
      </c>
      <c r="J367" t="s">
        <v>8247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t="str">
        <f t="shared" si="26"/>
        <v>film &amp; video</v>
      </c>
      <c r="R367" t="str">
        <f t="shared" si="27"/>
        <v>documentary</v>
      </c>
      <c r="S367" s="10">
        <f t="shared" si="28"/>
        <v>41668.606469907405</v>
      </c>
      <c r="T367" s="10">
        <f t="shared" si="2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25"/>
        <v>1.013157894736842</v>
      </c>
      <c r="G368" t="s">
        <v>8219</v>
      </c>
      <c r="H368">
        <f>E368/N368</f>
        <v>287.31343283582089</v>
      </c>
      <c r="I368" t="s">
        <v>8224</v>
      </c>
      <c r="J368" t="s">
        <v>8246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t="str">
        <f t="shared" si="26"/>
        <v>film &amp; video</v>
      </c>
      <c r="R368" t="str">
        <f t="shared" si="27"/>
        <v>documentary</v>
      </c>
      <c r="S368" s="10">
        <f t="shared" si="28"/>
        <v>41019.793032407404</v>
      </c>
      <c r="T368" s="10">
        <f t="shared" si="2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25"/>
        <v>1.033501</v>
      </c>
      <c r="G369" t="s">
        <v>8219</v>
      </c>
      <c r="H369">
        <f>E369/N369</f>
        <v>86.84882352941176</v>
      </c>
      <c r="I369" t="s">
        <v>8224</v>
      </c>
      <c r="J369" t="s">
        <v>8246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t="str">
        <f t="shared" si="26"/>
        <v>film &amp; video</v>
      </c>
      <c r="R369" t="str">
        <f t="shared" si="27"/>
        <v>documentary</v>
      </c>
      <c r="S369" s="10">
        <f t="shared" si="28"/>
        <v>41355.577291666668</v>
      </c>
      <c r="T369" s="10">
        <f t="shared" si="2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25"/>
        <v>1.04112</v>
      </c>
      <c r="G370" t="s">
        <v>8219</v>
      </c>
      <c r="H370">
        <f>E370/N370</f>
        <v>81.84905660377359</v>
      </c>
      <c r="I370" t="s">
        <v>8224</v>
      </c>
      <c r="J370" t="s">
        <v>8246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t="str">
        <f t="shared" si="26"/>
        <v>film &amp; video</v>
      </c>
      <c r="R370" t="str">
        <f t="shared" si="27"/>
        <v>documentary</v>
      </c>
      <c r="S370" s="10">
        <f t="shared" si="28"/>
        <v>42043.605578703704</v>
      </c>
      <c r="T370" s="10">
        <f t="shared" si="2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25"/>
        <v>1.1015569230769231</v>
      </c>
      <c r="G371" t="s">
        <v>8219</v>
      </c>
      <c r="H371">
        <f>E371/N371</f>
        <v>42.874970059880241</v>
      </c>
      <c r="I371" t="s">
        <v>8224</v>
      </c>
      <c r="J371" t="s">
        <v>8246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t="str">
        <f t="shared" si="26"/>
        <v>film &amp; video</v>
      </c>
      <c r="R371" t="str">
        <f t="shared" si="27"/>
        <v>documentary</v>
      </c>
      <c r="S371" s="10">
        <f t="shared" si="28"/>
        <v>40893.551724537036</v>
      </c>
      <c r="T371" s="10">
        <f t="shared" si="2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25"/>
        <v>1.2202</v>
      </c>
      <c r="G372" t="s">
        <v>8219</v>
      </c>
      <c r="H372">
        <f>E372/N372</f>
        <v>709.41860465116281</v>
      </c>
      <c r="I372" t="s">
        <v>8224</v>
      </c>
      <c r="J372" t="s">
        <v>8246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t="str">
        <f t="shared" si="26"/>
        <v>film &amp; video</v>
      </c>
      <c r="R372" t="str">
        <f t="shared" si="27"/>
        <v>documentary</v>
      </c>
      <c r="S372" s="10">
        <f t="shared" si="28"/>
        <v>42711.795138888891</v>
      </c>
      <c r="T372" s="10">
        <f t="shared" si="2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25"/>
        <v>1.1416866666666667</v>
      </c>
      <c r="G373" t="s">
        <v>8219</v>
      </c>
      <c r="H373">
        <f>E373/N373</f>
        <v>161.25517890772127</v>
      </c>
      <c r="I373" t="s">
        <v>8224</v>
      </c>
      <c r="J373" t="s">
        <v>8246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t="str">
        <f t="shared" si="26"/>
        <v>film &amp; video</v>
      </c>
      <c r="R373" t="str">
        <f t="shared" si="27"/>
        <v>documentary</v>
      </c>
      <c r="S373" s="10">
        <f t="shared" si="28"/>
        <v>41261.767812500002</v>
      </c>
      <c r="T373" s="10">
        <f t="shared" si="2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25"/>
        <v>1.2533333333333334</v>
      </c>
      <c r="G374" t="s">
        <v>8219</v>
      </c>
      <c r="H374">
        <f>E374/N374</f>
        <v>41.777777777777779</v>
      </c>
      <c r="I374" t="s">
        <v>8225</v>
      </c>
      <c r="J374" t="s">
        <v>8247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t="str">
        <f t="shared" si="26"/>
        <v>film &amp; video</v>
      </c>
      <c r="R374" t="str">
        <f t="shared" si="27"/>
        <v>documentary</v>
      </c>
      <c r="S374" s="10">
        <f t="shared" si="28"/>
        <v>42425.576898148152</v>
      </c>
      <c r="T374" s="10">
        <f t="shared" si="2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25"/>
        <v>1.0666666666666667</v>
      </c>
      <c r="G375" t="s">
        <v>8219</v>
      </c>
      <c r="H375">
        <f>E375/N375</f>
        <v>89.887640449438209</v>
      </c>
      <c r="I375" t="s">
        <v>8224</v>
      </c>
      <c r="J375" t="s">
        <v>8246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t="str">
        <f t="shared" si="26"/>
        <v>film &amp; video</v>
      </c>
      <c r="R375" t="str">
        <f t="shared" si="27"/>
        <v>documentary</v>
      </c>
      <c r="S375" s="10">
        <f t="shared" si="28"/>
        <v>41078.91201388889</v>
      </c>
      <c r="T375" s="10">
        <f t="shared" si="2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25"/>
        <v>1.3065</v>
      </c>
      <c r="G376" t="s">
        <v>8219</v>
      </c>
      <c r="H376">
        <f>E376/N376</f>
        <v>45.051724137931032</v>
      </c>
      <c r="I376" t="s">
        <v>8224</v>
      </c>
      <c r="J376" t="s">
        <v>8246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t="str">
        <f t="shared" si="26"/>
        <v>film &amp; video</v>
      </c>
      <c r="R376" t="str">
        <f t="shared" si="27"/>
        <v>documentary</v>
      </c>
      <c r="S376" s="10">
        <f t="shared" si="28"/>
        <v>40757.889247685183</v>
      </c>
      <c r="T376" s="10">
        <f t="shared" si="2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25"/>
        <v>1.2</v>
      </c>
      <c r="G377" t="s">
        <v>8219</v>
      </c>
      <c r="H377">
        <f>E377/N377</f>
        <v>42.857142857142854</v>
      </c>
      <c r="I377" t="s">
        <v>8224</v>
      </c>
      <c r="J377" t="s">
        <v>8246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t="str">
        <f t="shared" si="26"/>
        <v>film &amp; video</v>
      </c>
      <c r="R377" t="str">
        <f t="shared" si="27"/>
        <v>documentary</v>
      </c>
      <c r="S377" s="10">
        <f t="shared" si="28"/>
        <v>41657.985081018516</v>
      </c>
      <c r="T377" s="10">
        <f t="shared" si="2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25"/>
        <v>1.0595918367346939</v>
      </c>
      <c r="G378" t="s">
        <v>8219</v>
      </c>
      <c r="H378">
        <f>E378/N378</f>
        <v>54.083333333333336</v>
      </c>
      <c r="I378" t="s">
        <v>8225</v>
      </c>
      <c r="J378" t="s">
        <v>8247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t="str">
        <f t="shared" si="26"/>
        <v>film &amp; video</v>
      </c>
      <c r="R378" t="str">
        <f t="shared" si="27"/>
        <v>documentary</v>
      </c>
      <c r="S378" s="10">
        <f t="shared" si="28"/>
        <v>42576.452731481477</v>
      </c>
      <c r="T378" s="10">
        <f t="shared" si="2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25"/>
        <v>1.1439999999999999</v>
      </c>
      <c r="G379" t="s">
        <v>8219</v>
      </c>
      <c r="H379">
        <f>E379/N379</f>
        <v>103.21804511278195</v>
      </c>
      <c r="I379" t="s">
        <v>8224</v>
      </c>
      <c r="J379" t="s">
        <v>8246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t="str">
        <f t="shared" si="26"/>
        <v>film &amp; video</v>
      </c>
      <c r="R379" t="str">
        <f t="shared" si="27"/>
        <v>documentary</v>
      </c>
      <c r="S379" s="10">
        <f t="shared" si="28"/>
        <v>42292.250787037032</v>
      </c>
      <c r="T379" s="10">
        <f t="shared" si="2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25"/>
        <v>1.1176666666666666</v>
      </c>
      <c r="G380" t="s">
        <v>8219</v>
      </c>
      <c r="H380">
        <f>E380/N380</f>
        <v>40.397590361445786</v>
      </c>
      <c r="I380" t="s">
        <v>8229</v>
      </c>
      <c r="J380" t="s">
        <v>8251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t="str">
        <f t="shared" si="26"/>
        <v>film &amp; video</v>
      </c>
      <c r="R380" t="str">
        <f t="shared" si="27"/>
        <v>documentary</v>
      </c>
      <c r="S380" s="10">
        <f t="shared" si="28"/>
        <v>42370.571851851855</v>
      </c>
      <c r="T380" s="10">
        <f t="shared" si="2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25"/>
        <v>1.1608000000000001</v>
      </c>
      <c r="G381" t="s">
        <v>8219</v>
      </c>
      <c r="H381">
        <f>E381/N381</f>
        <v>116.85906040268456</v>
      </c>
      <c r="I381" t="s">
        <v>8224</v>
      </c>
      <c r="J381" t="s">
        <v>8246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t="str">
        <f t="shared" si="26"/>
        <v>film &amp; video</v>
      </c>
      <c r="R381" t="str">
        <f t="shared" si="27"/>
        <v>documentary</v>
      </c>
      <c r="S381" s="10">
        <f t="shared" si="28"/>
        <v>40987.688333333332</v>
      </c>
      <c r="T381" s="10">
        <f t="shared" si="2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25"/>
        <v>1.415</v>
      </c>
      <c r="G382" t="s">
        <v>8219</v>
      </c>
      <c r="H382">
        <f>E382/N382</f>
        <v>115.51020408163265</v>
      </c>
      <c r="I382" t="s">
        <v>8224</v>
      </c>
      <c r="J382" t="s">
        <v>8246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t="str">
        <f t="shared" si="26"/>
        <v>film &amp; video</v>
      </c>
      <c r="R382" t="str">
        <f t="shared" si="27"/>
        <v>documentary</v>
      </c>
      <c r="S382" s="10">
        <f t="shared" si="28"/>
        <v>42367.719814814816</v>
      </c>
      <c r="T382" s="10">
        <f t="shared" si="2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25"/>
        <v>1.0472999999999999</v>
      </c>
      <c r="G383" t="s">
        <v>8219</v>
      </c>
      <c r="H383">
        <f>E383/N383</f>
        <v>104.31274900398407</v>
      </c>
      <c r="I383" t="s">
        <v>8224</v>
      </c>
      <c r="J383" t="s">
        <v>8246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t="str">
        <f t="shared" si="26"/>
        <v>film &amp; video</v>
      </c>
      <c r="R383" t="str">
        <f t="shared" si="27"/>
        <v>documentary</v>
      </c>
      <c r="S383" s="10">
        <f t="shared" si="28"/>
        <v>41085.698113425926</v>
      </c>
      <c r="T383" s="10">
        <f t="shared" si="2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25"/>
        <v>2.5583333333333331</v>
      </c>
      <c r="G384" t="s">
        <v>8219</v>
      </c>
      <c r="H384">
        <f>E384/N384</f>
        <v>69.772727272727266</v>
      </c>
      <c r="I384" t="s">
        <v>8224</v>
      </c>
      <c r="J384" t="s">
        <v>8246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t="str">
        <f t="shared" si="26"/>
        <v>film &amp; video</v>
      </c>
      <c r="R384" t="str">
        <f t="shared" si="27"/>
        <v>documentary</v>
      </c>
      <c r="S384" s="10">
        <f t="shared" si="28"/>
        <v>41144.709490740745</v>
      </c>
      <c r="T384" s="10">
        <f t="shared" si="2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25"/>
        <v>2.0670670670670672</v>
      </c>
      <c r="G385" t="s">
        <v>8219</v>
      </c>
      <c r="H385">
        <f>E385/N385</f>
        <v>43.020833333333336</v>
      </c>
      <c r="I385" t="s">
        <v>8224</v>
      </c>
      <c r="J385" t="s">
        <v>8246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t="str">
        <f t="shared" si="26"/>
        <v>film &amp; video</v>
      </c>
      <c r="R385" t="str">
        <f t="shared" si="27"/>
        <v>documentary</v>
      </c>
      <c r="S385" s="10">
        <f t="shared" si="28"/>
        <v>41755.117581018516</v>
      </c>
      <c r="T385" s="10">
        <f t="shared" si="2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si="25"/>
        <v>1.1210500000000001</v>
      </c>
      <c r="G386" t="s">
        <v>8219</v>
      </c>
      <c r="H386">
        <f>E386/N386</f>
        <v>58.540469973890339</v>
      </c>
      <c r="I386" t="s">
        <v>8224</v>
      </c>
      <c r="J386" t="s">
        <v>8246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t="str">
        <f t="shared" si="26"/>
        <v>film &amp; video</v>
      </c>
      <c r="R386" t="str">
        <f t="shared" si="27"/>
        <v>documentary</v>
      </c>
      <c r="S386" s="10">
        <f t="shared" si="28"/>
        <v>41980.781793981485</v>
      </c>
      <c r="T386" s="10">
        <f t="shared" si="2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ref="F387:F450" si="30">E387/D387</f>
        <v>1.05982</v>
      </c>
      <c r="G387" t="s">
        <v>8219</v>
      </c>
      <c r="H387">
        <f>E387/N387</f>
        <v>111.79535864978902</v>
      </c>
      <c r="I387" t="s">
        <v>8224</v>
      </c>
      <c r="J387" t="s">
        <v>8246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t="str">
        <f t="shared" ref="Q387:Q450" si="31">LEFT(P387,(FIND("/",P387,1)-1))</f>
        <v>film &amp; video</v>
      </c>
      <c r="R387" t="str">
        <f t="shared" ref="R387:R450" si="32">MID(P387,FIND("/",P387)+1,256)</f>
        <v>documentary</v>
      </c>
      <c r="S387" s="10">
        <f t="shared" ref="S387:S450" si="33">(((L387/60)/60)/24)+DATE(1970,1,1)</f>
        <v>41934.584502314814</v>
      </c>
      <c r="T387" s="10">
        <f t="shared" ref="T387:T450" si="34">(((K387/60)/60)/24)+DATE(1970,1,1)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30"/>
        <v>1.0016666666666667</v>
      </c>
      <c r="G388" t="s">
        <v>8219</v>
      </c>
      <c r="H388">
        <f>E388/N388</f>
        <v>46.230769230769234</v>
      </c>
      <c r="I388" t="s">
        <v>8224</v>
      </c>
      <c r="J388" t="s">
        <v>8246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t="str">
        <f t="shared" si="31"/>
        <v>film &amp; video</v>
      </c>
      <c r="R388" t="str">
        <f t="shared" si="32"/>
        <v>documentary</v>
      </c>
      <c r="S388" s="10">
        <f t="shared" si="33"/>
        <v>42211.951284722221</v>
      </c>
      <c r="T388" s="10">
        <f t="shared" si="34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30"/>
        <v>2.1398947368421051</v>
      </c>
      <c r="G389" t="s">
        <v>8219</v>
      </c>
      <c r="H389">
        <f>E389/N389</f>
        <v>144.69039145907473</v>
      </c>
      <c r="I389" t="s">
        <v>8224</v>
      </c>
      <c r="J389" t="s">
        <v>8246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t="str">
        <f t="shared" si="31"/>
        <v>film &amp; video</v>
      </c>
      <c r="R389" t="str">
        <f t="shared" si="32"/>
        <v>documentary</v>
      </c>
      <c r="S389" s="10">
        <f t="shared" si="33"/>
        <v>42200.67659722222</v>
      </c>
      <c r="T389" s="10">
        <f t="shared" si="34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30"/>
        <v>1.2616000000000001</v>
      </c>
      <c r="G390" t="s">
        <v>8219</v>
      </c>
      <c r="H390">
        <f>E390/N390</f>
        <v>88.845070422535215</v>
      </c>
      <c r="I390" t="s">
        <v>8224</v>
      </c>
      <c r="J390" t="s">
        <v>8246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t="str">
        <f t="shared" si="31"/>
        <v>film &amp; video</v>
      </c>
      <c r="R390" t="str">
        <f t="shared" si="32"/>
        <v>documentary</v>
      </c>
      <c r="S390" s="10">
        <f t="shared" si="33"/>
        <v>42549.076157407413</v>
      </c>
      <c r="T390" s="10">
        <f t="shared" si="34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30"/>
        <v>1.8153547058823529</v>
      </c>
      <c r="G391" t="s">
        <v>8219</v>
      </c>
      <c r="H391">
        <f>E391/N391</f>
        <v>81.75107284768211</v>
      </c>
      <c r="I391" t="s">
        <v>8224</v>
      </c>
      <c r="J391" t="s">
        <v>8246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t="str">
        <f t="shared" si="31"/>
        <v>film &amp; video</v>
      </c>
      <c r="R391" t="str">
        <f t="shared" si="32"/>
        <v>documentary</v>
      </c>
      <c r="S391" s="10">
        <f t="shared" si="33"/>
        <v>41674.063078703701</v>
      </c>
      <c r="T391" s="10">
        <f t="shared" si="34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30"/>
        <v>1</v>
      </c>
      <c r="G392" t="s">
        <v>8219</v>
      </c>
      <c r="H392">
        <f>E392/N392</f>
        <v>71.428571428571431</v>
      </c>
      <c r="I392" t="s">
        <v>8224</v>
      </c>
      <c r="J392" t="s">
        <v>8246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t="str">
        <f t="shared" si="31"/>
        <v>film &amp; video</v>
      </c>
      <c r="R392" t="str">
        <f t="shared" si="32"/>
        <v>documentary</v>
      </c>
      <c r="S392" s="10">
        <f t="shared" si="33"/>
        <v>42112.036712962959</v>
      </c>
      <c r="T392" s="10">
        <f t="shared" si="34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30"/>
        <v>1.0061</v>
      </c>
      <c r="G393" t="s">
        <v>8219</v>
      </c>
      <c r="H393">
        <f>E393/N393</f>
        <v>104.25906735751295</v>
      </c>
      <c r="I393" t="s">
        <v>8224</v>
      </c>
      <c r="J393" t="s">
        <v>8246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t="str">
        <f t="shared" si="31"/>
        <v>film &amp; video</v>
      </c>
      <c r="R393" t="str">
        <f t="shared" si="32"/>
        <v>documentary</v>
      </c>
      <c r="S393" s="10">
        <f t="shared" si="33"/>
        <v>40865.042256944449</v>
      </c>
      <c r="T393" s="10">
        <f t="shared" si="34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30"/>
        <v>1.009027027027027</v>
      </c>
      <c r="G394" t="s">
        <v>8219</v>
      </c>
      <c r="H394">
        <f>E394/N394</f>
        <v>90.616504854368927</v>
      </c>
      <c r="I394" t="s">
        <v>8224</v>
      </c>
      <c r="J394" t="s">
        <v>8246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t="str">
        <f t="shared" si="31"/>
        <v>film &amp; video</v>
      </c>
      <c r="R394" t="str">
        <f t="shared" si="32"/>
        <v>documentary</v>
      </c>
      <c r="S394" s="10">
        <f t="shared" si="33"/>
        <v>40763.717256944445</v>
      </c>
      <c r="T394" s="10">
        <f t="shared" si="34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30"/>
        <v>1.10446</v>
      </c>
      <c r="G395" t="s">
        <v>8219</v>
      </c>
      <c r="H395">
        <f>E395/N395</f>
        <v>157.33048433048432</v>
      </c>
      <c r="I395" t="s">
        <v>8224</v>
      </c>
      <c r="J395" t="s">
        <v>8246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t="str">
        <f t="shared" si="31"/>
        <v>film &amp; video</v>
      </c>
      <c r="R395" t="str">
        <f t="shared" si="32"/>
        <v>documentary</v>
      </c>
      <c r="S395" s="10">
        <f t="shared" si="33"/>
        <v>41526.708935185183</v>
      </c>
      <c r="T395" s="10">
        <f t="shared" si="34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30"/>
        <v>1.118936170212766</v>
      </c>
      <c r="G396" t="s">
        <v>8219</v>
      </c>
      <c r="H396">
        <f>E396/N396</f>
        <v>105.18</v>
      </c>
      <c r="I396" t="s">
        <v>8227</v>
      </c>
      <c r="J396" t="s">
        <v>8249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t="str">
        <f t="shared" si="31"/>
        <v>film &amp; video</v>
      </c>
      <c r="R396" t="str">
        <f t="shared" si="32"/>
        <v>documentary</v>
      </c>
      <c r="S396" s="10">
        <f t="shared" si="33"/>
        <v>42417.818078703705</v>
      </c>
      <c r="T396" s="10">
        <f t="shared" si="34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30"/>
        <v>1.0804450000000001</v>
      </c>
      <c r="G397" t="s">
        <v>8219</v>
      </c>
      <c r="H397">
        <f>E397/N397</f>
        <v>58.719836956521746</v>
      </c>
      <c r="I397" t="s">
        <v>8224</v>
      </c>
      <c r="J397" t="s">
        <v>8246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t="str">
        <f t="shared" si="31"/>
        <v>film &amp; video</v>
      </c>
      <c r="R397" t="str">
        <f t="shared" si="32"/>
        <v>documentary</v>
      </c>
      <c r="S397" s="10">
        <f t="shared" si="33"/>
        <v>40990.909259259257</v>
      </c>
      <c r="T397" s="10">
        <f t="shared" si="34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30"/>
        <v>1.0666666666666667</v>
      </c>
      <c r="G398" t="s">
        <v>8219</v>
      </c>
      <c r="H398">
        <f>E398/N398</f>
        <v>81.632653061224488</v>
      </c>
      <c r="I398" t="s">
        <v>8224</v>
      </c>
      <c r="J398" t="s">
        <v>8246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t="str">
        <f t="shared" si="31"/>
        <v>film &amp; video</v>
      </c>
      <c r="R398" t="str">
        <f t="shared" si="32"/>
        <v>documentary</v>
      </c>
      <c r="S398" s="10">
        <f t="shared" si="33"/>
        <v>41082.564884259256</v>
      </c>
      <c r="T398" s="10">
        <f t="shared" si="34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30"/>
        <v>1.0390027322404372</v>
      </c>
      <c r="G399" t="s">
        <v>8219</v>
      </c>
      <c r="H399">
        <f>E399/N399</f>
        <v>56.460043668122275</v>
      </c>
      <c r="I399" t="s">
        <v>8224</v>
      </c>
      <c r="J399" t="s">
        <v>8246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t="str">
        <f t="shared" si="31"/>
        <v>film &amp; video</v>
      </c>
      <c r="R399" t="str">
        <f t="shared" si="32"/>
        <v>documentary</v>
      </c>
      <c r="S399" s="10">
        <f t="shared" si="33"/>
        <v>40379.776435185187</v>
      </c>
      <c r="T399" s="10">
        <f t="shared" si="34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30"/>
        <v>1.2516</v>
      </c>
      <c r="G400" t="s">
        <v>8219</v>
      </c>
      <c r="H400">
        <f>E400/N400</f>
        <v>140.1044776119403</v>
      </c>
      <c r="I400" t="s">
        <v>8224</v>
      </c>
      <c r="J400" t="s">
        <v>8246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t="str">
        <f t="shared" si="31"/>
        <v>film &amp; video</v>
      </c>
      <c r="R400" t="str">
        <f t="shared" si="32"/>
        <v>documentary</v>
      </c>
      <c r="S400" s="10">
        <f t="shared" si="33"/>
        <v>42078.793124999997</v>
      </c>
      <c r="T400" s="10">
        <f t="shared" si="34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30"/>
        <v>1.0680499999999999</v>
      </c>
      <c r="G401" t="s">
        <v>8219</v>
      </c>
      <c r="H401">
        <f>E401/N401</f>
        <v>224.85263157894738</v>
      </c>
      <c r="I401" t="s">
        <v>8225</v>
      </c>
      <c r="J401" t="s">
        <v>8247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t="str">
        <f t="shared" si="31"/>
        <v>film &amp; video</v>
      </c>
      <c r="R401" t="str">
        <f t="shared" si="32"/>
        <v>documentary</v>
      </c>
      <c r="S401" s="10">
        <f t="shared" si="33"/>
        <v>42687.875775462962</v>
      </c>
      <c r="T401" s="10">
        <f t="shared" si="34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30"/>
        <v>1.1230249999999999</v>
      </c>
      <c r="G402" t="s">
        <v>8219</v>
      </c>
      <c r="H402">
        <f>E402/N402</f>
        <v>181.13306451612902</v>
      </c>
      <c r="I402" t="s">
        <v>8224</v>
      </c>
      <c r="J402" t="s">
        <v>8246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t="str">
        <f t="shared" si="31"/>
        <v>film &amp; video</v>
      </c>
      <c r="R402" t="str">
        <f t="shared" si="32"/>
        <v>documentary</v>
      </c>
      <c r="S402" s="10">
        <f t="shared" si="33"/>
        <v>41745.635960648149</v>
      </c>
      <c r="T402" s="10">
        <f t="shared" si="34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30"/>
        <v>1.0381199999999999</v>
      </c>
      <c r="G403" t="s">
        <v>8219</v>
      </c>
      <c r="H403">
        <f>E403/N403</f>
        <v>711.04109589041093</v>
      </c>
      <c r="I403" t="s">
        <v>8224</v>
      </c>
      <c r="J403" t="s">
        <v>8246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t="str">
        <f t="shared" si="31"/>
        <v>film &amp; video</v>
      </c>
      <c r="R403" t="str">
        <f t="shared" si="32"/>
        <v>documentary</v>
      </c>
      <c r="S403" s="10">
        <f t="shared" si="33"/>
        <v>40732.842245370368</v>
      </c>
      <c r="T403" s="10">
        <f t="shared" si="34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30"/>
        <v>1.4165000000000001</v>
      </c>
      <c r="G404" t="s">
        <v>8219</v>
      </c>
      <c r="H404">
        <f>E404/N404</f>
        <v>65.883720930232556</v>
      </c>
      <c r="I404" t="s">
        <v>8224</v>
      </c>
      <c r="J404" t="s">
        <v>8246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t="str">
        <f t="shared" si="31"/>
        <v>film &amp; video</v>
      </c>
      <c r="R404" t="str">
        <f t="shared" si="32"/>
        <v>documentary</v>
      </c>
      <c r="S404" s="10">
        <f t="shared" si="33"/>
        <v>42292.539548611108</v>
      </c>
      <c r="T404" s="10">
        <f t="shared" si="34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30"/>
        <v>1.0526</v>
      </c>
      <c r="G405" t="s">
        <v>8219</v>
      </c>
      <c r="H405">
        <f>E405/N405</f>
        <v>75.185714285714283</v>
      </c>
      <c r="I405" t="s">
        <v>8224</v>
      </c>
      <c r="J405" t="s">
        <v>8246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t="str">
        <f t="shared" si="31"/>
        <v>film &amp; video</v>
      </c>
      <c r="R405" t="str">
        <f t="shared" si="32"/>
        <v>documentary</v>
      </c>
      <c r="S405" s="10">
        <f t="shared" si="33"/>
        <v>40718.310659722221</v>
      </c>
      <c r="T405" s="10">
        <f t="shared" si="34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30"/>
        <v>1.0309142857142857</v>
      </c>
      <c r="G406" t="s">
        <v>8219</v>
      </c>
      <c r="H406">
        <f>E406/N406</f>
        <v>133.14391143911439</v>
      </c>
      <c r="I406" t="s">
        <v>8224</v>
      </c>
      <c r="J406" t="s">
        <v>8246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t="str">
        <f t="shared" si="31"/>
        <v>film &amp; video</v>
      </c>
      <c r="R406" t="str">
        <f t="shared" si="32"/>
        <v>documentary</v>
      </c>
      <c r="S406" s="10">
        <f t="shared" si="33"/>
        <v>41646.628032407411</v>
      </c>
      <c r="T406" s="10">
        <f t="shared" si="34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30"/>
        <v>1.0765957446808512</v>
      </c>
      <c r="G407" t="s">
        <v>8219</v>
      </c>
      <c r="H407">
        <f>E407/N407</f>
        <v>55.2</v>
      </c>
      <c r="I407" t="s">
        <v>8224</v>
      </c>
      <c r="J407" t="s">
        <v>8246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t="str">
        <f t="shared" si="31"/>
        <v>film &amp; video</v>
      </c>
      <c r="R407" t="str">
        <f t="shared" si="32"/>
        <v>documentary</v>
      </c>
      <c r="S407" s="10">
        <f t="shared" si="33"/>
        <v>41674.08494212963</v>
      </c>
      <c r="T407" s="10">
        <f t="shared" si="34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30"/>
        <v>1.0770464285714285</v>
      </c>
      <c r="G408" t="s">
        <v>8219</v>
      </c>
      <c r="H408">
        <f>E408/N408</f>
        <v>86.163714285714292</v>
      </c>
      <c r="I408" t="s">
        <v>8224</v>
      </c>
      <c r="J408" t="s">
        <v>8246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t="str">
        <f t="shared" si="31"/>
        <v>film &amp; video</v>
      </c>
      <c r="R408" t="str">
        <f t="shared" si="32"/>
        <v>documentary</v>
      </c>
      <c r="S408" s="10">
        <f t="shared" si="33"/>
        <v>40638.162465277775</v>
      </c>
      <c r="T408" s="10">
        <f t="shared" si="34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30"/>
        <v>1.0155000000000001</v>
      </c>
      <c r="G409" t="s">
        <v>8219</v>
      </c>
      <c r="H409">
        <f>E409/N409</f>
        <v>92.318181818181813</v>
      </c>
      <c r="I409" t="s">
        <v>8224</v>
      </c>
      <c r="J409" t="s">
        <v>8246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t="str">
        <f t="shared" si="31"/>
        <v>film &amp; video</v>
      </c>
      <c r="R409" t="str">
        <f t="shared" si="32"/>
        <v>documentary</v>
      </c>
      <c r="S409" s="10">
        <f t="shared" si="33"/>
        <v>40806.870949074073</v>
      </c>
      <c r="T409" s="10">
        <f t="shared" si="34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30"/>
        <v>1.0143766666666667</v>
      </c>
      <c r="G410" t="s">
        <v>8219</v>
      </c>
      <c r="H410">
        <f>E410/N410</f>
        <v>160.16473684210527</v>
      </c>
      <c r="I410" t="s">
        <v>8224</v>
      </c>
      <c r="J410" t="s">
        <v>8246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t="str">
        <f t="shared" si="31"/>
        <v>film &amp; video</v>
      </c>
      <c r="R410" t="str">
        <f t="shared" si="32"/>
        <v>documentary</v>
      </c>
      <c r="S410" s="10">
        <f t="shared" si="33"/>
        <v>41543.735995370371</v>
      </c>
      <c r="T410" s="10">
        <f t="shared" si="34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30"/>
        <v>1.3680000000000001</v>
      </c>
      <c r="G411" t="s">
        <v>8219</v>
      </c>
      <c r="H411">
        <f>E411/N411</f>
        <v>45.6</v>
      </c>
      <c r="I411" t="s">
        <v>8225</v>
      </c>
      <c r="J411" t="s">
        <v>8247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t="str">
        <f t="shared" si="31"/>
        <v>film &amp; video</v>
      </c>
      <c r="R411" t="str">
        <f t="shared" si="32"/>
        <v>documentary</v>
      </c>
      <c r="S411" s="10">
        <f t="shared" si="33"/>
        <v>42543.862777777773</v>
      </c>
      <c r="T411" s="10">
        <f t="shared" si="34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30"/>
        <v>1.2829999999999999</v>
      </c>
      <c r="G412" t="s">
        <v>8219</v>
      </c>
      <c r="H412">
        <f>E412/N412</f>
        <v>183.28571428571428</v>
      </c>
      <c r="I412" t="s">
        <v>8229</v>
      </c>
      <c r="J412" t="s">
        <v>8251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t="str">
        <f t="shared" si="31"/>
        <v>film &amp; video</v>
      </c>
      <c r="R412" t="str">
        <f t="shared" si="32"/>
        <v>documentary</v>
      </c>
      <c r="S412" s="10">
        <f t="shared" si="33"/>
        <v>42113.981446759266</v>
      </c>
      <c r="T412" s="10">
        <f t="shared" si="34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30"/>
        <v>1.0105</v>
      </c>
      <c r="G413" t="s">
        <v>8219</v>
      </c>
      <c r="H413">
        <f>E413/N413</f>
        <v>125.78838174273859</v>
      </c>
      <c r="I413" t="s">
        <v>8224</v>
      </c>
      <c r="J413" t="s">
        <v>8246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t="str">
        <f t="shared" si="31"/>
        <v>film &amp; video</v>
      </c>
      <c r="R413" t="str">
        <f t="shared" si="32"/>
        <v>documentary</v>
      </c>
      <c r="S413" s="10">
        <f t="shared" si="33"/>
        <v>41598.17597222222</v>
      </c>
      <c r="T413" s="10">
        <f t="shared" si="34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30"/>
        <v>1.2684</v>
      </c>
      <c r="G414" t="s">
        <v>8219</v>
      </c>
      <c r="H414">
        <f>E414/N414</f>
        <v>57.654545454545456</v>
      </c>
      <c r="I414" t="s">
        <v>8224</v>
      </c>
      <c r="J414" t="s">
        <v>8246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t="str">
        <f t="shared" si="31"/>
        <v>film &amp; video</v>
      </c>
      <c r="R414" t="str">
        <f t="shared" si="32"/>
        <v>documentary</v>
      </c>
      <c r="S414" s="10">
        <f t="shared" si="33"/>
        <v>41099.742800925924</v>
      </c>
      <c r="T414" s="10">
        <f t="shared" si="34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30"/>
        <v>1.0508593749999999</v>
      </c>
      <c r="G415" t="s">
        <v>8219</v>
      </c>
      <c r="H415">
        <f>E415/N415</f>
        <v>78.660818713450297</v>
      </c>
      <c r="I415" t="s">
        <v>8224</v>
      </c>
      <c r="J415" t="s">
        <v>8246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t="str">
        <f t="shared" si="31"/>
        <v>film &amp; video</v>
      </c>
      <c r="R415" t="str">
        <f t="shared" si="32"/>
        <v>documentary</v>
      </c>
      <c r="S415" s="10">
        <f t="shared" si="33"/>
        <v>41079.877442129626</v>
      </c>
      <c r="T415" s="10">
        <f t="shared" si="34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30"/>
        <v>1.0285405405405406</v>
      </c>
      <c r="G416" t="s">
        <v>8219</v>
      </c>
      <c r="H416">
        <f>E416/N416</f>
        <v>91.480769230769226</v>
      </c>
      <c r="I416" t="s">
        <v>8224</v>
      </c>
      <c r="J416" t="s">
        <v>8246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t="str">
        <f t="shared" si="31"/>
        <v>film &amp; video</v>
      </c>
      <c r="R416" t="str">
        <f t="shared" si="32"/>
        <v>documentary</v>
      </c>
      <c r="S416" s="10">
        <f t="shared" si="33"/>
        <v>41529.063252314816</v>
      </c>
      <c r="T416" s="10">
        <f t="shared" si="34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30"/>
        <v>1.0214714285714286</v>
      </c>
      <c r="G417" t="s">
        <v>8219</v>
      </c>
      <c r="H417">
        <f>E417/N417</f>
        <v>68.09809523809524</v>
      </c>
      <c r="I417" t="s">
        <v>8229</v>
      </c>
      <c r="J417" t="s">
        <v>8251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t="str">
        <f t="shared" si="31"/>
        <v>film &amp; video</v>
      </c>
      <c r="R417" t="str">
        <f t="shared" si="32"/>
        <v>documentary</v>
      </c>
      <c r="S417" s="10">
        <f t="shared" si="33"/>
        <v>41904.851875</v>
      </c>
      <c r="T417" s="10">
        <f t="shared" si="34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30"/>
        <v>1.2021700000000002</v>
      </c>
      <c r="G418" t="s">
        <v>8219</v>
      </c>
      <c r="H418">
        <f>E418/N418</f>
        <v>48.086800000000004</v>
      </c>
      <c r="I418" t="s">
        <v>8224</v>
      </c>
      <c r="J418" t="s">
        <v>8246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t="str">
        <f t="shared" si="31"/>
        <v>film &amp; video</v>
      </c>
      <c r="R418" t="str">
        <f t="shared" si="32"/>
        <v>documentary</v>
      </c>
      <c r="S418" s="10">
        <f t="shared" si="33"/>
        <v>41648.396192129629</v>
      </c>
      <c r="T418" s="10">
        <f t="shared" si="34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30"/>
        <v>1.0024761904761905</v>
      </c>
      <c r="G419" t="s">
        <v>8219</v>
      </c>
      <c r="H419">
        <f>E419/N419</f>
        <v>202.42307692307693</v>
      </c>
      <c r="I419" t="s">
        <v>8224</v>
      </c>
      <c r="J419" t="s">
        <v>8246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t="str">
        <f t="shared" si="31"/>
        <v>film &amp; video</v>
      </c>
      <c r="R419" t="str">
        <f t="shared" si="32"/>
        <v>documentary</v>
      </c>
      <c r="S419" s="10">
        <f t="shared" si="33"/>
        <v>41360.970601851855</v>
      </c>
      <c r="T419" s="10">
        <f t="shared" si="34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30"/>
        <v>1.0063392857142857</v>
      </c>
      <c r="G420" t="s">
        <v>8219</v>
      </c>
      <c r="H420">
        <f>E420/N420</f>
        <v>216.75</v>
      </c>
      <c r="I420" t="s">
        <v>8224</v>
      </c>
      <c r="J420" t="s">
        <v>8246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t="str">
        <f t="shared" si="31"/>
        <v>film &amp; video</v>
      </c>
      <c r="R420" t="str">
        <f t="shared" si="32"/>
        <v>documentary</v>
      </c>
      <c r="S420" s="10">
        <f t="shared" si="33"/>
        <v>42178.282372685186</v>
      </c>
      <c r="T420" s="10">
        <f t="shared" si="34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30"/>
        <v>1.004375</v>
      </c>
      <c r="G421" t="s">
        <v>8219</v>
      </c>
      <c r="H421">
        <f>E421/N421</f>
        <v>110.06849315068493</v>
      </c>
      <c r="I421" t="s">
        <v>8224</v>
      </c>
      <c r="J421" t="s">
        <v>8246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t="str">
        <f t="shared" si="31"/>
        <v>film &amp; video</v>
      </c>
      <c r="R421" t="str">
        <f t="shared" si="32"/>
        <v>documentary</v>
      </c>
      <c r="S421" s="10">
        <f t="shared" si="33"/>
        <v>41394.842442129629</v>
      </c>
      <c r="T421" s="10">
        <f t="shared" si="34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30"/>
        <v>4.3939393939393936E-3</v>
      </c>
      <c r="G422" t="s">
        <v>8221</v>
      </c>
      <c r="H422">
        <f>E422/N422</f>
        <v>4.833333333333333</v>
      </c>
      <c r="I422" t="s">
        <v>8224</v>
      </c>
      <c r="J422" t="s">
        <v>8246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t="str">
        <f t="shared" si="31"/>
        <v>film &amp; video</v>
      </c>
      <c r="R422" t="str">
        <f t="shared" si="32"/>
        <v>animation</v>
      </c>
      <c r="S422" s="10">
        <f t="shared" si="33"/>
        <v>41682.23646990741</v>
      </c>
      <c r="T422" s="10">
        <f t="shared" si="34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30"/>
        <v>2.0066666666666667E-2</v>
      </c>
      <c r="G423" t="s">
        <v>8221</v>
      </c>
      <c r="H423">
        <f>E423/N423</f>
        <v>50.166666666666664</v>
      </c>
      <c r="I423" t="s">
        <v>8224</v>
      </c>
      <c r="J423" t="s">
        <v>8246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t="str">
        <f t="shared" si="31"/>
        <v>film &amp; video</v>
      </c>
      <c r="R423" t="str">
        <f t="shared" si="32"/>
        <v>animation</v>
      </c>
      <c r="S423" s="10">
        <f t="shared" si="33"/>
        <v>42177.491388888884</v>
      </c>
      <c r="T423" s="10">
        <f t="shared" si="34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30"/>
        <v>1.0749999999999999E-2</v>
      </c>
      <c r="G424" t="s">
        <v>8221</v>
      </c>
      <c r="H424">
        <f>E424/N424</f>
        <v>35.833333333333336</v>
      </c>
      <c r="I424" t="s">
        <v>8224</v>
      </c>
      <c r="J424" t="s">
        <v>8246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t="str">
        <f t="shared" si="31"/>
        <v>film &amp; video</v>
      </c>
      <c r="R424" t="str">
        <f t="shared" si="32"/>
        <v>animation</v>
      </c>
      <c r="S424" s="10">
        <f t="shared" si="33"/>
        <v>41863.260381944441</v>
      </c>
      <c r="T424" s="10">
        <f t="shared" si="34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30"/>
        <v>7.6499999999999997E-3</v>
      </c>
      <c r="G425" t="s">
        <v>8221</v>
      </c>
      <c r="H425">
        <f>E425/N425</f>
        <v>11.76923076923077</v>
      </c>
      <c r="I425" t="s">
        <v>8224</v>
      </c>
      <c r="J425" t="s">
        <v>8246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t="str">
        <f t="shared" si="31"/>
        <v>film &amp; video</v>
      </c>
      <c r="R425" t="str">
        <f t="shared" si="32"/>
        <v>animation</v>
      </c>
      <c r="S425" s="10">
        <f t="shared" si="33"/>
        <v>41400.92627314815</v>
      </c>
      <c r="T425" s="10">
        <f t="shared" si="34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30"/>
        <v>6.7966666666666675E-2</v>
      </c>
      <c r="G426" t="s">
        <v>8221</v>
      </c>
      <c r="H426">
        <f>E426/N426</f>
        <v>40.78</v>
      </c>
      <c r="I426" t="s">
        <v>8224</v>
      </c>
      <c r="J426" t="s">
        <v>8246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t="str">
        <f t="shared" si="31"/>
        <v>film &amp; video</v>
      </c>
      <c r="R426" t="str">
        <f t="shared" si="32"/>
        <v>animation</v>
      </c>
      <c r="S426" s="10">
        <f t="shared" si="33"/>
        <v>40934.376145833332</v>
      </c>
      <c r="T426" s="10">
        <f t="shared" si="34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30"/>
        <v>1.2E-4</v>
      </c>
      <c r="G427" t="s">
        <v>8221</v>
      </c>
      <c r="H427">
        <f>E427/N427</f>
        <v>3</v>
      </c>
      <c r="I427" t="s">
        <v>8224</v>
      </c>
      <c r="J427" t="s">
        <v>8246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t="str">
        <f t="shared" si="31"/>
        <v>film &amp; video</v>
      </c>
      <c r="R427" t="str">
        <f t="shared" si="32"/>
        <v>animation</v>
      </c>
      <c r="S427" s="10">
        <f t="shared" si="33"/>
        <v>42275.861157407402</v>
      </c>
      <c r="T427" s="10">
        <f t="shared" si="34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30"/>
        <v>1.3299999999999999E-2</v>
      </c>
      <c r="G428" t="s">
        <v>8221</v>
      </c>
      <c r="H428">
        <f>E428/N428</f>
        <v>16.625</v>
      </c>
      <c r="I428" t="s">
        <v>8224</v>
      </c>
      <c r="J428" t="s">
        <v>8246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t="str">
        <f t="shared" si="31"/>
        <v>film &amp; video</v>
      </c>
      <c r="R428" t="str">
        <f t="shared" si="32"/>
        <v>animation</v>
      </c>
      <c r="S428" s="10">
        <f t="shared" si="33"/>
        <v>42400.711967592593</v>
      </c>
      <c r="T428" s="10">
        <f t="shared" si="34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30"/>
        <v>0</v>
      </c>
      <c r="G429" t="s">
        <v>8221</v>
      </c>
      <c r="H429" t="e">
        <f>E429/N429</f>
        <v>#DIV/0!</v>
      </c>
      <c r="I429" t="s">
        <v>8224</v>
      </c>
      <c r="J429" t="s">
        <v>8246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t="str">
        <f t="shared" si="31"/>
        <v>film &amp; video</v>
      </c>
      <c r="R429" t="str">
        <f t="shared" si="32"/>
        <v>animation</v>
      </c>
      <c r="S429" s="10">
        <f t="shared" si="33"/>
        <v>42285.909027777772</v>
      </c>
      <c r="T429" s="10">
        <f t="shared" si="34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30"/>
        <v>5.6333333333333332E-2</v>
      </c>
      <c r="G430" t="s">
        <v>8221</v>
      </c>
      <c r="H430">
        <f>E430/N430</f>
        <v>52</v>
      </c>
      <c r="I430" t="s">
        <v>8224</v>
      </c>
      <c r="J430" t="s">
        <v>8246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t="str">
        <f t="shared" si="31"/>
        <v>film &amp; video</v>
      </c>
      <c r="R430" t="str">
        <f t="shared" si="32"/>
        <v>animation</v>
      </c>
      <c r="S430" s="10">
        <f t="shared" si="33"/>
        <v>41778.766724537039</v>
      </c>
      <c r="T430" s="10">
        <f t="shared" si="34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30"/>
        <v>0</v>
      </c>
      <c r="G431" t="s">
        <v>8221</v>
      </c>
      <c r="H431" t="e">
        <f>E431/N431</f>
        <v>#DIV/0!</v>
      </c>
      <c r="I431" t="s">
        <v>8224</v>
      </c>
      <c r="J431" t="s">
        <v>8246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t="str">
        <f t="shared" si="31"/>
        <v>film &amp; video</v>
      </c>
      <c r="R431" t="str">
        <f t="shared" si="32"/>
        <v>animation</v>
      </c>
      <c r="S431" s="10">
        <f t="shared" si="33"/>
        <v>40070.901412037041</v>
      </c>
      <c r="T431" s="10">
        <f t="shared" si="34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30"/>
        <v>2.4E-2</v>
      </c>
      <c r="G432" t="s">
        <v>8221</v>
      </c>
      <c r="H432">
        <f>E432/N432</f>
        <v>4.8</v>
      </c>
      <c r="I432" t="s">
        <v>8224</v>
      </c>
      <c r="J432" t="s">
        <v>8246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t="str">
        <f t="shared" si="31"/>
        <v>film &amp; video</v>
      </c>
      <c r="R432" t="str">
        <f t="shared" si="32"/>
        <v>animation</v>
      </c>
      <c r="S432" s="10">
        <f t="shared" si="33"/>
        <v>41513.107256944444</v>
      </c>
      <c r="T432" s="10">
        <f t="shared" si="34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30"/>
        <v>0.13833333333333334</v>
      </c>
      <c r="G433" t="s">
        <v>8221</v>
      </c>
      <c r="H433">
        <f>E433/N433</f>
        <v>51.875</v>
      </c>
      <c r="I433" t="s">
        <v>8225</v>
      </c>
      <c r="J433" t="s">
        <v>8247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t="str">
        <f t="shared" si="31"/>
        <v>film &amp; video</v>
      </c>
      <c r="R433" t="str">
        <f t="shared" si="32"/>
        <v>animation</v>
      </c>
      <c r="S433" s="10">
        <f t="shared" si="33"/>
        <v>42526.871331018512</v>
      </c>
      <c r="T433" s="10">
        <f t="shared" si="34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30"/>
        <v>9.5000000000000001E-2</v>
      </c>
      <c r="G434" t="s">
        <v>8221</v>
      </c>
      <c r="H434">
        <f>E434/N434</f>
        <v>71.25</v>
      </c>
      <c r="I434" t="s">
        <v>8224</v>
      </c>
      <c r="J434" t="s">
        <v>8246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t="str">
        <f t="shared" si="31"/>
        <v>film &amp; video</v>
      </c>
      <c r="R434" t="str">
        <f t="shared" si="32"/>
        <v>animation</v>
      </c>
      <c r="S434" s="10">
        <f t="shared" si="33"/>
        <v>42238.726631944446</v>
      </c>
      <c r="T434" s="10">
        <f t="shared" si="34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30"/>
        <v>0</v>
      </c>
      <c r="G435" t="s">
        <v>8221</v>
      </c>
      <c r="H435" t="e">
        <f>E435/N435</f>
        <v>#DIV/0!</v>
      </c>
      <c r="I435" t="s">
        <v>8224</v>
      </c>
      <c r="J435" t="s">
        <v>8246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t="str">
        <f t="shared" si="31"/>
        <v>film &amp; video</v>
      </c>
      <c r="R435" t="str">
        <f t="shared" si="32"/>
        <v>animation</v>
      </c>
      <c r="S435" s="10">
        <f t="shared" si="33"/>
        <v>42228.629884259266</v>
      </c>
      <c r="T435" s="10">
        <f t="shared" si="34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30"/>
        <v>0.05</v>
      </c>
      <c r="G436" t="s">
        <v>8221</v>
      </c>
      <c r="H436">
        <f>E436/N436</f>
        <v>62.5</v>
      </c>
      <c r="I436" t="s">
        <v>8224</v>
      </c>
      <c r="J436" t="s">
        <v>8246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t="str">
        <f t="shared" si="31"/>
        <v>film &amp; video</v>
      </c>
      <c r="R436" t="str">
        <f t="shared" si="32"/>
        <v>animation</v>
      </c>
      <c r="S436" s="10">
        <f t="shared" si="33"/>
        <v>41576.834513888891</v>
      </c>
      <c r="T436" s="10">
        <f t="shared" si="34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30"/>
        <v>2.7272727272727273E-5</v>
      </c>
      <c r="G437" t="s">
        <v>8221</v>
      </c>
      <c r="H437">
        <f>E437/N437</f>
        <v>1</v>
      </c>
      <c r="I437" t="s">
        <v>8224</v>
      </c>
      <c r="J437" t="s">
        <v>8246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t="str">
        <f t="shared" si="31"/>
        <v>film &amp; video</v>
      </c>
      <c r="R437" t="str">
        <f t="shared" si="32"/>
        <v>animation</v>
      </c>
      <c r="S437" s="10">
        <f t="shared" si="33"/>
        <v>41500.747453703705</v>
      </c>
      <c r="T437" s="10">
        <f t="shared" si="34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30"/>
        <v>0</v>
      </c>
      <c r="G438" t="s">
        <v>8221</v>
      </c>
      <c r="H438" t="e">
        <f>E438/N438</f>
        <v>#DIV/0!</v>
      </c>
      <c r="I438" t="s">
        <v>8224</v>
      </c>
      <c r="J438" t="s">
        <v>8246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t="str">
        <f t="shared" si="31"/>
        <v>film &amp; video</v>
      </c>
      <c r="R438" t="str">
        <f t="shared" si="32"/>
        <v>animation</v>
      </c>
      <c r="S438" s="10">
        <f t="shared" si="33"/>
        <v>41456.36241898148</v>
      </c>
      <c r="T438" s="10">
        <f t="shared" si="34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30"/>
        <v>0</v>
      </c>
      <c r="G439" t="s">
        <v>8221</v>
      </c>
      <c r="H439" t="e">
        <f>E439/N439</f>
        <v>#DIV/0!</v>
      </c>
      <c r="I439" t="s">
        <v>8229</v>
      </c>
      <c r="J439" t="s">
        <v>8251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t="str">
        <f t="shared" si="31"/>
        <v>film &amp; video</v>
      </c>
      <c r="R439" t="str">
        <f t="shared" si="32"/>
        <v>animation</v>
      </c>
      <c r="S439" s="10">
        <f t="shared" si="33"/>
        <v>42591.31858796296</v>
      </c>
      <c r="T439" s="10">
        <f t="shared" si="34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30"/>
        <v>9.3799999999999994E-2</v>
      </c>
      <c r="G440" t="s">
        <v>8221</v>
      </c>
      <c r="H440">
        <f>E440/N440</f>
        <v>170.54545454545453</v>
      </c>
      <c r="I440" t="s">
        <v>8224</v>
      </c>
      <c r="J440" t="s">
        <v>8246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t="str">
        <f t="shared" si="31"/>
        <v>film &amp; video</v>
      </c>
      <c r="R440" t="str">
        <f t="shared" si="32"/>
        <v>animation</v>
      </c>
      <c r="S440" s="10">
        <f t="shared" si="33"/>
        <v>42296.261087962965</v>
      </c>
      <c r="T440" s="10">
        <f t="shared" si="34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30"/>
        <v>0</v>
      </c>
      <c r="G441" t="s">
        <v>8221</v>
      </c>
      <c r="H441" t="e">
        <f>E441/N441</f>
        <v>#DIV/0!</v>
      </c>
      <c r="I441" t="s">
        <v>8224</v>
      </c>
      <c r="J441" t="s">
        <v>8246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t="str">
        <f t="shared" si="31"/>
        <v>film &amp; video</v>
      </c>
      <c r="R441" t="str">
        <f t="shared" si="32"/>
        <v>animation</v>
      </c>
      <c r="S441" s="10">
        <f t="shared" si="33"/>
        <v>41919.761782407404</v>
      </c>
      <c r="T441" s="10">
        <f t="shared" si="34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30"/>
        <v>1E-3</v>
      </c>
      <c r="G442" t="s">
        <v>8221</v>
      </c>
      <c r="H442">
        <f>E442/N442</f>
        <v>5</v>
      </c>
      <c r="I442" t="s">
        <v>8224</v>
      </c>
      <c r="J442" t="s">
        <v>8246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t="str">
        <f t="shared" si="31"/>
        <v>film &amp; video</v>
      </c>
      <c r="R442" t="str">
        <f t="shared" si="32"/>
        <v>animation</v>
      </c>
      <c r="S442" s="10">
        <f t="shared" si="33"/>
        <v>42423.985567129625</v>
      </c>
      <c r="T442" s="10">
        <f t="shared" si="34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30"/>
        <v>0</v>
      </c>
      <c r="G443" t="s">
        <v>8221</v>
      </c>
      <c r="H443" t="e">
        <f>E443/N443</f>
        <v>#DIV/0!</v>
      </c>
      <c r="I443" t="s">
        <v>8225</v>
      </c>
      <c r="J443" t="s">
        <v>8247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t="str">
        <f t="shared" si="31"/>
        <v>film &amp; video</v>
      </c>
      <c r="R443" t="str">
        <f t="shared" si="32"/>
        <v>animation</v>
      </c>
      <c r="S443" s="10">
        <f t="shared" si="33"/>
        <v>41550.793935185182</v>
      </c>
      <c r="T443" s="10">
        <f t="shared" si="34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30"/>
        <v>0.39358823529411763</v>
      </c>
      <c r="G444" t="s">
        <v>8221</v>
      </c>
      <c r="H444">
        <f>E444/N444</f>
        <v>393.58823529411762</v>
      </c>
      <c r="I444" t="s">
        <v>8224</v>
      </c>
      <c r="J444" t="s">
        <v>8246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t="str">
        <f t="shared" si="31"/>
        <v>film &amp; video</v>
      </c>
      <c r="R444" t="str">
        <f t="shared" si="32"/>
        <v>animation</v>
      </c>
      <c r="S444" s="10">
        <f t="shared" si="33"/>
        <v>42024.888692129629</v>
      </c>
      <c r="T444" s="10">
        <f t="shared" si="34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30"/>
        <v>1E-3</v>
      </c>
      <c r="G445" t="s">
        <v>8221</v>
      </c>
      <c r="H445">
        <f>E445/N445</f>
        <v>5</v>
      </c>
      <c r="I445" t="s">
        <v>8229</v>
      </c>
      <c r="J445" t="s">
        <v>8251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t="str">
        <f t="shared" si="31"/>
        <v>film &amp; video</v>
      </c>
      <c r="R445" t="str">
        <f t="shared" si="32"/>
        <v>animation</v>
      </c>
      <c r="S445" s="10">
        <f t="shared" si="33"/>
        <v>41650.015057870369</v>
      </c>
      <c r="T445" s="10">
        <f t="shared" si="34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30"/>
        <v>0.05</v>
      </c>
      <c r="G446" t="s">
        <v>8221</v>
      </c>
      <c r="H446">
        <f>E446/N446</f>
        <v>50</v>
      </c>
      <c r="I446" t="s">
        <v>8224</v>
      </c>
      <c r="J446" t="s">
        <v>8246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t="str">
        <f t="shared" si="31"/>
        <v>film &amp; video</v>
      </c>
      <c r="R446" t="str">
        <f t="shared" si="32"/>
        <v>animation</v>
      </c>
      <c r="S446" s="10">
        <f t="shared" si="33"/>
        <v>40894.906956018516</v>
      </c>
      <c r="T446" s="10">
        <f t="shared" si="34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30"/>
        <v>3.3333333333333335E-5</v>
      </c>
      <c r="G447" t="s">
        <v>8221</v>
      </c>
      <c r="H447">
        <f>E447/N447</f>
        <v>1</v>
      </c>
      <c r="I447" t="s">
        <v>8224</v>
      </c>
      <c r="J447" t="s">
        <v>8246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t="str">
        <f t="shared" si="31"/>
        <v>film &amp; video</v>
      </c>
      <c r="R447" t="str">
        <f t="shared" si="32"/>
        <v>animation</v>
      </c>
      <c r="S447" s="10">
        <f t="shared" si="33"/>
        <v>42130.335358796292</v>
      </c>
      <c r="T447" s="10">
        <f t="shared" si="34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30"/>
        <v>7.2952380952380949E-2</v>
      </c>
      <c r="G448" t="s">
        <v>8221</v>
      </c>
      <c r="H448">
        <f>E448/N448</f>
        <v>47.875</v>
      </c>
      <c r="I448" t="s">
        <v>8224</v>
      </c>
      <c r="J448" t="s">
        <v>8246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t="str">
        <f t="shared" si="31"/>
        <v>film &amp; video</v>
      </c>
      <c r="R448" t="str">
        <f t="shared" si="32"/>
        <v>animation</v>
      </c>
      <c r="S448" s="10">
        <f t="shared" si="33"/>
        <v>42037.083564814813</v>
      </c>
      <c r="T448" s="10">
        <f t="shared" si="34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30"/>
        <v>1.6666666666666666E-4</v>
      </c>
      <c r="G449" t="s">
        <v>8221</v>
      </c>
      <c r="H449">
        <f>E449/N449</f>
        <v>5</v>
      </c>
      <c r="I449" t="s">
        <v>8225</v>
      </c>
      <c r="J449" t="s">
        <v>8247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t="str">
        <f t="shared" si="31"/>
        <v>film &amp; video</v>
      </c>
      <c r="R449" t="str">
        <f t="shared" si="32"/>
        <v>animation</v>
      </c>
      <c r="S449" s="10">
        <f t="shared" si="33"/>
        <v>41331.555127314816</v>
      </c>
      <c r="T449" s="10">
        <f t="shared" si="34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si="30"/>
        <v>3.2804E-2</v>
      </c>
      <c r="G450" t="s">
        <v>8221</v>
      </c>
      <c r="H450">
        <f>E450/N450</f>
        <v>20.502500000000001</v>
      </c>
      <c r="I450" t="s">
        <v>8224</v>
      </c>
      <c r="J450" t="s">
        <v>8246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t="str">
        <f t="shared" si="31"/>
        <v>film &amp; video</v>
      </c>
      <c r="R450" t="str">
        <f t="shared" si="32"/>
        <v>animation</v>
      </c>
      <c r="S450" s="10">
        <f t="shared" si="33"/>
        <v>41753.758043981477</v>
      </c>
      <c r="T450" s="10">
        <f t="shared" si="34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ref="F451:F514" si="35">E451/D451</f>
        <v>2.2499999999999999E-2</v>
      </c>
      <c r="G451" t="s">
        <v>8221</v>
      </c>
      <c r="H451">
        <f>E451/N451</f>
        <v>9</v>
      </c>
      <c r="I451" t="s">
        <v>8225</v>
      </c>
      <c r="J451" t="s">
        <v>8247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t="str">
        <f t="shared" ref="Q451:Q514" si="36">LEFT(P451,(FIND("/",P451,1)-1))</f>
        <v>film &amp; video</v>
      </c>
      <c r="R451" t="str">
        <f t="shared" ref="R451:R514" si="37">MID(P451,FIND("/",P451)+1,256)</f>
        <v>animation</v>
      </c>
      <c r="S451" s="10">
        <f t="shared" ref="S451:S514" si="38">(((L451/60)/60)/24)+DATE(1970,1,1)</f>
        <v>41534.568113425928</v>
      </c>
      <c r="T451" s="10">
        <f t="shared" ref="T451:T514" si="39">(((K451/60)/60)/24)+DATE(1970,1,1)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35"/>
        <v>7.92E-3</v>
      </c>
      <c r="G452" t="s">
        <v>8221</v>
      </c>
      <c r="H452">
        <f>E452/N452</f>
        <v>56.571428571428569</v>
      </c>
      <c r="I452" t="s">
        <v>8224</v>
      </c>
      <c r="J452" t="s">
        <v>8246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t="str">
        <f t="shared" si="36"/>
        <v>film &amp; video</v>
      </c>
      <c r="R452" t="str">
        <f t="shared" si="37"/>
        <v>animation</v>
      </c>
      <c r="S452" s="10">
        <f t="shared" si="38"/>
        <v>41654.946759259255</v>
      </c>
      <c r="T452" s="10">
        <f t="shared" si="3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35"/>
        <v>0</v>
      </c>
      <c r="G453" t="s">
        <v>8221</v>
      </c>
      <c r="H453" t="e">
        <f>E453/N453</f>
        <v>#DIV/0!</v>
      </c>
      <c r="I453" t="s">
        <v>8224</v>
      </c>
      <c r="J453" t="s">
        <v>8246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t="str">
        <f t="shared" si="36"/>
        <v>film &amp; video</v>
      </c>
      <c r="R453" t="str">
        <f t="shared" si="37"/>
        <v>animation</v>
      </c>
      <c r="S453" s="10">
        <f t="shared" si="38"/>
        <v>41634.715173611112</v>
      </c>
      <c r="T453" s="10">
        <f t="shared" si="3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35"/>
        <v>0.64</v>
      </c>
      <c r="G454" t="s">
        <v>8221</v>
      </c>
      <c r="H454">
        <f>E454/N454</f>
        <v>40</v>
      </c>
      <c r="I454" t="s">
        <v>8224</v>
      </c>
      <c r="J454" t="s">
        <v>8246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t="str">
        <f t="shared" si="36"/>
        <v>film &amp; video</v>
      </c>
      <c r="R454" t="str">
        <f t="shared" si="37"/>
        <v>animation</v>
      </c>
      <c r="S454" s="10">
        <f t="shared" si="38"/>
        <v>42107.703877314809</v>
      </c>
      <c r="T454" s="10">
        <f t="shared" si="3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35"/>
        <v>2.740447957839262E-4</v>
      </c>
      <c r="G455" t="s">
        <v>8221</v>
      </c>
      <c r="H455">
        <f>E455/N455</f>
        <v>13</v>
      </c>
      <c r="I455" t="s">
        <v>8224</v>
      </c>
      <c r="J455" t="s">
        <v>8246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t="str">
        <f t="shared" si="36"/>
        <v>film &amp; video</v>
      </c>
      <c r="R455" t="str">
        <f t="shared" si="37"/>
        <v>animation</v>
      </c>
      <c r="S455" s="10">
        <f t="shared" si="38"/>
        <v>42038.824988425928</v>
      </c>
      <c r="T455" s="10">
        <f t="shared" si="3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35"/>
        <v>8.2000000000000007E-3</v>
      </c>
      <c r="G456" t="s">
        <v>8221</v>
      </c>
      <c r="H456">
        <f>E456/N456</f>
        <v>16.399999999999999</v>
      </c>
      <c r="I456" t="s">
        <v>8224</v>
      </c>
      <c r="J456" t="s">
        <v>8246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t="str">
        <f t="shared" si="36"/>
        <v>film &amp; video</v>
      </c>
      <c r="R456" t="str">
        <f t="shared" si="37"/>
        <v>animation</v>
      </c>
      <c r="S456" s="10">
        <f t="shared" si="38"/>
        <v>41938.717256944445</v>
      </c>
      <c r="T456" s="10">
        <f t="shared" si="3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35"/>
        <v>6.9230769230769226E-4</v>
      </c>
      <c r="G457" t="s">
        <v>8221</v>
      </c>
      <c r="H457">
        <f>E457/N457</f>
        <v>22.5</v>
      </c>
      <c r="I457" t="s">
        <v>8224</v>
      </c>
      <c r="J457" t="s">
        <v>8246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t="str">
        <f t="shared" si="36"/>
        <v>film &amp; video</v>
      </c>
      <c r="R457" t="str">
        <f t="shared" si="37"/>
        <v>animation</v>
      </c>
      <c r="S457" s="10">
        <f t="shared" si="38"/>
        <v>40971.002569444441</v>
      </c>
      <c r="T457" s="10">
        <f t="shared" si="3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35"/>
        <v>6.8631863186318634E-3</v>
      </c>
      <c r="G458" t="s">
        <v>8221</v>
      </c>
      <c r="H458">
        <f>E458/N458</f>
        <v>20.333333333333332</v>
      </c>
      <c r="I458" t="s">
        <v>8224</v>
      </c>
      <c r="J458" t="s">
        <v>8246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t="str">
        <f t="shared" si="36"/>
        <v>film &amp; video</v>
      </c>
      <c r="R458" t="str">
        <f t="shared" si="37"/>
        <v>animation</v>
      </c>
      <c r="S458" s="10">
        <f t="shared" si="38"/>
        <v>41547.694456018515</v>
      </c>
      <c r="T458" s="10">
        <f t="shared" si="3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35"/>
        <v>0</v>
      </c>
      <c r="G459" t="s">
        <v>8221</v>
      </c>
      <c r="H459" t="e">
        <f>E459/N459</f>
        <v>#DIV/0!</v>
      </c>
      <c r="I459" t="s">
        <v>8229</v>
      </c>
      <c r="J459" t="s">
        <v>8251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t="str">
        <f t="shared" si="36"/>
        <v>film &amp; video</v>
      </c>
      <c r="R459" t="str">
        <f t="shared" si="37"/>
        <v>animation</v>
      </c>
      <c r="S459" s="10">
        <f t="shared" si="38"/>
        <v>41837.767500000002</v>
      </c>
      <c r="T459" s="10">
        <f t="shared" si="3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35"/>
        <v>8.2100000000000006E-2</v>
      </c>
      <c r="G460" t="s">
        <v>8221</v>
      </c>
      <c r="H460">
        <f>E460/N460</f>
        <v>16.755102040816325</v>
      </c>
      <c r="I460" t="s">
        <v>8225</v>
      </c>
      <c r="J460" t="s">
        <v>8247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t="str">
        <f t="shared" si="36"/>
        <v>film &amp; video</v>
      </c>
      <c r="R460" t="str">
        <f t="shared" si="37"/>
        <v>animation</v>
      </c>
      <c r="S460" s="10">
        <f t="shared" si="38"/>
        <v>41378.69976851852</v>
      </c>
      <c r="T460" s="10">
        <f t="shared" si="3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35"/>
        <v>6.4102564102564103E-4</v>
      </c>
      <c r="G461" t="s">
        <v>8221</v>
      </c>
      <c r="H461">
        <f>E461/N461</f>
        <v>25</v>
      </c>
      <c r="I461" t="s">
        <v>8224</v>
      </c>
      <c r="J461" t="s">
        <v>8246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t="str">
        <f t="shared" si="36"/>
        <v>film &amp; video</v>
      </c>
      <c r="R461" t="str">
        <f t="shared" si="37"/>
        <v>animation</v>
      </c>
      <c r="S461" s="10">
        <f t="shared" si="38"/>
        <v>40800.6403587963</v>
      </c>
      <c r="T461" s="10">
        <f t="shared" si="3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35"/>
        <v>2.9411764705882353E-3</v>
      </c>
      <c r="G462" t="s">
        <v>8221</v>
      </c>
      <c r="H462">
        <f>E462/N462</f>
        <v>12.5</v>
      </c>
      <c r="I462" t="s">
        <v>8224</v>
      </c>
      <c r="J462" t="s">
        <v>8246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t="str">
        <f t="shared" si="36"/>
        <v>film &amp; video</v>
      </c>
      <c r="R462" t="str">
        <f t="shared" si="37"/>
        <v>animation</v>
      </c>
      <c r="S462" s="10">
        <f t="shared" si="38"/>
        <v>41759.542534722219</v>
      </c>
      <c r="T462" s="10">
        <f t="shared" si="3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35"/>
        <v>0</v>
      </c>
      <c r="G463" t="s">
        <v>8221</v>
      </c>
      <c r="H463" t="e">
        <f>E463/N463</f>
        <v>#DIV/0!</v>
      </c>
      <c r="I463" t="s">
        <v>8225</v>
      </c>
      <c r="J463" t="s">
        <v>8247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t="str">
        <f t="shared" si="36"/>
        <v>film &amp; video</v>
      </c>
      <c r="R463" t="str">
        <f t="shared" si="37"/>
        <v>animation</v>
      </c>
      <c r="S463" s="10">
        <f t="shared" si="38"/>
        <v>41407.84684027778</v>
      </c>
      <c r="T463" s="10">
        <f t="shared" si="3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35"/>
        <v>0</v>
      </c>
      <c r="G464" t="s">
        <v>8221</v>
      </c>
      <c r="H464" t="e">
        <f>E464/N464</f>
        <v>#DIV/0!</v>
      </c>
      <c r="I464" t="s">
        <v>8224</v>
      </c>
      <c r="J464" t="s">
        <v>8246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t="str">
        <f t="shared" si="36"/>
        <v>film &amp; video</v>
      </c>
      <c r="R464" t="str">
        <f t="shared" si="37"/>
        <v>animation</v>
      </c>
      <c r="S464" s="10">
        <f t="shared" si="38"/>
        <v>40705.126631944448</v>
      </c>
      <c r="T464" s="10">
        <f t="shared" si="3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35"/>
        <v>2.2727272727272728E-2</v>
      </c>
      <c r="G465" t="s">
        <v>8221</v>
      </c>
      <c r="H465">
        <f>E465/N465</f>
        <v>113.63636363636364</v>
      </c>
      <c r="I465" t="s">
        <v>8224</v>
      </c>
      <c r="J465" t="s">
        <v>8246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t="str">
        <f t="shared" si="36"/>
        <v>film &amp; video</v>
      </c>
      <c r="R465" t="str">
        <f t="shared" si="37"/>
        <v>animation</v>
      </c>
      <c r="S465" s="10">
        <f t="shared" si="38"/>
        <v>40750.710104166668</v>
      </c>
      <c r="T465" s="10">
        <f t="shared" si="3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35"/>
        <v>9.9009900990099011E-4</v>
      </c>
      <c r="G466" t="s">
        <v>8221</v>
      </c>
      <c r="H466">
        <f>E466/N466</f>
        <v>1</v>
      </c>
      <c r="I466" t="s">
        <v>8236</v>
      </c>
      <c r="J466" t="s">
        <v>8249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t="str">
        <f t="shared" si="36"/>
        <v>film &amp; video</v>
      </c>
      <c r="R466" t="str">
        <f t="shared" si="37"/>
        <v>animation</v>
      </c>
      <c r="S466" s="10">
        <f t="shared" si="38"/>
        <v>42488.848784722228</v>
      </c>
      <c r="T466" s="10">
        <f t="shared" si="3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35"/>
        <v>0.26953125</v>
      </c>
      <c r="G467" t="s">
        <v>8221</v>
      </c>
      <c r="H467">
        <f>E467/N467</f>
        <v>17.25</v>
      </c>
      <c r="I467" t="s">
        <v>8224</v>
      </c>
      <c r="J467" t="s">
        <v>8246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t="str">
        <f t="shared" si="36"/>
        <v>film &amp; video</v>
      </c>
      <c r="R467" t="str">
        <f t="shared" si="37"/>
        <v>animation</v>
      </c>
      <c r="S467" s="10">
        <f t="shared" si="38"/>
        <v>41801.120069444441</v>
      </c>
      <c r="T467" s="10">
        <f t="shared" si="3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35"/>
        <v>7.6E-3</v>
      </c>
      <c r="G468" t="s">
        <v>8221</v>
      </c>
      <c r="H468">
        <f>E468/N468</f>
        <v>15.2</v>
      </c>
      <c r="I468" t="s">
        <v>8224</v>
      </c>
      <c r="J468" t="s">
        <v>8246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t="str">
        <f t="shared" si="36"/>
        <v>film &amp; video</v>
      </c>
      <c r="R468" t="str">
        <f t="shared" si="37"/>
        <v>animation</v>
      </c>
      <c r="S468" s="10">
        <f t="shared" si="38"/>
        <v>41129.942870370374</v>
      </c>
      <c r="T468" s="10">
        <f t="shared" si="3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35"/>
        <v>0.21575</v>
      </c>
      <c r="G469" t="s">
        <v>8221</v>
      </c>
      <c r="H469">
        <f>E469/N469</f>
        <v>110.64102564102564</v>
      </c>
      <c r="I469" t="s">
        <v>8224</v>
      </c>
      <c r="J469" t="s">
        <v>8246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t="str">
        <f t="shared" si="36"/>
        <v>film &amp; video</v>
      </c>
      <c r="R469" t="str">
        <f t="shared" si="37"/>
        <v>animation</v>
      </c>
      <c r="S469" s="10">
        <f t="shared" si="38"/>
        <v>41135.679791666669</v>
      </c>
      <c r="T469" s="10">
        <f t="shared" si="3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35"/>
        <v>0</v>
      </c>
      <c r="G470" t="s">
        <v>8221</v>
      </c>
      <c r="H470" t="e">
        <f>E470/N470</f>
        <v>#DIV/0!</v>
      </c>
      <c r="I470" t="s">
        <v>8224</v>
      </c>
      <c r="J470" t="s">
        <v>8246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t="str">
        <f t="shared" si="36"/>
        <v>film &amp; video</v>
      </c>
      <c r="R470" t="str">
        <f t="shared" si="37"/>
        <v>animation</v>
      </c>
      <c r="S470" s="10">
        <f t="shared" si="38"/>
        <v>41041.167627314811</v>
      </c>
      <c r="T470" s="10">
        <f t="shared" si="3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35"/>
        <v>0</v>
      </c>
      <c r="G471" t="s">
        <v>8221</v>
      </c>
      <c r="H471" t="e">
        <f>E471/N471</f>
        <v>#DIV/0!</v>
      </c>
      <c r="I471" t="s">
        <v>8225</v>
      </c>
      <c r="J471" t="s">
        <v>8247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t="str">
        <f t="shared" si="36"/>
        <v>film &amp; video</v>
      </c>
      <c r="R471" t="str">
        <f t="shared" si="37"/>
        <v>animation</v>
      </c>
      <c r="S471" s="10">
        <f t="shared" si="38"/>
        <v>41827.989861111113</v>
      </c>
      <c r="T471" s="10">
        <f t="shared" si="3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35"/>
        <v>1.0200000000000001E-2</v>
      </c>
      <c r="G472" t="s">
        <v>8221</v>
      </c>
      <c r="H472">
        <f>E472/N472</f>
        <v>25.5</v>
      </c>
      <c r="I472" t="s">
        <v>8224</v>
      </c>
      <c r="J472" t="s">
        <v>8246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t="str">
        <f t="shared" si="36"/>
        <v>film &amp; video</v>
      </c>
      <c r="R472" t="str">
        <f t="shared" si="37"/>
        <v>animation</v>
      </c>
      <c r="S472" s="10">
        <f t="shared" si="38"/>
        <v>41605.167696759258</v>
      </c>
      <c r="T472" s="10">
        <f t="shared" si="3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35"/>
        <v>0.11892727272727273</v>
      </c>
      <c r="G473" t="s">
        <v>8221</v>
      </c>
      <c r="H473">
        <f>E473/N473</f>
        <v>38.476470588235294</v>
      </c>
      <c r="I473" t="s">
        <v>8224</v>
      </c>
      <c r="J473" t="s">
        <v>8246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t="str">
        <f t="shared" si="36"/>
        <v>film &amp; video</v>
      </c>
      <c r="R473" t="str">
        <f t="shared" si="37"/>
        <v>animation</v>
      </c>
      <c r="S473" s="10">
        <f t="shared" si="38"/>
        <v>41703.721979166665</v>
      </c>
      <c r="T473" s="10">
        <f t="shared" si="3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35"/>
        <v>0.17624999999999999</v>
      </c>
      <c r="G474" t="s">
        <v>8221</v>
      </c>
      <c r="H474">
        <f>E474/N474</f>
        <v>28.2</v>
      </c>
      <c r="I474" t="s">
        <v>8224</v>
      </c>
      <c r="J474" t="s">
        <v>8246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t="str">
        <f t="shared" si="36"/>
        <v>film &amp; video</v>
      </c>
      <c r="R474" t="str">
        <f t="shared" si="37"/>
        <v>animation</v>
      </c>
      <c r="S474" s="10">
        <f t="shared" si="38"/>
        <v>41844.922662037039</v>
      </c>
      <c r="T474" s="10">
        <f t="shared" si="3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35"/>
        <v>2.87E-2</v>
      </c>
      <c r="G475" t="s">
        <v>8221</v>
      </c>
      <c r="H475">
        <f>E475/N475</f>
        <v>61.5</v>
      </c>
      <c r="I475" t="s">
        <v>8224</v>
      </c>
      <c r="J475" t="s">
        <v>8246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t="str">
        <f t="shared" si="36"/>
        <v>film &amp; video</v>
      </c>
      <c r="R475" t="str">
        <f t="shared" si="37"/>
        <v>animation</v>
      </c>
      <c r="S475" s="10">
        <f t="shared" si="38"/>
        <v>41869.698136574072</v>
      </c>
      <c r="T475" s="10">
        <f t="shared" si="3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35"/>
        <v>3.0303030303030303E-4</v>
      </c>
      <c r="G476" t="s">
        <v>8221</v>
      </c>
      <c r="H476">
        <f>E476/N476</f>
        <v>1</v>
      </c>
      <c r="I476" t="s">
        <v>8224</v>
      </c>
      <c r="J476" t="s">
        <v>8246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t="str">
        <f t="shared" si="36"/>
        <v>film &amp; video</v>
      </c>
      <c r="R476" t="str">
        <f t="shared" si="37"/>
        <v>animation</v>
      </c>
      <c r="S476" s="10">
        <f t="shared" si="38"/>
        <v>42753.329039351855</v>
      </c>
      <c r="T476" s="10">
        <f t="shared" si="3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35"/>
        <v>0</v>
      </c>
      <c r="G477" t="s">
        <v>8221</v>
      </c>
      <c r="H477" t="e">
        <f>E477/N477</f>
        <v>#DIV/0!</v>
      </c>
      <c r="I477" t="s">
        <v>8224</v>
      </c>
      <c r="J477" t="s">
        <v>8246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t="str">
        <f t="shared" si="36"/>
        <v>film &amp; video</v>
      </c>
      <c r="R477" t="str">
        <f t="shared" si="37"/>
        <v>animation</v>
      </c>
      <c r="S477" s="10">
        <f t="shared" si="38"/>
        <v>42100.086145833338</v>
      </c>
      <c r="T477" s="10">
        <f t="shared" si="3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35"/>
        <v>2.2302681818181819E-2</v>
      </c>
      <c r="G478" t="s">
        <v>8221</v>
      </c>
      <c r="H478">
        <f>E478/N478</f>
        <v>39.569274193548388</v>
      </c>
      <c r="I478" t="s">
        <v>8224</v>
      </c>
      <c r="J478" t="s">
        <v>8246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t="str">
        <f t="shared" si="36"/>
        <v>film &amp; video</v>
      </c>
      <c r="R478" t="str">
        <f t="shared" si="37"/>
        <v>animation</v>
      </c>
      <c r="S478" s="10">
        <f t="shared" si="38"/>
        <v>41757.975011574075</v>
      </c>
      <c r="T478" s="10">
        <f t="shared" si="3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35"/>
        <v>0</v>
      </c>
      <c r="G479" t="s">
        <v>8221</v>
      </c>
      <c r="H479" t="e">
        <f>E479/N479</f>
        <v>#DIV/0!</v>
      </c>
      <c r="I479" t="s">
        <v>8224</v>
      </c>
      <c r="J479" t="s">
        <v>8246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t="str">
        <f t="shared" si="36"/>
        <v>film &amp; video</v>
      </c>
      <c r="R479" t="str">
        <f t="shared" si="37"/>
        <v>animation</v>
      </c>
      <c r="S479" s="10">
        <f t="shared" si="38"/>
        <v>40987.83488425926</v>
      </c>
      <c r="T479" s="10">
        <f t="shared" si="3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35"/>
        <v>0</v>
      </c>
      <c r="G480" t="s">
        <v>8221</v>
      </c>
      <c r="H480" t="e">
        <f>E480/N480</f>
        <v>#DIV/0!</v>
      </c>
      <c r="I480" t="s">
        <v>8224</v>
      </c>
      <c r="J480" t="s">
        <v>8246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t="str">
        <f t="shared" si="36"/>
        <v>film &amp; video</v>
      </c>
      <c r="R480" t="str">
        <f t="shared" si="37"/>
        <v>animation</v>
      </c>
      <c r="S480" s="10">
        <f t="shared" si="38"/>
        <v>42065.910983796297</v>
      </c>
      <c r="T480" s="10">
        <f t="shared" si="3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35"/>
        <v>0.3256</v>
      </c>
      <c r="G481" t="s">
        <v>8221</v>
      </c>
      <c r="H481">
        <f>E481/N481</f>
        <v>88.8</v>
      </c>
      <c r="I481" t="s">
        <v>8224</v>
      </c>
      <c r="J481" t="s">
        <v>8246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t="str">
        <f t="shared" si="36"/>
        <v>film &amp; video</v>
      </c>
      <c r="R481" t="str">
        <f t="shared" si="37"/>
        <v>animation</v>
      </c>
      <c r="S481" s="10">
        <f t="shared" si="38"/>
        <v>41904.407812500001</v>
      </c>
      <c r="T481" s="10">
        <f t="shared" si="3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35"/>
        <v>0.19409999999999999</v>
      </c>
      <c r="G482" t="s">
        <v>8221</v>
      </c>
      <c r="H482">
        <f>E482/N482</f>
        <v>55.457142857142856</v>
      </c>
      <c r="I482" t="s">
        <v>8224</v>
      </c>
      <c r="J482" t="s">
        <v>8246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t="str">
        <f t="shared" si="36"/>
        <v>film &amp; video</v>
      </c>
      <c r="R482" t="str">
        <f t="shared" si="37"/>
        <v>animation</v>
      </c>
      <c r="S482" s="10">
        <f t="shared" si="38"/>
        <v>41465.500173611108</v>
      </c>
      <c r="T482" s="10">
        <f t="shared" si="3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35"/>
        <v>6.0999999999999999E-2</v>
      </c>
      <c r="G483" t="s">
        <v>8221</v>
      </c>
      <c r="H483">
        <f>E483/N483</f>
        <v>87.142857142857139</v>
      </c>
      <c r="I483" t="s">
        <v>8224</v>
      </c>
      <c r="J483" t="s">
        <v>8246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t="str">
        <f t="shared" si="36"/>
        <v>film &amp; video</v>
      </c>
      <c r="R483" t="str">
        <f t="shared" si="37"/>
        <v>animation</v>
      </c>
      <c r="S483" s="10">
        <f t="shared" si="38"/>
        <v>41162.672326388885</v>
      </c>
      <c r="T483" s="10">
        <f t="shared" si="3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35"/>
        <v>1E-3</v>
      </c>
      <c r="G484" t="s">
        <v>8221</v>
      </c>
      <c r="H484">
        <f>E484/N484</f>
        <v>10</v>
      </c>
      <c r="I484" t="s">
        <v>8224</v>
      </c>
      <c r="J484" t="s">
        <v>8246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t="str">
        <f t="shared" si="36"/>
        <v>film &amp; video</v>
      </c>
      <c r="R484" t="str">
        <f t="shared" si="37"/>
        <v>animation</v>
      </c>
      <c r="S484" s="10">
        <f t="shared" si="38"/>
        <v>42447.896875000006</v>
      </c>
      <c r="T484" s="10">
        <f t="shared" si="3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35"/>
        <v>0.502</v>
      </c>
      <c r="G485" t="s">
        <v>8221</v>
      </c>
      <c r="H485">
        <f>E485/N485</f>
        <v>51.224489795918366</v>
      </c>
      <c r="I485" t="s">
        <v>8225</v>
      </c>
      <c r="J485" t="s">
        <v>8247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t="str">
        <f t="shared" si="36"/>
        <v>film &amp; video</v>
      </c>
      <c r="R485" t="str">
        <f t="shared" si="37"/>
        <v>animation</v>
      </c>
      <c r="S485" s="10">
        <f t="shared" si="38"/>
        <v>41243.197592592594</v>
      </c>
      <c r="T485" s="10">
        <f t="shared" si="3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35"/>
        <v>1.8625E-3</v>
      </c>
      <c r="G486" t="s">
        <v>8221</v>
      </c>
      <c r="H486">
        <f>E486/N486</f>
        <v>13.545454545454545</v>
      </c>
      <c r="I486" t="s">
        <v>8225</v>
      </c>
      <c r="J486" t="s">
        <v>8247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t="str">
        <f t="shared" si="36"/>
        <v>film &amp; video</v>
      </c>
      <c r="R486" t="str">
        <f t="shared" si="37"/>
        <v>animation</v>
      </c>
      <c r="S486" s="10">
        <f t="shared" si="38"/>
        <v>42272.93949074074</v>
      </c>
      <c r="T486" s="10">
        <f t="shared" si="3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35"/>
        <v>0.21906971229845085</v>
      </c>
      <c r="G487" t="s">
        <v>8221</v>
      </c>
      <c r="H487">
        <f>E487/N487</f>
        <v>66.520080000000007</v>
      </c>
      <c r="I487" t="s">
        <v>8225</v>
      </c>
      <c r="J487" t="s">
        <v>8247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t="str">
        <f t="shared" si="36"/>
        <v>film &amp; video</v>
      </c>
      <c r="R487" t="str">
        <f t="shared" si="37"/>
        <v>animation</v>
      </c>
      <c r="S487" s="10">
        <f t="shared" si="38"/>
        <v>41381.50577546296</v>
      </c>
      <c r="T487" s="10">
        <f t="shared" si="3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35"/>
        <v>9.0909090909090904E-5</v>
      </c>
      <c r="G488" t="s">
        <v>8221</v>
      </c>
      <c r="H488">
        <f>E488/N488</f>
        <v>50</v>
      </c>
      <c r="I488" t="s">
        <v>8226</v>
      </c>
      <c r="J488" t="s">
        <v>8248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t="str">
        <f t="shared" si="36"/>
        <v>film &amp; video</v>
      </c>
      <c r="R488" t="str">
        <f t="shared" si="37"/>
        <v>animation</v>
      </c>
      <c r="S488" s="10">
        <f t="shared" si="38"/>
        <v>41761.94258101852</v>
      </c>
      <c r="T488" s="10">
        <f t="shared" si="3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35"/>
        <v>0</v>
      </c>
      <c r="G489" t="s">
        <v>8221</v>
      </c>
      <c r="H489" t="e">
        <f>E489/N489</f>
        <v>#DIV/0!</v>
      </c>
      <c r="I489" t="s">
        <v>8229</v>
      </c>
      <c r="J489" t="s">
        <v>8251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t="str">
        <f t="shared" si="36"/>
        <v>film &amp; video</v>
      </c>
      <c r="R489" t="str">
        <f t="shared" si="37"/>
        <v>animation</v>
      </c>
      <c r="S489" s="10">
        <f t="shared" si="38"/>
        <v>42669.594837962963</v>
      </c>
      <c r="T489" s="10">
        <f t="shared" si="3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35"/>
        <v>0</v>
      </c>
      <c r="G490" t="s">
        <v>8221</v>
      </c>
      <c r="H490" t="e">
        <f>E490/N490</f>
        <v>#DIV/0!</v>
      </c>
      <c r="I490" t="s">
        <v>8224</v>
      </c>
      <c r="J490" t="s">
        <v>8246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t="str">
        <f t="shared" si="36"/>
        <v>film &amp; video</v>
      </c>
      <c r="R490" t="str">
        <f t="shared" si="37"/>
        <v>animation</v>
      </c>
      <c r="S490" s="10">
        <f t="shared" si="38"/>
        <v>42714.054398148146</v>
      </c>
      <c r="T490" s="10">
        <f t="shared" si="3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35"/>
        <v>2.8667813379201833E-3</v>
      </c>
      <c r="G491" t="s">
        <v>8221</v>
      </c>
      <c r="H491">
        <f>E491/N491</f>
        <v>71.666666666666671</v>
      </c>
      <c r="I491" t="s">
        <v>8224</v>
      </c>
      <c r="J491" t="s">
        <v>8246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t="str">
        <f t="shared" si="36"/>
        <v>film &amp; video</v>
      </c>
      <c r="R491" t="str">
        <f t="shared" si="37"/>
        <v>animation</v>
      </c>
      <c r="S491" s="10">
        <f t="shared" si="38"/>
        <v>40882.481666666667</v>
      </c>
      <c r="T491" s="10">
        <f t="shared" si="3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35"/>
        <v>0</v>
      </c>
      <c r="G492" t="s">
        <v>8221</v>
      </c>
      <c r="H492" t="e">
        <f>E492/N492</f>
        <v>#DIV/0!</v>
      </c>
      <c r="I492" t="s">
        <v>8224</v>
      </c>
      <c r="J492" t="s">
        <v>8246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t="str">
        <f t="shared" si="36"/>
        <v>film &amp; video</v>
      </c>
      <c r="R492" t="str">
        <f t="shared" si="37"/>
        <v>animation</v>
      </c>
      <c r="S492" s="10">
        <f t="shared" si="38"/>
        <v>41113.968576388892</v>
      </c>
      <c r="T492" s="10">
        <f t="shared" si="3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35"/>
        <v>0</v>
      </c>
      <c r="G493" t="s">
        <v>8221</v>
      </c>
      <c r="H493" t="e">
        <f>E493/N493</f>
        <v>#DIV/0!</v>
      </c>
      <c r="I493" t="s">
        <v>8224</v>
      </c>
      <c r="J493" t="s">
        <v>8246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t="str">
        <f t="shared" si="36"/>
        <v>film &amp; video</v>
      </c>
      <c r="R493" t="str">
        <f t="shared" si="37"/>
        <v>animation</v>
      </c>
      <c r="S493" s="10">
        <f t="shared" si="38"/>
        <v>42366.982627314821</v>
      </c>
      <c r="T493" s="10">
        <f t="shared" si="3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35"/>
        <v>0</v>
      </c>
      <c r="G494" t="s">
        <v>8221</v>
      </c>
      <c r="H494" t="e">
        <f>E494/N494</f>
        <v>#DIV/0!</v>
      </c>
      <c r="I494" t="s">
        <v>8235</v>
      </c>
      <c r="J494" t="s">
        <v>8255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t="str">
        <f t="shared" si="36"/>
        <v>film &amp; video</v>
      </c>
      <c r="R494" t="str">
        <f t="shared" si="37"/>
        <v>animation</v>
      </c>
      <c r="S494" s="10">
        <f t="shared" si="38"/>
        <v>42596.03506944445</v>
      </c>
      <c r="T494" s="10">
        <f t="shared" si="3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35"/>
        <v>0</v>
      </c>
      <c r="G495" t="s">
        <v>8221</v>
      </c>
      <c r="H495" t="e">
        <f>E495/N495</f>
        <v>#DIV/0!</v>
      </c>
      <c r="I495" t="s">
        <v>8225</v>
      </c>
      <c r="J495" t="s">
        <v>8247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t="str">
        <f t="shared" si="36"/>
        <v>film &amp; video</v>
      </c>
      <c r="R495" t="str">
        <f t="shared" si="37"/>
        <v>animation</v>
      </c>
      <c r="S495" s="10">
        <f t="shared" si="38"/>
        <v>42114.726134259254</v>
      </c>
      <c r="T495" s="10">
        <f t="shared" si="3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35"/>
        <v>1.5499999999999999E-3</v>
      </c>
      <c r="G496" t="s">
        <v>8221</v>
      </c>
      <c r="H496">
        <f>E496/N496</f>
        <v>10.333333333333334</v>
      </c>
      <c r="I496" t="s">
        <v>8224</v>
      </c>
      <c r="J496" t="s">
        <v>8246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t="str">
        <f t="shared" si="36"/>
        <v>film &amp; video</v>
      </c>
      <c r="R496" t="str">
        <f t="shared" si="37"/>
        <v>animation</v>
      </c>
      <c r="S496" s="10">
        <f t="shared" si="38"/>
        <v>41799.830613425926</v>
      </c>
      <c r="T496" s="10">
        <f t="shared" si="3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35"/>
        <v>0</v>
      </c>
      <c r="G497" t="s">
        <v>8221</v>
      </c>
      <c r="H497" t="e">
        <f>E497/N497</f>
        <v>#DIV/0!</v>
      </c>
      <c r="I497" t="s">
        <v>8224</v>
      </c>
      <c r="J497" t="s">
        <v>8246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t="str">
        <f t="shared" si="36"/>
        <v>film &amp; video</v>
      </c>
      <c r="R497" t="str">
        <f t="shared" si="37"/>
        <v>animation</v>
      </c>
      <c r="S497" s="10">
        <f t="shared" si="38"/>
        <v>42171.827604166669</v>
      </c>
      <c r="T497" s="10">
        <f t="shared" si="3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35"/>
        <v>1.6666666666666667E-5</v>
      </c>
      <c r="G498" t="s">
        <v>8221</v>
      </c>
      <c r="H498">
        <f>E498/N498</f>
        <v>1</v>
      </c>
      <c r="I498" t="s">
        <v>8224</v>
      </c>
      <c r="J498" t="s">
        <v>8246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t="str">
        <f t="shared" si="36"/>
        <v>film &amp; video</v>
      </c>
      <c r="R498" t="str">
        <f t="shared" si="37"/>
        <v>animation</v>
      </c>
      <c r="S498" s="10">
        <f t="shared" si="38"/>
        <v>41620.93141203704</v>
      </c>
      <c r="T498" s="10">
        <f t="shared" si="3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35"/>
        <v>6.6964285714285711E-3</v>
      </c>
      <c r="G499" t="s">
        <v>8221</v>
      </c>
      <c r="H499">
        <f>E499/N499</f>
        <v>10</v>
      </c>
      <c r="I499" t="s">
        <v>8224</v>
      </c>
      <c r="J499" t="s">
        <v>8246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t="str">
        <f t="shared" si="36"/>
        <v>film &amp; video</v>
      </c>
      <c r="R499" t="str">
        <f t="shared" si="37"/>
        <v>animation</v>
      </c>
      <c r="S499" s="10">
        <f t="shared" si="38"/>
        <v>41945.037789351853</v>
      </c>
      <c r="T499" s="10">
        <f t="shared" si="3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35"/>
        <v>4.5985132395404561E-2</v>
      </c>
      <c r="G500" t="s">
        <v>8221</v>
      </c>
      <c r="H500">
        <f>E500/N500</f>
        <v>136.09090909090909</v>
      </c>
      <c r="I500" t="s">
        <v>8224</v>
      </c>
      <c r="J500" t="s">
        <v>8246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t="str">
        <f t="shared" si="36"/>
        <v>film &amp; video</v>
      </c>
      <c r="R500" t="str">
        <f t="shared" si="37"/>
        <v>animation</v>
      </c>
      <c r="S500" s="10">
        <f t="shared" si="38"/>
        <v>40858.762141203704</v>
      </c>
      <c r="T500" s="10">
        <f t="shared" si="3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35"/>
        <v>9.5500000000000002E-2</v>
      </c>
      <c r="G501" t="s">
        <v>8221</v>
      </c>
      <c r="H501">
        <f>E501/N501</f>
        <v>73.461538461538467</v>
      </c>
      <c r="I501" t="s">
        <v>8224</v>
      </c>
      <c r="J501" t="s">
        <v>8246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t="str">
        <f t="shared" si="36"/>
        <v>film &amp; video</v>
      </c>
      <c r="R501" t="str">
        <f t="shared" si="37"/>
        <v>animation</v>
      </c>
      <c r="S501" s="10">
        <f t="shared" si="38"/>
        <v>40043.895462962959</v>
      </c>
      <c r="T501" s="10">
        <f t="shared" si="3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35"/>
        <v>3.307692307692308E-2</v>
      </c>
      <c r="G502" t="s">
        <v>8221</v>
      </c>
      <c r="H502">
        <f>E502/N502</f>
        <v>53.75</v>
      </c>
      <c r="I502" t="s">
        <v>8224</v>
      </c>
      <c r="J502" t="s">
        <v>8246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t="str">
        <f t="shared" si="36"/>
        <v>film &amp; video</v>
      </c>
      <c r="R502" t="str">
        <f t="shared" si="37"/>
        <v>animation</v>
      </c>
      <c r="S502" s="10">
        <f t="shared" si="38"/>
        <v>40247.886006944449</v>
      </c>
      <c r="T502" s="10">
        <f t="shared" si="3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35"/>
        <v>0</v>
      </c>
      <c r="G503" t="s">
        <v>8221</v>
      </c>
      <c r="H503" t="e">
        <f>E503/N503</f>
        <v>#DIV/0!</v>
      </c>
      <c r="I503" t="s">
        <v>8224</v>
      </c>
      <c r="J503" t="s">
        <v>8246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t="str">
        <f t="shared" si="36"/>
        <v>film &amp; video</v>
      </c>
      <c r="R503" t="str">
        <f t="shared" si="37"/>
        <v>animation</v>
      </c>
      <c r="S503" s="10">
        <f t="shared" si="38"/>
        <v>40703.234386574077</v>
      </c>
      <c r="T503" s="10">
        <f t="shared" si="3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35"/>
        <v>1.15E-2</v>
      </c>
      <c r="G504" t="s">
        <v>8221</v>
      </c>
      <c r="H504">
        <f>E504/N504</f>
        <v>57.5</v>
      </c>
      <c r="I504" t="s">
        <v>8224</v>
      </c>
      <c r="J504" t="s">
        <v>8246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t="str">
        <f t="shared" si="36"/>
        <v>film &amp; video</v>
      </c>
      <c r="R504" t="str">
        <f t="shared" si="37"/>
        <v>animation</v>
      </c>
      <c r="S504" s="10">
        <f t="shared" si="38"/>
        <v>40956.553530092591</v>
      </c>
      <c r="T504" s="10">
        <f t="shared" si="3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35"/>
        <v>1.7538461538461537E-2</v>
      </c>
      <c r="G505" t="s">
        <v>8221</v>
      </c>
      <c r="H505">
        <f>E505/N505</f>
        <v>12.666666666666666</v>
      </c>
      <c r="I505" t="s">
        <v>8225</v>
      </c>
      <c r="J505" t="s">
        <v>8247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t="str">
        <f t="shared" si="36"/>
        <v>film &amp; video</v>
      </c>
      <c r="R505" t="str">
        <f t="shared" si="37"/>
        <v>animation</v>
      </c>
      <c r="S505" s="10">
        <f t="shared" si="38"/>
        <v>41991.526655092588</v>
      </c>
      <c r="T505" s="10">
        <f t="shared" si="3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35"/>
        <v>1.3673469387755101E-2</v>
      </c>
      <c r="G506" t="s">
        <v>8221</v>
      </c>
      <c r="H506">
        <f>E506/N506</f>
        <v>67</v>
      </c>
      <c r="I506" t="s">
        <v>8224</v>
      </c>
      <c r="J506" t="s">
        <v>8246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t="str">
        <f t="shared" si="36"/>
        <v>film &amp; video</v>
      </c>
      <c r="R506" t="str">
        <f t="shared" si="37"/>
        <v>animation</v>
      </c>
      <c r="S506" s="10">
        <f t="shared" si="38"/>
        <v>40949.98364583333</v>
      </c>
      <c r="T506" s="10">
        <f t="shared" si="3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35"/>
        <v>4.3333333333333331E-3</v>
      </c>
      <c r="G507" t="s">
        <v>8221</v>
      </c>
      <c r="H507">
        <f>E507/N507</f>
        <v>3.7142857142857144</v>
      </c>
      <c r="I507" t="s">
        <v>8224</v>
      </c>
      <c r="J507" t="s">
        <v>8246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t="str">
        <f t="shared" si="36"/>
        <v>film &amp; video</v>
      </c>
      <c r="R507" t="str">
        <f t="shared" si="37"/>
        <v>animation</v>
      </c>
      <c r="S507" s="10">
        <f t="shared" si="38"/>
        <v>42318.098217592589</v>
      </c>
      <c r="T507" s="10">
        <f t="shared" si="3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35"/>
        <v>1.25E-3</v>
      </c>
      <c r="G508" t="s">
        <v>8221</v>
      </c>
      <c r="H508">
        <f>E508/N508</f>
        <v>250</v>
      </c>
      <c r="I508" t="s">
        <v>8224</v>
      </c>
      <c r="J508" t="s">
        <v>8246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t="str">
        <f t="shared" si="36"/>
        <v>film &amp; video</v>
      </c>
      <c r="R508" t="str">
        <f t="shared" si="37"/>
        <v>animation</v>
      </c>
      <c r="S508" s="10">
        <f t="shared" si="38"/>
        <v>41466.552314814813</v>
      </c>
      <c r="T508" s="10">
        <f t="shared" si="3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35"/>
        <v>3.2000000000000001E-2</v>
      </c>
      <c r="G509" t="s">
        <v>8221</v>
      </c>
      <c r="H509">
        <f>E509/N509</f>
        <v>64</v>
      </c>
      <c r="I509" t="s">
        <v>8224</v>
      </c>
      <c r="J509" t="s">
        <v>8246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t="str">
        <f t="shared" si="36"/>
        <v>film &amp; video</v>
      </c>
      <c r="R509" t="str">
        <f t="shared" si="37"/>
        <v>animation</v>
      </c>
      <c r="S509" s="10">
        <f t="shared" si="38"/>
        <v>41156.958993055552</v>
      </c>
      <c r="T509" s="10">
        <f t="shared" si="3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35"/>
        <v>8.0000000000000002E-3</v>
      </c>
      <c r="G510" t="s">
        <v>8221</v>
      </c>
      <c r="H510">
        <f>E510/N510</f>
        <v>133.33333333333334</v>
      </c>
      <c r="I510" t="s">
        <v>8224</v>
      </c>
      <c r="J510" t="s">
        <v>8246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t="str">
        <f t="shared" si="36"/>
        <v>film &amp; video</v>
      </c>
      <c r="R510" t="str">
        <f t="shared" si="37"/>
        <v>animation</v>
      </c>
      <c r="S510" s="10">
        <f t="shared" si="38"/>
        <v>40995.024317129632</v>
      </c>
      <c r="T510" s="10">
        <f t="shared" si="3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35"/>
        <v>2E-3</v>
      </c>
      <c r="G511" t="s">
        <v>8221</v>
      </c>
      <c r="H511">
        <f>E511/N511</f>
        <v>10</v>
      </c>
      <c r="I511" t="s">
        <v>8225</v>
      </c>
      <c r="J511" t="s">
        <v>8247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t="str">
        <f t="shared" si="36"/>
        <v>film &amp; video</v>
      </c>
      <c r="R511" t="str">
        <f t="shared" si="37"/>
        <v>animation</v>
      </c>
      <c r="S511" s="10">
        <f t="shared" si="38"/>
        <v>42153.631597222222</v>
      </c>
      <c r="T511" s="10">
        <f t="shared" si="3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35"/>
        <v>0</v>
      </c>
      <c r="G512" t="s">
        <v>8221</v>
      </c>
      <c r="H512" t="e">
        <f>E512/N512</f>
        <v>#DIV/0!</v>
      </c>
      <c r="I512" t="s">
        <v>8224</v>
      </c>
      <c r="J512" t="s">
        <v>8246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t="str">
        <f t="shared" si="36"/>
        <v>film &amp; video</v>
      </c>
      <c r="R512" t="str">
        <f t="shared" si="37"/>
        <v>animation</v>
      </c>
      <c r="S512" s="10">
        <f t="shared" si="38"/>
        <v>42400.176377314812</v>
      </c>
      <c r="T512" s="10">
        <f t="shared" si="3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35"/>
        <v>0.03</v>
      </c>
      <c r="G513" t="s">
        <v>8221</v>
      </c>
      <c r="H513">
        <f>E513/N513</f>
        <v>30</v>
      </c>
      <c r="I513" t="s">
        <v>8224</v>
      </c>
      <c r="J513" t="s">
        <v>8246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t="str">
        <f t="shared" si="36"/>
        <v>film &amp; video</v>
      </c>
      <c r="R513" t="str">
        <f t="shared" si="37"/>
        <v>animation</v>
      </c>
      <c r="S513" s="10">
        <f t="shared" si="38"/>
        <v>41340.303032407406</v>
      </c>
      <c r="T513" s="10">
        <f t="shared" si="3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si="35"/>
        <v>1.3749999999999999E-3</v>
      </c>
      <c r="G514" t="s">
        <v>8221</v>
      </c>
      <c r="H514">
        <f>E514/N514</f>
        <v>5.5</v>
      </c>
      <c r="I514" t="s">
        <v>8224</v>
      </c>
      <c r="J514" t="s">
        <v>8246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t="str">
        <f t="shared" si="36"/>
        <v>film &amp; video</v>
      </c>
      <c r="R514" t="str">
        <f t="shared" si="37"/>
        <v>animation</v>
      </c>
      <c r="S514" s="10">
        <f t="shared" si="38"/>
        <v>42649.742210648154</v>
      </c>
      <c r="T514" s="10">
        <f t="shared" si="3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ref="F515:F578" si="40">E515/D515</f>
        <v>0.13924</v>
      </c>
      <c r="G515" t="s">
        <v>8221</v>
      </c>
      <c r="H515">
        <f>E515/N515</f>
        <v>102.38235294117646</v>
      </c>
      <c r="I515" t="s">
        <v>8224</v>
      </c>
      <c r="J515" t="s">
        <v>8246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t="str">
        <f t="shared" ref="Q515:Q578" si="41">LEFT(P515,(FIND("/",P515,1)-1))</f>
        <v>film &amp; video</v>
      </c>
      <c r="R515" t="str">
        <f t="shared" ref="R515:R578" si="42">MID(P515,FIND("/",P515)+1,256)</f>
        <v>animation</v>
      </c>
      <c r="S515" s="10">
        <f t="shared" ref="S515:S578" si="43">(((L515/60)/60)/24)+DATE(1970,1,1)</f>
        <v>42552.653993055559</v>
      </c>
      <c r="T515" s="10">
        <f t="shared" ref="T515:T578" si="44">(((K515/60)/60)/24)+DATE(1970,1,1)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40"/>
        <v>3.3333333333333333E-2</v>
      </c>
      <c r="G516" t="s">
        <v>8221</v>
      </c>
      <c r="H516">
        <f>E516/N516</f>
        <v>16.666666666666668</v>
      </c>
      <c r="I516" t="s">
        <v>8229</v>
      </c>
      <c r="J516" t="s">
        <v>8251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t="str">
        <f t="shared" si="41"/>
        <v>film &amp; video</v>
      </c>
      <c r="R516" t="str">
        <f t="shared" si="42"/>
        <v>animation</v>
      </c>
      <c r="S516" s="10">
        <f t="shared" si="43"/>
        <v>41830.613969907405</v>
      </c>
      <c r="T516" s="10">
        <f t="shared" si="4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40"/>
        <v>0.25413402061855672</v>
      </c>
      <c r="G517" t="s">
        <v>8221</v>
      </c>
      <c r="H517">
        <f>E517/N517</f>
        <v>725.02941176470586</v>
      </c>
      <c r="I517" t="s">
        <v>8224</v>
      </c>
      <c r="J517" t="s">
        <v>8246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t="str">
        <f t="shared" si="41"/>
        <v>film &amp; video</v>
      </c>
      <c r="R517" t="str">
        <f t="shared" si="42"/>
        <v>animation</v>
      </c>
      <c r="S517" s="10">
        <f t="shared" si="43"/>
        <v>42327.490752314814</v>
      </c>
      <c r="T517" s="10">
        <f t="shared" si="4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40"/>
        <v>0</v>
      </c>
      <c r="G518" t="s">
        <v>8221</v>
      </c>
      <c r="H518" t="e">
        <f>E518/N518</f>
        <v>#DIV/0!</v>
      </c>
      <c r="I518" t="s">
        <v>8225</v>
      </c>
      <c r="J518" t="s">
        <v>8247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t="str">
        <f t="shared" si="41"/>
        <v>film &amp; video</v>
      </c>
      <c r="R518" t="str">
        <f t="shared" si="42"/>
        <v>animation</v>
      </c>
      <c r="S518" s="10">
        <f t="shared" si="43"/>
        <v>42091.778703703705</v>
      </c>
      <c r="T518" s="10">
        <f t="shared" si="4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40"/>
        <v>1.3666666666666667E-2</v>
      </c>
      <c r="G519" t="s">
        <v>8221</v>
      </c>
      <c r="H519">
        <f>E519/N519</f>
        <v>68.333333333333329</v>
      </c>
      <c r="I519" t="s">
        <v>8224</v>
      </c>
      <c r="J519" t="s">
        <v>8246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t="str">
        <f t="shared" si="41"/>
        <v>film &amp; video</v>
      </c>
      <c r="R519" t="str">
        <f t="shared" si="42"/>
        <v>animation</v>
      </c>
      <c r="S519" s="10">
        <f t="shared" si="43"/>
        <v>42738.615289351852</v>
      </c>
      <c r="T519" s="10">
        <f t="shared" si="4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40"/>
        <v>0</v>
      </c>
      <c r="G520" t="s">
        <v>8221</v>
      </c>
      <c r="H520" t="e">
        <f>E520/N520</f>
        <v>#DIV/0!</v>
      </c>
      <c r="I520" t="s">
        <v>8224</v>
      </c>
      <c r="J520" t="s">
        <v>8246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t="str">
        <f t="shared" si="41"/>
        <v>film &amp; video</v>
      </c>
      <c r="R520" t="str">
        <f t="shared" si="42"/>
        <v>animation</v>
      </c>
      <c r="S520" s="10">
        <f t="shared" si="43"/>
        <v>42223.616018518514</v>
      </c>
      <c r="T520" s="10">
        <f t="shared" si="4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40"/>
        <v>0.22881426547787684</v>
      </c>
      <c r="G521" t="s">
        <v>8221</v>
      </c>
      <c r="H521">
        <f>E521/N521</f>
        <v>39.228571428571428</v>
      </c>
      <c r="I521" t="s">
        <v>8224</v>
      </c>
      <c r="J521" t="s">
        <v>8246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t="str">
        <f t="shared" si="41"/>
        <v>film &amp; video</v>
      </c>
      <c r="R521" t="str">
        <f t="shared" si="42"/>
        <v>animation</v>
      </c>
      <c r="S521" s="10">
        <f t="shared" si="43"/>
        <v>41218.391446759262</v>
      </c>
      <c r="T521" s="10">
        <f t="shared" si="4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40"/>
        <v>1.0209999999999999</v>
      </c>
      <c r="G522" t="s">
        <v>8219</v>
      </c>
      <c r="H522">
        <f>E522/N522</f>
        <v>150.14705882352942</v>
      </c>
      <c r="I522" t="s">
        <v>8225</v>
      </c>
      <c r="J522" t="s">
        <v>8247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t="str">
        <f t="shared" si="41"/>
        <v>theater</v>
      </c>
      <c r="R522" t="str">
        <f t="shared" si="42"/>
        <v>plays</v>
      </c>
      <c r="S522" s="10">
        <f t="shared" si="43"/>
        <v>42318.702094907407</v>
      </c>
      <c r="T522" s="10">
        <f t="shared" si="4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40"/>
        <v>1.0464</v>
      </c>
      <c r="G523" t="s">
        <v>8219</v>
      </c>
      <c r="H523">
        <f>E523/N523</f>
        <v>93.428571428571431</v>
      </c>
      <c r="I523" t="s">
        <v>8224</v>
      </c>
      <c r="J523" t="s">
        <v>8246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t="str">
        <f t="shared" si="41"/>
        <v>theater</v>
      </c>
      <c r="R523" t="str">
        <f t="shared" si="42"/>
        <v>plays</v>
      </c>
      <c r="S523" s="10">
        <f t="shared" si="43"/>
        <v>42646.092812499999</v>
      </c>
      <c r="T523" s="10">
        <f t="shared" si="4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40"/>
        <v>1.1466666666666667</v>
      </c>
      <c r="G524" t="s">
        <v>8219</v>
      </c>
      <c r="H524">
        <f>E524/N524</f>
        <v>110.96774193548387</v>
      </c>
      <c r="I524" t="s">
        <v>8224</v>
      </c>
      <c r="J524" t="s">
        <v>8246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t="str">
        <f t="shared" si="41"/>
        <v>theater</v>
      </c>
      <c r="R524" t="str">
        <f t="shared" si="42"/>
        <v>plays</v>
      </c>
      <c r="S524" s="10">
        <f t="shared" si="43"/>
        <v>42430.040798611109</v>
      </c>
      <c r="T524" s="10">
        <f t="shared" si="4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40"/>
        <v>1.206</v>
      </c>
      <c r="G525" t="s">
        <v>8219</v>
      </c>
      <c r="H525">
        <f>E525/N525</f>
        <v>71.785714285714292</v>
      </c>
      <c r="I525" t="s">
        <v>8224</v>
      </c>
      <c r="J525" t="s">
        <v>8246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t="str">
        <f t="shared" si="41"/>
        <v>theater</v>
      </c>
      <c r="R525" t="str">
        <f t="shared" si="42"/>
        <v>plays</v>
      </c>
      <c r="S525" s="10">
        <f t="shared" si="43"/>
        <v>42238.13282407407</v>
      </c>
      <c r="T525" s="10">
        <f t="shared" si="4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40"/>
        <v>1.0867285714285715</v>
      </c>
      <c r="G526" t="s">
        <v>8219</v>
      </c>
      <c r="H526">
        <f>E526/N526</f>
        <v>29.258076923076924</v>
      </c>
      <c r="I526" t="s">
        <v>8225</v>
      </c>
      <c r="J526" t="s">
        <v>8247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t="str">
        <f t="shared" si="41"/>
        <v>theater</v>
      </c>
      <c r="R526" t="str">
        <f t="shared" si="42"/>
        <v>plays</v>
      </c>
      <c r="S526" s="10">
        <f t="shared" si="43"/>
        <v>42492.717233796298</v>
      </c>
      <c r="T526" s="10">
        <f t="shared" si="4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40"/>
        <v>1</v>
      </c>
      <c r="G527" t="s">
        <v>8219</v>
      </c>
      <c r="H527">
        <f>E527/N527</f>
        <v>1000</v>
      </c>
      <c r="I527" t="s">
        <v>8224</v>
      </c>
      <c r="J527" t="s">
        <v>8246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t="str">
        <f t="shared" si="41"/>
        <v>theater</v>
      </c>
      <c r="R527" t="str">
        <f t="shared" si="42"/>
        <v>plays</v>
      </c>
      <c r="S527" s="10">
        <f t="shared" si="43"/>
        <v>41850.400937500002</v>
      </c>
      <c r="T527" s="10">
        <f t="shared" si="4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40"/>
        <v>1.1399999999999999</v>
      </c>
      <c r="G528" t="s">
        <v>8219</v>
      </c>
      <c r="H528">
        <f>E528/N528</f>
        <v>74.347826086956516</v>
      </c>
      <c r="I528" t="s">
        <v>8225</v>
      </c>
      <c r="J528" t="s">
        <v>8247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t="str">
        <f t="shared" si="41"/>
        <v>theater</v>
      </c>
      <c r="R528" t="str">
        <f t="shared" si="42"/>
        <v>plays</v>
      </c>
      <c r="S528" s="10">
        <f t="shared" si="43"/>
        <v>42192.591944444444</v>
      </c>
      <c r="T528" s="10">
        <f t="shared" si="4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40"/>
        <v>1.0085</v>
      </c>
      <c r="G529" t="s">
        <v>8219</v>
      </c>
      <c r="H529">
        <f>E529/N529</f>
        <v>63.829113924050631</v>
      </c>
      <c r="I529" t="s">
        <v>8224</v>
      </c>
      <c r="J529" t="s">
        <v>8246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t="str">
        <f t="shared" si="41"/>
        <v>theater</v>
      </c>
      <c r="R529" t="str">
        <f t="shared" si="42"/>
        <v>plays</v>
      </c>
      <c r="S529" s="10">
        <f t="shared" si="43"/>
        <v>42753.205625000002</v>
      </c>
      <c r="T529" s="10">
        <f t="shared" si="4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40"/>
        <v>1.1565217391304348</v>
      </c>
      <c r="G530" t="s">
        <v>8219</v>
      </c>
      <c r="H530">
        <f>E530/N530</f>
        <v>44.333333333333336</v>
      </c>
      <c r="I530" t="s">
        <v>8224</v>
      </c>
      <c r="J530" t="s">
        <v>8246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t="str">
        <f t="shared" si="41"/>
        <v>theater</v>
      </c>
      <c r="R530" t="str">
        <f t="shared" si="42"/>
        <v>plays</v>
      </c>
      <c r="S530" s="10">
        <f t="shared" si="43"/>
        <v>42155.920219907406</v>
      </c>
      <c r="T530" s="10">
        <f t="shared" si="4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40"/>
        <v>1.3041666666666667</v>
      </c>
      <c r="G531" t="s">
        <v>8219</v>
      </c>
      <c r="H531">
        <f>E531/N531</f>
        <v>86.944444444444443</v>
      </c>
      <c r="I531" t="s">
        <v>8229</v>
      </c>
      <c r="J531" t="s">
        <v>8251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t="str">
        <f t="shared" si="41"/>
        <v>theater</v>
      </c>
      <c r="R531" t="str">
        <f t="shared" si="42"/>
        <v>plays</v>
      </c>
      <c r="S531" s="10">
        <f t="shared" si="43"/>
        <v>42725.031180555554</v>
      </c>
      <c r="T531" s="10">
        <f t="shared" si="4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40"/>
        <v>1.0778267254038179</v>
      </c>
      <c r="G532" t="s">
        <v>8219</v>
      </c>
      <c r="H532">
        <f>E532/N532</f>
        <v>126.55172413793103</v>
      </c>
      <c r="I532" t="s">
        <v>8224</v>
      </c>
      <c r="J532" t="s">
        <v>8246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t="str">
        <f t="shared" si="41"/>
        <v>theater</v>
      </c>
      <c r="R532" t="str">
        <f t="shared" si="42"/>
        <v>plays</v>
      </c>
      <c r="S532" s="10">
        <f t="shared" si="43"/>
        <v>42157.591064814813</v>
      </c>
      <c r="T532" s="10">
        <f t="shared" si="4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40"/>
        <v>1</v>
      </c>
      <c r="G533" t="s">
        <v>8219</v>
      </c>
      <c r="H533">
        <f>E533/N533</f>
        <v>129.03225806451613</v>
      </c>
      <c r="I533" t="s">
        <v>8224</v>
      </c>
      <c r="J533" t="s">
        <v>8246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t="str">
        <f t="shared" si="41"/>
        <v>theater</v>
      </c>
      <c r="R533" t="str">
        <f t="shared" si="42"/>
        <v>plays</v>
      </c>
      <c r="S533" s="10">
        <f t="shared" si="43"/>
        <v>42676.065150462964</v>
      </c>
      <c r="T533" s="10">
        <f t="shared" si="4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40"/>
        <v>1.2324999999999999</v>
      </c>
      <c r="G534" t="s">
        <v>8219</v>
      </c>
      <c r="H534">
        <f>E534/N534</f>
        <v>71.242774566473983</v>
      </c>
      <c r="I534" t="s">
        <v>8224</v>
      </c>
      <c r="J534" t="s">
        <v>8246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t="str">
        <f t="shared" si="41"/>
        <v>theater</v>
      </c>
      <c r="R534" t="str">
        <f t="shared" si="42"/>
        <v>plays</v>
      </c>
      <c r="S534" s="10">
        <f t="shared" si="43"/>
        <v>42473.007037037038</v>
      </c>
      <c r="T534" s="10">
        <f t="shared" si="4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40"/>
        <v>1.002</v>
      </c>
      <c r="G535" t="s">
        <v>8219</v>
      </c>
      <c r="H535">
        <f>E535/N535</f>
        <v>117.88235294117646</v>
      </c>
      <c r="I535" t="s">
        <v>8225</v>
      </c>
      <c r="J535" t="s">
        <v>8247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t="str">
        <f t="shared" si="41"/>
        <v>theater</v>
      </c>
      <c r="R535" t="str">
        <f t="shared" si="42"/>
        <v>plays</v>
      </c>
      <c r="S535" s="10">
        <f t="shared" si="43"/>
        <v>42482.43478009259</v>
      </c>
      <c r="T535" s="10">
        <f t="shared" si="4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40"/>
        <v>1.0466666666666666</v>
      </c>
      <c r="G536" t="s">
        <v>8219</v>
      </c>
      <c r="H536">
        <f>E536/N536</f>
        <v>327.08333333333331</v>
      </c>
      <c r="I536" t="s">
        <v>8234</v>
      </c>
      <c r="J536" t="s">
        <v>8254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t="str">
        <f t="shared" si="41"/>
        <v>theater</v>
      </c>
      <c r="R536" t="str">
        <f t="shared" si="42"/>
        <v>plays</v>
      </c>
      <c r="S536" s="10">
        <f t="shared" si="43"/>
        <v>42270.810995370368</v>
      </c>
      <c r="T536" s="10">
        <f t="shared" si="4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40"/>
        <v>1.0249999999999999</v>
      </c>
      <c r="G537" t="s">
        <v>8219</v>
      </c>
      <c r="H537">
        <f>E537/N537</f>
        <v>34.745762711864408</v>
      </c>
      <c r="I537" t="s">
        <v>8225</v>
      </c>
      <c r="J537" t="s">
        <v>8247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t="str">
        <f t="shared" si="41"/>
        <v>theater</v>
      </c>
      <c r="R537" t="str">
        <f t="shared" si="42"/>
        <v>plays</v>
      </c>
      <c r="S537" s="10">
        <f t="shared" si="43"/>
        <v>42711.545196759253</v>
      </c>
      <c r="T537" s="10">
        <f t="shared" si="4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40"/>
        <v>1.1825757575757576</v>
      </c>
      <c r="G538" t="s">
        <v>8219</v>
      </c>
      <c r="H538">
        <f>E538/N538</f>
        <v>100.06410256410257</v>
      </c>
      <c r="I538" t="s">
        <v>8225</v>
      </c>
      <c r="J538" t="s">
        <v>8247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t="str">
        <f t="shared" si="41"/>
        <v>theater</v>
      </c>
      <c r="R538" t="str">
        <f t="shared" si="42"/>
        <v>plays</v>
      </c>
      <c r="S538" s="10">
        <f t="shared" si="43"/>
        <v>42179.344988425932</v>
      </c>
      <c r="T538" s="10">
        <f t="shared" si="4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40"/>
        <v>1.2050000000000001</v>
      </c>
      <c r="G539" t="s">
        <v>8219</v>
      </c>
      <c r="H539">
        <f>E539/N539</f>
        <v>40.847457627118644</v>
      </c>
      <c r="I539" t="s">
        <v>8224</v>
      </c>
      <c r="J539" t="s">
        <v>8246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t="str">
        <f t="shared" si="41"/>
        <v>theater</v>
      </c>
      <c r="R539" t="str">
        <f t="shared" si="42"/>
        <v>plays</v>
      </c>
      <c r="S539" s="10">
        <f t="shared" si="43"/>
        <v>42282.768414351856</v>
      </c>
      <c r="T539" s="10">
        <f t="shared" si="4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40"/>
        <v>3.0242</v>
      </c>
      <c r="G540" t="s">
        <v>8219</v>
      </c>
      <c r="H540">
        <f>E540/N540</f>
        <v>252.01666666666668</v>
      </c>
      <c r="I540" t="s">
        <v>8224</v>
      </c>
      <c r="J540" t="s">
        <v>8246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t="str">
        <f t="shared" si="41"/>
        <v>theater</v>
      </c>
      <c r="R540" t="str">
        <f t="shared" si="42"/>
        <v>plays</v>
      </c>
      <c r="S540" s="10">
        <f t="shared" si="43"/>
        <v>42473.794710648144</v>
      </c>
      <c r="T540" s="10">
        <f t="shared" si="4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40"/>
        <v>1.00644</v>
      </c>
      <c r="G541" t="s">
        <v>8219</v>
      </c>
      <c r="H541">
        <f>E541/N541</f>
        <v>25.161000000000001</v>
      </c>
      <c r="I541" t="s">
        <v>8225</v>
      </c>
      <c r="J541" t="s">
        <v>8247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t="str">
        <f t="shared" si="41"/>
        <v>theater</v>
      </c>
      <c r="R541" t="str">
        <f t="shared" si="42"/>
        <v>plays</v>
      </c>
      <c r="S541" s="10">
        <f t="shared" si="43"/>
        <v>42535.049849537041</v>
      </c>
      <c r="T541" s="10">
        <f t="shared" si="4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40"/>
        <v>6.666666666666667E-5</v>
      </c>
      <c r="G542" t="s">
        <v>8221</v>
      </c>
      <c r="H542">
        <f>E542/N542</f>
        <v>1</v>
      </c>
      <c r="I542" t="s">
        <v>8224</v>
      </c>
      <c r="J542" t="s">
        <v>8246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t="str">
        <f t="shared" si="41"/>
        <v>technology</v>
      </c>
      <c r="R542" t="str">
        <f t="shared" si="42"/>
        <v>web</v>
      </c>
      <c r="S542" s="10">
        <f t="shared" si="43"/>
        <v>42009.817199074074</v>
      </c>
      <c r="T542" s="10">
        <f t="shared" si="4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40"/>
        <v>5.5555555555555558E-3</v>
      </c>
      <c r="G543" t="s">
        <v>8221</v>
      </c>
      <c r="H543">
        <f>E543/N543</f>
        <v>25</v>
      </c>
      <c r="I543" t="s">
        <v>8224</v>
      </c>
      <c r="J543" t="s">
        <v>8246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t="str">
        <f t="shared" si="41"/>
        <v>technology</v>
      </c>
      <c r="R543" t="str">
        <f t="shared" si="42"/>
        <v>web</v>
      </c>
      <c r="S543" s="10">
        <f t="shared" si="43"/>
        <v>42276.046689814815</v>
      </c>
      <c r="T543" s="10">
        <f t="shared" si="4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40"/>
        <v>3.9999999999999998E-6</v>
      </c>
      <c r="G544" t="s">
        <v>8221</v>
      </c>
      <c r="H544">
        <f>E544/N544</f>
        <v>1</v>
      </c>
      <c r="I544" t="s">
        <v>8224</v>
      </c>
      <c r="J544" t="s">
        <v>8246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t="str">
        <f t="shared" si="41"/>
        <v>technology</v>
      </c>
      <c r="R544" t="str">
        <f t="shared" si="42"/>
        <v>web</v>
      </c>
      <c r="S544" s="10">
        <f t="shared" si="43"/>
        <v>42433.737453703703</v>
      </c>
      <c r="T544" s="10">
        <f t="shared" si="4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40"/>
        <v>3.1818181818181819E-3</v>
      </c>
      <c r="G545" t="s">
        <v>8221</v>
      </c>
      <c r="H545">
        <f>E545/N545</f>
        <v>35</v>
      </c>
      <c r="I545" t="s">
        <v>8226</v>
      </c>
      <c r="J545" t="s">
        <v>8248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t="str">
        <f t="shared" si="41"/>
        <v>technology</v>
      </c>
      <c r="R545" t="str">
        <f t="shared" si="42"/>
        <v>web</v>
      </c>
      <c r="S545" s="10">
        <f t="shared" si="43"/>
        <v>41914.092152777775</v>
      </c>
      <c r="T545" s="10">
        <f t="shared" si="4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40"/>
        <v>1.2E-2</v>
      </c>
      <c r="G546" t="s">
        <v>8221</v>
      </c>
      <c r="H546">
        <f>E546/N546</f>
        <v>3</v>
      </c>
      <c r="I546" t="s">
        <v>8224</v>
      </c>
      <c r="J546" t="s">
        <v>8246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t="str">
        <f t="shared" si="41"/>
        <v>technology</v>
      </c>
      <c r="R546" t="str">
        <f t="shared" si="42"/>
        <v>web</v>
      </c>
      <c r="S546" s="10">
        <f t="shared" si="43"/>
        <v>42525.656944444447</v>
      </c>
      <c r="T546" s="10">
        <f t="shared" si="4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40"/>
        <v>0.27383999999999997</v>
      </c>
      <c r="G547" t="s">
        <v>8221</v>
      </c>
      <c r="H547">
        <f>E547/N547</f>
        <v>402.70588235294116</v>
      </c>
      <c r="I547" t="s">
        <v>8230</v>
      </c>
      <c r="J547" t="s">
        <v>8249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t="str">
        <f t="shared" si="41"/>
        <v>technology</v>
      </c>
      <c r="R547" t="str">
        <f t="shared" si="42"/>
        <v>web</v>
      </c>
      <c r="S547" s="10">
        <f t="shared" si="43"/>
        <v>42283.592465277776</v>
      </c>
      <c r="T547" s="10">
        <f t="shared" si="4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40"/>
        <v>8.6666666666666663E-4</v>
      </c>
      <c r="G548" t="s">
        <v>8221</v>
      </c>
      <c r="H548">
        <f>E548/N548</f>
        <v>26</v>
      </c>
      <c r="I548" t="s">
        <v>8224</v>
      </c>
      <c r="J548" t="s">
        <v>8246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t="str">
        <f t="shared" si="41"/>
        <v>technology</v>
      </c>
      <c r="R548" t="str">
        <f t="shared" si="42"/>
        <v>web</v>
      </c>
      <c r="S548" s="10">
        <f t="shared" si="43"/>
        <v>42249.667997685188</v>
      </c>
      <c r="T548" s="10">
        <f t="shared" si="4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40"/>
        <v>0</v>
      </c>
      <c r="G549" t="s">
        <v>8221</v>
      </c>
      <c r="H549" t="e">
        <f>E549/N549</f>
        <v>#DIV/0!</v>
      </c>
      <c r="I549" t="s">
        <v>8225</v>
      </c>
      <c r="J549" t="s">
        <v>8247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t="str">
        <f t="shared" si="41"/>
        <v>technology</v>
      </c>
      <c r="R549" t="str">
        <f t="shared" si="42"/>
        <v>web</v>
      </c>
      <c r="S549" s="10">
        <f t="shared" si="43"/>
        <v>42380.696342592593</v>
      </c>
      <c r="T549" s="10">
        <f t="shared" si="4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40"/>
        <v>8.9999999999999998E-4</v>
      </c>
      <c r="G550" t="s">
        <v>8221</v>
      </c>
      <c r="H550">
        <f>E550/N550</f>
        <v>9</v>
      </c>
      <c r="I550" t="s">
        <v>8225</v>
      </c>
      <c r="J550" t="s">
        <v>8247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t="str">
        <f t="shared" si="41"/>
        <v>technology</v>
      </c>
      <c r="R550" t="str">
        <f t="shared" si="42"/>
        <v>web</v>
      </c>
      <c r="S550" s="10">
        <f t="shared" si="43"/>
        <v>42276.903333333335</v>
      </c>
      <c r="T550" s="10">
        <f t="shared" si="4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40"/>
        <v>2.7199999999999998E-2</v>
      </c>
      <c r="G551" t="s">
        <v>8221</v>
      </c>
      <c r="H551">
        <f>E551/N551</f>
        <v>8.5</v>
      </c>
      <c r="I551" t="s">
        <v>8225</v>
      </c>
      <c r="J551" t="s">
        <v>8247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t="str">
        <f t="shared" si="41"/>
        <v>technology</v>
      </c>
      <c r="R551" t="str">
        <f t="shared" si="42"/>
        <v>web</v>
      </c>
      <c r="S551" s="10">
        <f t="shared" si="43"/>
        <v>42163.636828703704</v>
      </c>
      <c r="T551" s="10">
        <f t="shared" si="4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40"/>
        <v>7.0000000000000001E-3</v>
      </c>
      <c r="G552" t="s">
        <v>8221</v>
      </c>
      <c r="H552">
        <f>E552/N552</f>
        <v>8.75</v>
      </c>
      <c r="I552" t="s">
        <v>8229</v>
      </c>
      <c r="J552" t="s">
        <v>8251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t="str">
        <f t="shared" si="41"/>
        <v>technology</v>
      </c>
      <c r="R552" t="str">
        <f t="shared" si="42"/>
        <v>web</v>
      </c>
      <c r="S552" s="10">
        <f t="shared" si="43"/>
        <v>42753.678761574076</v>
      </c>
      <c r="T552" s="10">
        <f t="shared" si="4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40"/>
        <v>5.0413333333333331E-2</v>
      </c>
      <c r="G553" t="s">
        <v>8221</v>
      </c>
      <c r="H553">
        <f>E553/N553</f>
        <v>135.03571428571428</v>
      </c>
      <c r="I553" t="s">
        <v>8224</v>
      </c>
      <c r="J553" t="s">
        <v>8246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t="str">
        <f t="shared" si="41"/>
        <v>technology</v>
      </c>
      <c r="R553" t="str">
        <f t="shared" si="42"/>
        <v>web</v>
      </c>
      <c r="S553" s="10">
        <f t="shared" si="43"/>
        <v>42173.275740740741</v>
      </c>
      <c r="T553" s="10">
        <f t="shared" si="4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40"/>
        <v>0</v>
      </c>
      <c r="G554" t="s">
        <v>8221</v>
      </c>
      <c r="H554" t="e">
        <f>E554/N554</f>
        <v>#DIV/0!</v>
      </c>
      <c r="I554" t="s">
        <v>8229</v>
      </c>
      <c r="J554" t="s">
        <v>8251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t="str">
        <f t="shared" si="41"/>
        <v>technology</v>
      </c>
      <c r="R554" t="str">
        <f t="shared" si="42"/>
        <v>web</v>
      </c>
      <c r="S554" s="10">
        <f t="shared" si="43"/>
        <v>42318.616851851853</v>
      </c>
      <c r="T554" s="10">
        <f t="shared" si="4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40"/>
        <v>4.9199999999999999E-3</v>
      </c>
      <c r="G555" t="s">
        <v>8221</v>
      </c>
      <c r="H555">
        <f>E555/N555</f>
        <v>20.5</v>
      </c>
      <c r="I555" t="s">
        <v>8224</v>
      </c>
      <c r="J555" t="s">
        <v>8246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t="str">
        <f t="shared" si="41"/>
        <v>technology</v>
      </c>
      <c r="R555" t="str">
        <f t="shared" si="42"/>
        <v>web</v>
      </c>
      <c r="S555" s="10">
        <f t="shared" si="43"/>
        <v>41927.71980324074</v>
      </c>
      <c r="T555" s="10">
        <f t="shared" si="4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40"/>
        <v>0.36589147286821705</v>
      </c>
      <c r="G556" t="s">
        <v>8221</v>
      </c>
      <c r="H556">
        <f>E556/N556</f>
        <v>64.36363636363636</v>
      </c>
      <c r="I556" t="s">
        <v>8224</v>
      </c>
      <c r="J556" t="s">
        <v>8246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t="str">
        <f t="shared" si="41"/>
        <v>technology</v>
      </c>
      <c r="R556" t="str">
        <f t="shared" si="42"/>
        <v>web</v>
      </c>
      <c r="S556" s="10">
        <f t="shared" si="43"/>
        <v>41901.684861111113</v>
      </c>
      <c r="T556" s="10">
        <f t="shared" si="4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40"/>
        <v>0</v>
      </c>
      <c r="G557" t="s">
        <v>8221</v>
      </c>
      <c r="H557" t="e">
        <f>E557/N557</f>
        <v>#DIV/0!</v>
      </c>
      <c r="I557" t="s">
        <v>8225</v>
      </c>
      <c r="J557" t="s">
        <v>8247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t="str">
        <f t="shared" si="41"/>
        <v>technology</v>
      </c>
      <c r="R557" t="str">
        <f t="shared" si="42"/>
        <v>web</v>
      </c>
      <c r="S557" s="10">
        <f t="shared" si="43"/>
        <v>42503.353506944448</v>
      </c>
      <c r="T557" s="10">
        <f t="shared" si="4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40"/>
        <v>2.5000000000000001E-2</v>
      </c>
      <c r="G558" t="s">
        <v>8221</v>
      </c>
      <c r="H558">
        <f>E558/N558</f>
        <v>200</v>
      </c>
      <c r="I558" t="s">
        <v>8224</v>
      </c>
      <c r="J558" t="s">
        <v>8246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t="str">
        <f t="shared" si="41"/>
        <v>technology</v>
      </c>
      <c r="R558" t="str">
        <f t="shared" si="42"/>
        <v>web</v>
      </c>
      <c r="S558" s="10">
        <f t="shared" si="43"/>
        <v>42345.860150462962</v>
      </c>
      <c r="T558" s="10">
        <f t="shared" si="4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40"/>
        <v>9.1066666666666674E-3</v>
      </c>
      <c r="G559" t="s">
        <v>8221</v>
      </c>
      <c r="H559">
        <f>E559/N559</f>
        <v>68.3</v>
      </c>
      <c r="I559" t="s">
        <v>8236</v>
      </c>
      <c r="J559" t="s">
        <v>8249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t="str">
        <f t="shared" si="41"/>
        <v>technology</v>
      </c>
      <c r="R559" t="str">
        <f t="shared" si="42"/>
        <v>web</v>
      </c>
      <c r="S559" s="10">
        <f t="shared" si="43"/>
        <v>42676.942164351851</v>
      </c>
      <c r="T559" s="10">
        <f t="shared" si="4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40"/>
        <v>0</v>
      </c>
      <c r="G560" t="s">
        <v>8221</v>
      </c>
      <c r="H560" t="e">
        <f>E560/N560</f>
        <v>#DIV/0!</v>
      </c>
      <c r="I560" t="s">
        <v>8224</v>
      </c>
      <c r="J560" t="s">
        <v>8246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t="str">
        <f t="shared" si="41"/>
        <v>technology</v>
      </c>
      <c r="R560" t="str">
        <f t="shared" si="42"/>
        <v>web</v>
      </c>
      <c r="S560" s="10">
        <f t="shared" si="43"/>
        <v>42057.883159722223</v>
      </c>
      <c r="T560" s="10">
        <f t="shared" si="4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40"/>
        <v>2.0833333333333335E-4</v>
      </c>
      <c r="G561" t="s">
        <v>8221</v>
      </c>
      <c r="H561">
        <f>E561/N561</f>
        <v>50</v>
      </c>
      <c r="I561" t="s">
        <v>8224</v>
      </c>
      <c r="J561" t="s">
        <v>8246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t="str">
        <f t="shared" si="41"/>
        <v>technology</v>
      </c>
      <c r="R561" t="str">
        <f t="shared" si="42"/>
        <v>web</v>
      </c>
      <c r="S561" s="10">
        <f t="shared" si="43"/>
        <v>42321.283101851848</v>
      </c>
      <c r="T561" s="10">
        <f t="shared" si="4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40"/>
        <v>1.2E-4</v>
      </c>
      <c r="G562" t="s">
        <v>8221</v>
      </c>
      <c r="H562">
        <f>E562/N562</f>
        <v>4</v>
      </c>
      <c r="I562" t="s">
        <v>8229</v>
      </c>
      <c r="J562" t="s">
        <v>8251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t="str">
        <f t="shared" si="41"/>
        <v>technology</v>
      </c>
      <c r="R562" t="str">
        <f t="shared" si="42"/>
        <v>web</v>
      </c>
      <c r="S562" s="10">
        <f t="shared" si="43"/>
        <v>41960.771354166667</v>
      </c>
      <c r="T562" s="10">
        <f t="shared" si="4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40"/>
        <v>3.6666666666666666E-3</v>
      </c>
      <c r="G563" t="s">
        <v>8221</v>
      </c>
      <c r="H563">
        <f>E563/N563</f>
        <v>27.5</v>
      </c>
      <c r="I563" t="s">
        <v>8224</v>
      </c>
      <c r="J563" t="s">
        <v>8246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t="str">
        <f t="shared" si="41"/>
        <v>technology</v>
      </c>
      <c r="R563" t="str">
        <f t="shared" si="42"/>
        <v>web</v>
      </c>
      <c r="S563" s="10">
        <f t="shared" si="43"/>
        <v>42268.658715277779</v>
      </c>
      <c r="T563" s="10">
        <f t="shared" si="4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40"/>
        <v>0</v>
      </c>
      <c r="G564" t="s">
        <v>8221</v>
      </c>
      <c r="H564" t="e">
        <f>E564/N564</f>
        <v>#DIV/0!</v>
      </c>
      <c r="I564" t="s">
        <v>8233</v>
      </c>
      <c r="J564" t="s">
        <v>8249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t="str">
        <f t="shared" si="41"/>
        <v>technology</v>
      </c>
      <c r="R564" t="str">
        <f t="shared" si="42"/>
        <v>web</v>
      </c>
      <c r="S564" s="10">
        <f t="shared" si="43"/>
        <v>42692.389062500006</v>
      </c>
      <c r="T564" s="10">
        <f t="shared" si="4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40"/>
        <v>9.0666666666666662E-4</v>
      </c>
      <c r="G565" t="s">
        <v>8221</v>
      </c>
      <c r="H565">
        <f>E565/N565</f>
        <v>34</v>
      </c>
      <c r="I565" t="s">
        <v>8226</v>
      </c>
      <c r="J565" t="s">
        <v>8248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t="str">
        <f t="shared" si="41"/>
        <v>technology</v>
      </c>
      <c r="R565" t="str">
        <f t="shared" si="42"/>
        <v>web</v>
      </c>
      <c r="S565" s="10">
        <f t="shared" si="43"/>
        <v>42022.069988425923</v>
      </c>
      <c r="T565" s="10">
        <f t="shared" si="4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40"/>
        <v>5.5555555555555558E-5</v>
      </c>
      <c r="G566" t="s">
        <v>8221</v>
      </c>
      <c r="H566">
        <f>E566/N566</f>
        <v>1</v>
      </c>
      <c r="I566" t="s">
        <v>8230</v>
      </c>
      <c r="J566" t="s">
        <v>8249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t="str">
        <f t="shared" si="41"/>
        <v>technology</v>
      </c>
      <c r="R566" t="str">
        <f t="shared" si="42"/>
        <v>web</v>
      </c>
      <c r="S566" s="10">
        <f t="shared" si="43"/>
        <v>42411.942997685182</v>
      </c>
      <c r="T566" s="10">
        <f t="shared" si="4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40"/>
        <v>0</v>
      </c>
      <c r="G567" t="s">
        <v>8221</v>
      </c>
      <c r="H567" t="e">
        <f>E567/N567</f>
        <v>#DIV/0!</v>
      </c>
      <c r="I567" t="s">
        <v>8225</v>
      </c>
      <c r="J567" t="s">
        <v>8247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t="str">
        <f t="shared" si="41"/>
        <v>technology</v>
      </c>
      <c r="R567" t="str">
        <f t="shared" si="42"/>
        <v>web</v>
      </c>
      <c r="S567" s="10">
        <f t="shared" si="43"/>
        <v>42165.785289351858</v>
      </c>
      <c r="T567" s="10">
        <f t="shared" si="4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40"/>
        <v>2.0000000000000001E-4</v>
      </c>
      <c r="G568" t="s">
        <v>8221</v>
      </c>
      <c r="H568">
        <f>E568/N568</f>
        <v>1</v>
      </c>
      <c r="I568" t="s">
        <v>8224</v>
      </c>
      <c r="J568" t="s">
        <v>8246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t="str">
        <f t="shared" si="41"/>
        <v>technology</v>
      </c>
      <c r="R568" t="str">
        <f t="shared" si="42"/>
        <v>web</v>
      </c>
      <c r="S568" s="10">
        <f t="shared" si="43"/>
        <v>42535.68440972222</v>
      </c>
      <c r="T568" s="10">
        <f t="shared" si="4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40"/>
        <v>0</v>
      </c>
      <c r="G569" t="s">
        <v>8221</v>
      </c>
      <c r="H569" t="e">
        <f>E569/N569</f>
        <v>#DIV/0!</v>
      </c>
      <c r="I569" t="s">
        <v>8224</v>
      </c>
      <c r="J569" t="s">
        <v>8246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t="str">
        <f t="shared" si="41"/>
        <v>technology</v>
      </c>
      <c r="R569" t="str">
        <f t="shared" si="42"/>
        <v>web</v>
      </c>
      <c r="S569" s="10">
        <f t="shared" si="43"/>
        <v>41975.842523148152</v>
      </c>
      <c r="T569" s="10">
        <f t="shared" si="4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40"/>
        <v>0.01</v>
      </c>
      <c r="G570" t="s">
        <v>8221</v>
      </c>
      <c r="H570">
        <f>E570/N570</f>
        <v>49</v>
      </c>
      <c r="I570" t="s">
        <v>8228</v>
      </c>
      <c r="J570" t="s">
        <v>8250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t="str">
        <f t="shared" si="41"/>
        <v>technology</v>
      </c>
      <c r="R570" t="str">
        <f t="shared" si="42"/>
        <v>web</v>
      </c>
      <c r="S570" s="10">
        <f t="shared" si="43"/>
        <v>42348.9215625</v>
      </c>
      <c r="T570" s="10">
        <f t="shared" si="4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40"/>
        <v>8.0000000000000002E-3</v>
      </c>
      <c r="G571" t="s">
        <v>8221</v>
      </c>
      <c r="H571">
        <f>E571/N571</f>
        <v>20</v>
      </c>
      <c r="I571" t="s">
        <v>8229</v>
      </c>
      <c r="J571" t="s">
        <v>8251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t="str">
        <f t="shared" si="41"/>
        <v>technology</v>
      </c>
      <c r="R571" t="str">
        <f t="shared" si="42"/>
        <v>web</v>
      </c>
      <c r="S571" s="10">
        <f t="shared" si="43"/>
        <v>42340.847361111111</v>
      </c>
      <c r="T571" s="10">
        <f t="shared" si="4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40"/>
        <v>1.6705882352941177E-3</v>
      </c>
      <c r="G572" t="s">
        <v>8221</v>
      </c>
      <c r="H572">
        <f>E572/N572</f>
        <v>142</v>
      </c>
      <c r="I572" t="s">
        <v>8224</v>
      </c>
      <c r="J572" t="s">
        <v>8246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t="str">
        <f t="shared" si="41"/>
        <v>technology</v>
      </c>
      <c r="R572" t="str">
        <f t="shared" si="42"/>
        <v>web</v>
      </c>
      <c r="S572" s="10">
        <f t="shared" si="43"/>
        <v>42388.798252314817</v>
      </c>
      <c r="T572" s="10">
        <f t="shared" si="4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40"/>
        <v>4.2399999999999998E-3</v>
      </c>
      <c r="G573" t="s">
        <v>8221</v>
      </c>
      <c r="H573">
        <f>E573/N573</f>
        <v>53</v>
      </c>
      <c r="I573" t="s">
        <v>8224</v>
      </c>
      <c r="J573" t="s">
        <v>8246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t="str">
        <f t="shared" si="41"/>
        <v>technology</v>
      </c>
      <c r="R573" t="str">
        <f t="shared" si="42"/>
        <v>web</v>
      </c>
      <c r="S573" s="10">
        <f t="shared" si="43"/>
        <v>42192.816238425927</v>
      </c>
      <c r="T573" s="10">
        <f t="shared" si="4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40"/>
        <v>0</v>
      </c>
      <c r="G574" t="s">
        <v>8221</v>
      </c>
      <c r="H574" t="e">
        <f>E574/N574</f>
        <v>#DIV/0!</v>
      </c>
      <c r="I574" t="s">
        <v>8224</v>
      </c>
      <c r="J574" t="s">
        <v>8246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t="str">
        <f t="shared" si="41"/>
        <v>technology</v>
      </c>
      <c r="R574" t="str">
        <f t="shared" si="42"/>
        <v>web</v>
      </c>
      <c r="S574" s="10">
        <f t="shared" si="43"/>
        <v>42282.71629629629</v>
      </c>
      <c r="T574" s="10">
        <f t="shared" si="4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40"/>
        <v>3.892538925389254E-3</v>
      </c>
      <c r="G575" t="s">
        <v>8221</v>
      </c>
      <c r="H575">
        <f>E575/N575</f>
        <v>38.444444444444443</v>
      </c>
      <c r="I575" t="s">
        <v>8224</v>
      </c>
      <c r="J575" t="s">
        <v>8246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t="str">
        <f t="shared" si="41"/>
        <v>technology</v>
      </c>
      <c r="R575" t="str">
        <f t="shared" si="42"/>
        <v>web</v>
      </c>
      <c r="S575" s="10">
        <f t="shared" si="43"/>
        <v>41963.050127314811</v>
      </c>
      <c r="T575" s="10">
        <f t="shared" si="4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40"/>
        <v>7.1556350626118068E-3</v>
      </c>
      <c r="G576" t="s">
        <v>8221</v>
      </c>
      <c r="H576">
        <f>E576/N576</f>
        <v>20</v>
      </c>
      <c r="I576" t="s">
        <v>8225</v>
      </c>
      <c r="J576" t="s">
        <v>8247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t="str">
        <f t="shared" si="41"/>
        <v>technology</v>
      </c>
      <c r="R576" t="str">
        <f t="shared" si="42"/>
        <v>web</v>
      </c>
      <c r="S576" s="10">
        <f t="shared" si="43"/>
        <v>42632.443368055552</v>
      </c>
      <c r="T576" s="10">
        <f t="shared" si="4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40"/>
        <v>4.3166666666666666E-3</v>
      </c>
      <c r="G577" t="s">
        <v>8221</v>
      </c>
      <c r="H577">
        <f>E577/N577</f>
        <v>64.75</v>
      </c>
      <c r="I577" t="s">
        <v>8236</v>
      </c>
      <c r="J577" t="s">
        <v>8249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t="str">
        <f t="shared" si="41"/>
        <v>technology</v>
      </c>
      <c r="R577" t="str">
        <f t="shared" si="42"/>
        <v>web</v>
      </c>
      <c r="S577" s="10">
        <f t="shared" si="43"/>
        <v>42138.692627314813</v>
      </c>
      <c r="T577" s="10">
        <f t="shared" si="4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si="40"/>
        <v>1.2500000000000001E-5</v>
      </c>
      <c r="G578" t="s">
        <v>8221</v>
      </c>
      <c r="H578">
        <f>E578/N578</f>
        <v>1</v>
      </c>
      <c r="I578" t="s">
        <v>8224</v>
      </c>
      <c r="J578" t="s">
        <v>8246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t="str">
        <f t="shared" si="41"/>
        <v>technology</v>
      </c>
      <c r="R578" t="str">
        <f t="shared" si="42"/>
        <v>web</v>
      </c>
      <c r="S578" s="10">
        <f t="shared" si="43"/>
        <v>42031.471666666665</v>
      </c>
      <c r="T578" s="10">
        <f t="shared" si="4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ref="F579:F642" si="45">E579/D579</f>
        <v>2E-3</v>
      </c>
      <c r="G579" t="s">
        <v>8221</v>
      </c>
      <c r="H579">
        <f>E579/N579</f>
        <v>10</v>
      </c>
      <c r="I579" t="s">
        <v>8224</v>
      </c>
      <c r="J579" t="s">
        <v>8246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t="str">
        <f t="shared" ref="Q579:Q642" si="46">LEFT(P579,(FIND("/",P579,1)-1))</f>
        <v>technology</v>
      </c>
      <c r="R579" t="str">
        <f t="shared" ref="R579:R642" si="47">MID(P579,FIND("/",P579)+1,256)</f>
        <v>web</v>
      </c>
      <c r="S579" s="10">
        <f t="shared" ref="S579:S642" si="48">(((L579/60)/60)/24)+DATE(1970,1,1)</f>
        <v>42450.589143518519</v>
      </c>
      <c r="T579" s="10">
        <f t="shared" ref="T579:T642" si="49">(((K579/60)/60)/24)+DATE(1970,1,1)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45"/>
        <v>1.12E-4</v>
      </c>
      <c r="G580" t="s">
        <v>8221</v>
      </c>
      <c r="H580">
        <f>E580/N580</f>
        <v>2</v>
      </c>
      <c r="I580" t="s">
        <v>8225</v>
      </c>
      <c r="J580" t="s">
        <v>8247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t="str">
        <f t="shared" si="46"/>
        <v>technology</v>
      </c>
      <c r="R580" t="str">
        <f t="shared" si="47"/>
        <v>web</v>
      </c>
      <c r="S580" s="10">
        <f t="shared" si="48"/>
        <v>42230.578622685185</v>
      </c>
      <c r="T580" s="10">
        <f t="shared" si="4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45"/>
        <v>1.4583333333333334E-2</v>
      </c>
      <c r="G581" t="s">
        <v>8221</v>
      </c>
      <c r="H581">
        <f>E581/N581</f>
        <v>35</v>
      </c>
      <c r="I581" t="s">
        <v>8224</v>
      </c>
      <c r="J581" t="s">
        <v>8246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t="str">
        <f t="shared" si="46"/>
        <v>technology</v>
      </c>
      <c r="R581" t="str">
        <f t="shared" si="47"/>
        <v>web</v>
      </c>
      <c r="S581" s="10">
        <f t="shared" si="48"/>
        <v>41968.852118055554</v>
      </c>
      <c r="T581" s="10">
        <f t="shared" si="4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45"/>
        <v>3.3333333333333332E-4</v>
      </c>
      <c r="G582" t="s">
        <v>8221</v>
      </c>
      <c r="H582">
        <f>E582/N582</f>
        <v>1</v>
      </c>
      <c r="I582" t="s">
        <v>8224</v>
      </c>
      <c r="J582" t="s">
        <v>8246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t="str">
        <f t="shared" si="46"/>
        <v>technology</v>
      </c>
      <c r="R582" t="str">
        <f t="shared" si="47"/>
        <v>web</v>
      </c>
      <c r="S582" s="10">
        <f t="shared" si="48"/>
        <v>42605.908182870371</v>
      </c>
      <c r="T582" s="10">
        <f t="shared" si="4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45"/>
        <v>0</v>
      </c>
      <c r="G583" t="s">
        <v>8221</v>
      </c>
      <c r="H583" t="e">
        <f>E583/N583</f>
        <v>#DIV/0!</v>
      </c>
      <c r="I583" t="s">
        <v>8224</v>
      </c>
      <c r="J583" t="s">
        <v>8246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t="str">
        <f t="shared" si="46"/>
        <v>technology</v>
      </c>
      <c r="R583" t="str">
        <f t="shared" si="47"/>
        <v>web</v>
      </c>
      <c r="S583" s="10">
        <f t="shared" si="48"/>
        <v>42188.012777777782</v>
      </c>
      <c r="T583" s="10">
        <f t="shared" si="4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45"/>
        <v>0</v>
      </c>
      <c r="G584" t="s">
        <v>8221</v>
      </c>
      <c r="H584" t="e">
        <f>E584/N584</f>
        <v>#DIV/0!</v>
      </c>
      <c r="I584" t="s">
        <v>8224</v>
      </c>
      <c r="J584" t="s">
        <v>8246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t="str">
        <f t="shared" si="46"/>
        <v>technology</v>
      </c>
      <c r="R584" t="str">
        <f t="shared" si="47"/>
        <v>web</v>
      </c>
      <c r="S584" s="10">
        <f t="shared" si="48"/>
        <v>42055.739803240736</v>
      </c>
      <c r="T584" s="10">
        <f t="shared" si="4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45"/>
        <v>1.1111111111111112E-4</v>
      </c>
      <c r="G585" t="s">
        <v>8221</v>
      </c>
      <c r="H585">
        <f>E585/N585</f>
        <v>1</v>
      </c>
      <c r="I585" t="s">
        <v>8224</v>
      </c>
      <c r="J585" t="s">
        <v>8246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t="str">
        <f t="shared" si="46"/>
        <v>technology</v>
      </c>
      <c r="R585" t="str">
        <f t="shared" si="47"/>
        <v>web</v>
      </c>
      <c r="S585" s="10">
        <f t="shared" si="48"/>
        <v>42052.93850694444</v>
      </c>
      <c r="T585" s="10">
        <f t="shared" si="4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45"/>
        <v>0.01</v>
      </c>
      <c r="G586" t="s">
        <v>8221</v>
      </c>
      <c r="H586">
        <f>E586/N586</f>
        <v>5</v>
      </c>
      <c r="I586" t="s">
        <v>8224</v>
      </c>
      <c r="J586" t="s">
        <v>8246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t="str">
        <f t="shared" si="46"/>
        <v>technology</v>
      </c>
      <c r="R586" t="str">
        <f t="shared" si="47"/>
        <v>web</v>
      </c>
      <c r="S586" s="10">
        <f t="shared" si="48"/>
        <v>42049.716620370367</v>
      </c>
      <c r="T586" s="10">
        <f t="shared" si="4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45"/>
        <v>0</v>
      </c>
      <c r="G587" t="s">
        <v>8221</v>
      </c>
      <c r="H587" t="e">
        <f>E587/N587</f>
        <v>#DIV/0!</v>
      </c>
      <c r="I587" t="s">
        <v>8225</v>
      </c>
      <c r="J587" t="s">
        <v>8247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t="str">
        <f t="shared" si="46"/>
        <v>technology</v>
      </c>
      <c r="R587" t="str">
        <f t="shared" si="47"/>
        <v>web</v>
      </c>
      <c r="S587" s="10">
        <f t="shared" si="48"/>
        <v>42283.3909375</v>
      </c>
      <c r="T587" s="10">
        <f t="shared" si="4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45"/>
        <v>5.5999999999999999E-3</v>
      </c>
      <c r="G588" t="s">
        <v>8221</v>
      </c>
      <c r="H588">
        <f>E588/N588</f>
        <v>14</v>
      </c>
      <c r="I588" t="s">
        <v>8224</v>
      </c>
      <c r="J588" t="s">
        <v>8246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t="str">
        <f t="shared" si="46"/>
        <v>technology</v>
      </c>
      <c r="R588" t="str">
        <f t="shared" si="47"/>
        <v>web</v>
      </c>
      <c r="S588" s="10">
        <f t="shared" si="48"/>
        <v>42020.854247685187</v>
      </c>
      <c r="T588" s="10">
        <f t="shared" si="4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45"/>
        <v>9.0833333333333335E-2</v>
      </c>
      <c r="G589" t="s">
        <v>8221</v>
      </c>
      <c r="H589">
        <f>E589/N589</f>
        <v>389.28571428571428</v>
      </c>
      <c r="I589" t="s">
        <v>8229</v>
      </c>
      <c r="J589" t="s">
        <v>8251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t="str">
        <f t="shared" si="46"/>
        <v>technology</v>
      </c>
      <c r="R589" t="str">
        <f t="shared" si="47"/>
        <v>web</v>
      </c>
      <c r="S589" s="10">
        <f t="shared" si="48"/>
        <v>42080.757326388892</v>
      </c>
      <c r="T589" s="10">
        <f t="shared" si="4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45"/>
        <v>3.3444444444444443E-2</v>
      </c>
      <c r="G590" t="s">
        <v>8221</v>
      </c>
      <c r="H590">
        <f>E590/N590</f>
        <v>150.5</v>
      </c>
      <c r="I590" t="s">
        <v>8237</v>
      </c>
      <c r="J590" t="s">
        <v>8249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t="str">
        <f t="shared" si="46"/>
        <v>technology</v>
      </c>
      <c r="R590" t="str">
        <f t="shared" si="47"/>
        <v>web</v>
      </c>
      <c r="S590" s="10">
        <f t="shared" si="48"/>
        <v>42631.769513888896</v>
      </c>
      <c r="T590" s="10">
        <f t="shared" si="4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45"/>
        <v>1.3333333333333334E-4</v>
      </c>
      <c r="G591" t="s">
        <v>8221</v>
      </c>
      <c r="H591">
        <f>E591/N591</f>
        <v>1</v>
      </c>
      <c r="I591" t="s">
        <v>8224</v>
      </c>
      <c r="J591" t="s">
        <v>8246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t="str">
        <f t="shared" si="46"/>
        <v>technology</v>
      </c>
      <c r="R591" t="str">
        <f t="shared" si="47"/>
        <v>web</v>
      </c>
      <c r="S591" s="10">
        <f t="shared" si="48"/>
        <v>42178.614571759259</v>
      </c>
      <c r="T591" s="10">
        <f t="shared" si="4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45"/>
        <v>4.4600000000000001E-2</v>
      </c>
      <c r="G592" t="s">
        <v>8221</v>
      </c>
      <c r="H592">
        <f>E592/N592</f>
        <v>24.777777777777779</v>
      </c>
      <c r="I592" t="s">
        <v>8225</v>
      </c>
      <c r="J592" t="s">
        <v>8247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t="str">
        <f t="shared" si="46"/>
        <v>technology</v>
      </c>
      <c r="R592" t="str">
        <f t="shared" si="47"/>
        <v>web</v>
      </c>
      <c r="S592" s="10">
        <f t="shared" si="48"/>
        <v>42377.554756944446</v>
      </c>
      <c r="T592" s="10">
        <f t="shared" si="4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45"/>
        <v>6.0999999999999997E-4</v>
      </c>
      <c r="G593" t="s">
        <v>8221</v>
      </c>
      <c r="H593">
        <f>E593/N593</f>
        <v>30.5</v>
      </c>
      <c r="I593" t="s">
        <v>8224</v>
      </c>
      <c r="J593" t="s">
        <v>8246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t="str">
        <f t="shared" si="46"/>
        <v>technology</v>
      </c>
      <c r="R593" t="str">
        <f t="shared" si="47"/>
        <v>web</v>
      </c>
      <c r="S593" s="10">
        <f t="shared" si="48"/>
        <v>42177.543171296296</v>
      </c>
      <c r="T593" s="10">
        <f t="shared" si="4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45"/>
        <v>3.3333333333333333E-2</v>
      </c>
      <c r="G594" t="s">
        <v>8221</v>
      </c>
      <c r="H594">
        <f>E594/N594</f>
        <v>250</v>
      </c>
      <c r="I594" t="s">
        <v>8224</v>
      </c>
      <c r="J594" t="s">
        <v>8246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t="str">
        <f t="shared" si="46"/>
        <v>technology</v>
      </c>
      <c r="R594" t="str">
        <f t="shared" si="47"/>
        <v>web</v>
      </c>
      <c r="S594" s="10">
        <f t="shared" si="48"/>
        <v>41946.232175925928</v>
      </c>
      <c r="T594" s="10">
        <f t="shared" si="4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45"/>
        <v>0.23</v>
      </c>
      <c r="G595" t="s">
        <v>8221</v>
      </c>
      <c r="H595">
        <f>E595/N595</f>
        <v>16.428571428571427</v>
      </c>
      <c r="I595" t="s">
        <v>8225</v>
      </c>
      <c r="J595" t="s">
        <v>8247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t="str">
        <f t="shared" si="46"/>
        <v>technology</v>
      </c>
      <c r="R595" t="str">
        <f t="shared" si="47"/>
        <v>web</v>
      </c>
      <c r="S595" s="10">
        <f t="shared" si="48"/>
        <v>42070.677604166667</v>
      </c>
      <c r="T595" s="10">
        <f t="shared" si="4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45"/>
        <v>1.0399999999999999E-3</v>
      </c>
      <c r="G596" t="s">
        <v>8221</v>
      </c>
      <c r="H596">
        <f>E596/N596</f>
        <v>13</v>
      </c>
      <c r="I596" t="s">
        <v>8224</v>
      </c>
      <c r="J596" t="s">
        <v>8246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t="str">
        <f t="shared" si="46"/>
        <v>technology</v>
      </c>
      <c r="R596" t="str">
        <f t="shared" si="47"/>
        <v>web</v>
      </c>
      <c r="S596" s="10">
        <f t="shared" si="48"/>
        <v>42446.780162037037</v>
      </c>
      <c r="T596" s="10">
        <f t="shared" si="4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45"/>
        <v>4.2599999999999999E-3</v>
      </c>
      <c r="G597" t="s">
        <v>8221</v>
      </c>
      <c r="H597">
        <f>E597/N597</f>
        <v>53.25</v>
      </c>
      <c r="I597" t="s">
        <v>8224</v>
      </c>
      <c r="J597" t="s">
        <v>8246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t="str">
        <f t="shared" si="46"/>
        <v>technology</v>
      </c>
      <c r="R597" t="str">
        <f t="shared" si="47"/>
        <v>web</v>
      </c>
      <c r="S597" s="10">
        <f t="shared" si="48"/>
        <v>42083.069884259254</v>
      </c>
      <c r="T597" s="10">
        <f t="shared" si="4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45"/>
        <v>2.9999999999999997E-4</v>
      </c>
      <c r="G598" t="s">
        <v>8221</v>
      </c>
      <c r="H598">
        <f>E598/N598</f>
        <v>3</v>
      </c>
      <c r="I598" t="s">
        <v>8224</v>
      </c>
      <c r="J598" t="s">
        <v>8246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t="str">
        <f t="shared" si="46"/>
        <v>technology</v>
      </c>
      <c r="R598" t="str">
        <f t="shared" si="47"/>
        <v>web</v>
      </c>
      <c r="S598" s="10">
        <f t="shared" si="48"/>
        <v>42646.896898148145</v>
      </c>
      <c r="T598" s="10">
        <f t="shared" si="4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45"/>
        <v>2.6666666666666666E-3</v>
      </c>
      <c r="G599" t="s">
        <v>8221</v>
      </c>
      <c r="H599">
        <f>E599/N599</f>
        <v>10</v>
      </c>
      <c r="I599" t="s">
        <v>8224</v>
      </c>
      <c r="J599" t="s">
        <v>8246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t="str">
        <f t="shared" si="46"/>
        <v>technology</v>
      </c>
      <c r="R599" t="str">
        <f t="shared" si="47"/>
        <v>web</v>
      </c>
      <c r="S599" s="10">
        <f t="shared" si="48"/>
        <v>42545.705266203702</v>
      </c>
      <c r="T599" s="10">
        <f t="shared" si="4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45"/>
        <v>0.34</v>
      </c>
      <c r="G600" t="s">
        <v>8221</v>
      </c>
      <c r="H600">
        <f>E600/N600</f>
        <v>121.42857142857143</v>
      </c>
      <c r="I600" t="s">
        <v>8224</v>
      </c>
      <c r="J600" t="s">
        <v>8246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t="str">
        <f t="shared" si="46"/>
        <v>technology</v>
      </c>
      <c r="R600" t="str">
        <f t="shared" si="47"/>
        <v>web</v>
      </c>
      <c r="S600" s="10">
        <f t="shared" si="48"/>
        <v>41948.00209490741</v>
      </c>
      <c r="T600" s="10">
        <f t="shared" si="4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45"/>
        <v>6.2E-4</v>
      </c>
      <c r="G601" t="s">
        <v>8221</v>
      </c>
      <c r="H601">
        <f>E601/N601</f>
        <v>15.5</v>
      </c>
      <c r="I601" t="s">
        <v>8224</v>
      </c>
      <c r="J601" t="s">
        <v>8246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t="str">
        <f t="shared" si="46"/>
        <v>technology</v>
      </c>
      <c r="R601" t="str">
        <f t="shared" si="47"/>
        <v>web</v>
      </c>
      <c r="S601" s="10">
        <f t="shared" si="48"/>
        <v>42047.812523148154</v>
      </c>
      <c r="T601" s="10">
        <f t="shared" si="4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45"/>
        <v>0.02</v>
      </c>
      <c r="G602" t="s">
        <v>8220</v>
      </c>
      <c r="H602">
        <f>E602/N602</f>
        <v>100</v>
      </c>
      <c r="I602" t="s">
        <v>8224</v>
      </c>
      <c r="J602" t="s">
        <v>8246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t="str">
        <f t="shared" si="46"/>
        <v>technology</v>
      </c>
      <c r="R602" t="str">
        <f t="shared" si="47"/>
        <v>web</v>
      </c>
      <c r="S602" s="10">
        <f t="shared" si="48"/>
        <v>42073.798171296294</v>
      </c>
      <c r="T602" s="10">
        <f t="shared" si="4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45"/>
        <v>1.4E-2</v>
      </c>
      <c r="G603" t="s">
        <v>8220</v>
      </c>
      <c r="H603">
        <f>E603/N603</f>
        <v>23.333333333333332</v>
      </c>
      <c r="I603" t="s">
        <v>8229</v>
      </c>
      <c r="J603" t="s">
        <v>8251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t="str">
        <f t="shared" si="46"/>
        <v>technology</v>
      </c>
      <c r="R603" t="str">
        <f t="shared" si="47"/>
        <v>web</v>
      </c>
      <c r="S603" s="10">
        <f t="shared" si="48"/>
        <v>41969.858090277776</v>
      </c>
      <c r="T603" s="10">
        <f t="shared" si="4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45"/>
        <v>0</v>
      </c>
      <c r="G604" t="s">
        <v>8220</v>
      </c>
      <c r="H604" t="e">
        <f>E604/N604</f>
        <v>#DIV/0!</v>
      </c>
      <c r="I604" t="s">
        <v>8224</v>
      </c>
      <c r="J604" t="s">
        <v>8246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t="str">
        <f t="shared" si="46"/>
        <v>technology</v>
      </c>
      <c r="R604" t="str">
        <f t="shared" si="47"/>
        <v>web</v>
      </c>
      <c r="S604" s="10">
        <f t="shared" si="48"/>
        <v>42143.79415509259</v>
      </c>
      <c r="T604" s="10">
        <f t="shared" si="4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45"/>
        <v>3.9334666666666664E-2</v>
      </c>
      <c r="G605" t="s">
        <v>8220</v>
      </c>
      <c r="H605">
        <f>E605/N605</f>
        <v>45.386153846153846</v>
      </c>
      <c r="I605" t="s">
        <v>8224</v>
      </c>
      <c r="J605" t="s">
        <v>8246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t="str">
        <f t="shared" si="46"/>
        <v>technology</v>
      </c>
      <c r="R605" t="str">
        <f t="shared" si="47"/>
        <v>web</v>
      </c>
      <c r="S605" s="10">
        <f t="shared" si="48"/>
        <v>41835.639155092591</v>
      </c>
      <c r="T605" s="10">
        <f t="shared" si="4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45"/>
        <v>0</v>
      </c>
      <c r="G606" t="s">
        <v>8220</v>
      </c>
      <c r="H606" t="e">
        <f>E606/N606</f>
        <v>#DIV/0!</v>
      </c>
      <c r="I606" t="s">
        <v>8224</v>
      </c>
      <c r="J606" t="s">
        <v>8246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t="str">
        <f t="shared" si="46"/>
        <v>technology</v>
      </c>
      <c r="R606" t="str">
        <f t="shared" si="47"/>
        <v>web</v>
      </c>
      <c r="S606" s="10">
        <f t="shared" si="48"/>
        <v>41849.035370370373</v>
      </c>
      <c r="T606" s="10">
        <f t="shared" si="4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45"/>
        <v>2.6200000000000001E-2</v>
      </c>
      <c r="G607" t="s">
        <v>8220</v>
      </c>
      <c r="H607">
        <f>E607/N607</f>
        <v>16.375</v>
      </c>
      <c r="I607" t="s">
        <v>8224</v>
      </c>
      <c r="J607" t="s">
        <v>8246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t="str">
        <f t="shared" si="46"/>
        <v>technology</v>
      </c>
      <c r="R607" t="str">
        <f t="shared" si="47"/>
        <v>web</v>
      </c>
      <c r="S607" s="10">
        <f t="shared" si="48"/>
        <v>42194.357731481476</v>
      </c>
      <c r="T607" s="10">
        <f t="shared" si="4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45"/>
        <v>2E-3</v>
      </c>
      <c r="G608" t="s">
        <v>8220</v>
      </c>
      <c r="H608">
        <f>E608/N608</f>
        <v>10</v>
      </c>
      <c r="I608" t="s">
        <v>8233</v>
      </c>
      <c r="J608" t="s">
        <v>8249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t="str">
        <f t="shared" si="46"/>
        <v>technology</v>
      </c>
      <c r="R608" t="str">
        <f t="shared" si="47"/>
        <v>web</v>
      </c>
      <c r="S608" s="10">
        <f t="shared" si="48"/>
        <v>42102.650567129633</v>
      </c>
      <c r="T608" s="10">
        <f t="shared" si="4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45"/>
        <v>0</v>
      </c>
      <c r="G609" t="s">
        <v>8220</v>
      </c>
      <c r="H609" t="e">
        <f>E609/N609</f>
        <v>#DIV/0!</v>
      </c>
      <c r="I609" t="s">
        <v>8224</v>
      </c>
      <c r="J609" t="s">
        <v>8246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t="str">
        <f t="shared" si="46"/>
        <v>technology</v>
      </c>
      <c r="R609" t="str">
        <f t="shared" si="47"/>
        <v>web</v>
      </c>
      <c r="S609" s="10">
        <f t="shared" si="48"/>
        <v>42300.825648148151</v>
      </c>
      <c r="T609" s="10">
        <f t="shared" si="4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45"/>
        <v>9.7400000000000004E-3</v>
      </c>
      <c r="G610" t="s">
        <v>8220</v>
      </c>
      <c r="H610">
        <f>E610/N610</f>
        <v>292.2</v>
      </c>
      <c r="I610" t="s">
        <v>8224</v>
      </c>
      <c r="J610" t="s">
        <v>8246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t="str">
        <f t="shared" si="46"/>
        <v>technology</v>
      </c>
      <c r="R610" t="str">
        <f t="shared" si="47"/>
        <v>web</v>
      </c>
      <c r="S610" s="10">
        <f t="shared" si="48"/>
        <v>42140.921064814815</v>
      </c>
      <c r="T610" s="10">
        <f t="shared" si="4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45"/>
        <v>6.41025641025641E-3</v>
      </c>
      <c r="G611" t="s">
        <v>8220</v>
      </c>
      <c r="H611">
        <f>E611/N611</f>
        <v>5</v>
      </c>
      <c r="I611" t="s">
        <v>8225</v>
      </c>
      <c r="J611" t="s">
        <v>8247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t="str">
        <f t="shared" si="46"/>
        <v>technology</v>
      </c>
      <c r="R611" t="str">
        <f t="shared" si="47"/>
        <v>web</v>
      </c>
      <c r="S611" s="10">
        <f t="shared" si="48"/>
        <v>42307.034074074079</v>
      </c>
      <c r="T611" s="10">
        <f t="shared" si="4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45"/>
        <v>0</v>
      </c>
      <c r="G612" t="s">
        <v>8220</v>
      </c>
      <c r="H612" t="e">
        <f>E612/N612</f>
        <v>#DIV/0!</v>
      </c>
      <c r="I612" t="s">
        <v>8224</v>
      </c>
      <c r="J612" t="s">
        <v>8246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t="str">
        <f t="shared" si="46"/>
        <v>technology</v>
      </c>
      <c r="R612" t="str">
        <f t="shared" si="47"/>
        <v>web</v>
      </c>
      <c r="S612" s="10">
        <f t="shared" si="48"/>
        <v>42086.83085648148</v>
      </c>
      <c r="T612" s="10">
        <f t="shared" si="4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45"/>
        <v>0</v>
      </c>
      <c r="G613" t="s">
        <v>8220</v>
      </c>
      <c r="H613" t="e">
        <f>E613/N613</f>
        <v>#DIV/0!</v>
      </c>
      <c r="I613" t="s">
        <v>8230</v>
      </c>
      <c r="J613" t="s">
        <v>8249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t="str">
        <f t="shared" si="46"/>
        <v>technology</v>
      </c>
      <c r="R613" t="str">
        <f t="shared" si="47"/>
        <v>web</v>
      </c>
      <c r="S613" s="10">
        <f t="shared" si="48"/>
        <v>42328.560613425929</v>
      </c>
      <c r="T613" s="10">
        <f t="shared" si="4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45"/>
        <v>0</v>
      </c>
      <c r="G614" t="s">
        <v>8220</v>
      </c>
      <c r="H614" t="e">
        <f>E614/N614</f>
        <v>#DIV/0!</v>
      </c>
      <c r="I614" t="s">
        <v>8237</v>
      </c>
      <c r="J614" t="s">
        <v>8249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t="str">
        <f t="shared" si="46"/>
        <v>technology</v>
      </c>
      <c r="R614" t="str">
        <f t="shared" si="47"/>
        <v>web</v>
      </c>
      <c r="S614" s="10">
        <f t="shared" si="48"/>
        <v>42585.031782407401</v>
      </c>
      <c r="T614" s="10">
        <f t="shared" si="4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45"/>
        <v>0.21363333333333334</v>
      </c>
      <c r="G615" t="s">
        <v>8220</v>
      </c>
      <c r="H615">
        <f>E615/N615</f>
        <v>105.93388429752066</v>
      </c>
      <c r="I615" t="s">
        <v>8224</v>
      </c>
      <c r="J615" t="s">
        <v>8246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t="str">
        <f t="shared" si="46"/>
        <v>technology</v>
      </c>
      <c r="R615" t="str">
        <f t="shared" si="47"/>
        <v>web</v>
      </c>
      <c r="S615" s="10">
        <f t="shared" si="48"/>
        <v>42247.496759259258</v>
      </c>
      <c r="T615" s="10">
        <f t="shared" si="4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45"/>
        <v>0</v>
      </c>
      <c r="G616" t="s">
        <v>8220</v>
      </c>
      <c r="H616" t="e">
        <f>E616/N616</f>
        <v>#DIV/0!</v>
      </c>
      <c r="I616" t="s">
        <v>8224</v>
      </c>
      <c r="J616" t="s">
        <v>8246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t="str">
        <f t="shared" si="46"/>
        <v>technology</v>
      </c>
      <c r="R616" t="str">
        <f t="shared" si="47"/>
        <v>web</v>
      </c>
      <c r="S616" s="10">
        <f t="shared" si="48"/>
        <v>42515.061805555553</v>
      </c>
      <c r="T616" s="10">
        <f t="shared" si="4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45"/>
        <v>0</v>
      </c>
      <c r="G617" t="s">
        <v>8220</v>
      </c>
      <c r="H617" t="e">
        <f>E617/N617</f>
        <v>#DIV/0!</v>
      </c>
      <c r="I617" t="s">
        <v>8228</v>
      </c>
      <c r="J617" t="s">
        <v>8250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t="str">
        <f t="shared" si="46"/>
        <v>technology</v>
      </c>
      <c r="R617" t="str">
        <f t="shared" si="47"/>
        <v>web</v>
      </c>
      <c r="S617" s="10">
        <f t="shared" si="48"/>
        <v>42242.122210648144</v>
      </c>
      <c r="T617" s="10">
        <f t="shared" si="4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45"/>
        <v>0</v>
      </c>
      <c r="G618" t="s">
        <v>8220</v>
      </c>
      <c r="H618" t="e">
        <f>E618/N618</f>
        <v>#DIV/0!</v>
      </c>
      <c r="I618" t="s">
        <v>8230</v>
      </c>
      <c r="J618" t="s">
        <v>8249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t="str">
        <f t="shared" si="46"/>
        <v>technology</v>
      </c>
      <c r="R618" t="str">
        <f t="shared" si="47"/>
        <v>web</v>
      </c>
      <c r="S618" s="10">
        <f t="shared" si="48"/>
        <v>42761.376238425932</v>
      </c>
      <c r="T618" s="10">
        <f t="shared" si="4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45"/>
        <v>0.03</v>
      </c>
      <c r="G619" t="s">
        <v>8220</v>
      </c>
      <c r="H619">
        <f>E619/N619</f>
        <v>20</v>
      </c>
      <c r="I619" t="s">
        <v>8225</v>
      </c>
      <c r="J619" t="s">
        <v>8247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t="str">
        <f t="shared" si="46"/>
        <v>technology</v>
      </c>
      <c r="R619" t="str">
        <f t="shared" si="47"/>
        <v>web</v>
      </c>
      <c r="S619" s="10">
        <f t="shared" si="48"/>
        <v>42087.343090277776</v>
      </c>
      <c r="T619" s="10">
        <f t="shared" si="4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45"/>
        <v>0</v>
      </c>
      <c r="G620" t="s">
        <v>8220</v>
      </c>
      <c r="H620" t="e">
        <f>E620/N620</f>
        <v>#DIV/0!</v>
      </c>
      <c r="I620" t="s">
        <v>8224</v>
      </c>
      <c r="J620" t="s">
        <v>8246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t="str">
        <f t="shared" si="46"/>
        <v>technology</v>
      </c>
      <c r="R620" t="str">
        <f t="shared" si="47"/>
        <v>web</v>
      </c>
      <c r="S620" s="10">
        <f t="shared" si="48"/>
        <v>42317.810219907406</v>
      </c>
      <c r="T620" s="10">
        <f t="shared" si="4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45"/>
        <v>3.9999999999999998E-7</v>
      </c>
      <c r="G621" t="s">
        <v>8220</v>
      </c>
      <c r="H621">
        <f>E621/N621</f>
        <v>1</v>
      </c>
      <c r="I621" t="s">
        <v>8224</v>
      </c>
      <c r="J621" t="s">
        <v>8246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t="str">
        <f t="shared" si="46"/>
        <v>technology</v>
      </c>
      <c r="R621" t="str">
        <f t="shared" si="47"/>
        <v>web</v>
      </c>
      <c r="S621" s="10">
        <f t="shared" si="48"/>
        <v>41908.650347222225</v>
      </c>
      <c r="T621" s="10">
        <f t="shared" si="4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45"/>
        <v>0.01</v>
      </c>
      <c r="G622" t="s">
        <v>8220</v>
      </c>
      <c r="H622">
        <f>E622/N622</f>
        <v>300</v>
      </c>
      <c r="I622" t="s">
        <v>8229</v>
      </c>
      <c r="J622" t="s">
        <v>8251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t="str">
        <f t="shared" si="46"/>
        <v>technology</v>
      </c>
      <c r="R622" t="str">
        <f t="shared" si="47"/>
        <v>web</v>
      </c>
      <c r="S622" s="10">
        <f t="shared" si="48"/>
        <v>41831.716874999998</v>
      </c>
      <c r="T622" s="10">
        <f t="shared" si="4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45"/>
        <v>1.044E-2</v>
      </c>
      <c r="G623" t="s">
        <v>8220</v>
      </c>
      <c r="H623">
        <f>E623/N623</f>
        <v>87</v>
      </c>
      <c r="I623" t="s">
        <v>8224</v>
      </c>
      <c r="J623" t="s">
        <v>8246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t="str">
        <f t="shared" si="46"/>
        <v>technology</v>
      </c>
      <c r="R623" t="str">
        <f t="shared" si="47"/>
        <v>web</v>
      </c>
      <c r="S623" s="10">
        <f t="shared" si="48"/>
        <v>42528.987696759257</v>
      </c>
      <c r="T623" s="10">
        <f t="shared" si="4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45"/>
        <v>5.6833333333333333E-2</v>
      </c>
      <c r="G624" t="s">
        <v>8220</v>
      </c>
      <c r="H624">
        <f>E624/N624</f>
        <v>37.888888888888886</v>
      </c>
      <c r="I624" t="s">
        <v>8224</v>
      </c>
      <c r="J624" t="s">
        <v>8246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t="str">
        <f t="shared" si="46"/>
        <v>technology</v>
      </c>
      <c r="R624" t="str">
        <f t="shared" si="47"/>
        <v>web</v>
      </c>
      <c r="S624" s="10">
        <f t="shared" si="48"/>
        <v>42532.774745370371</v>
      </c>
      <c r="T624" s="10">
        <f t="shared" si="4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45"/>
        <v>0</v>
      </c>
      <c r="G625" t="s">
        <v>8220</v>
      </c>
      <c r="H625" t="e">
        <f>E625/N625</f>
        <v>#DIV/0!</v>
      </c>
      <c r="I625" t="s">
        <v>8226</v>
      </c>
      <c r="J625" t="s">
        <v>8248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t="str">
        <f t="shared" si="46"/>
        <v>technology</v>
      </c>
      <c r="R625" t="str">
        <f t="shared" si="47"/>
        <v>web</v>
      </c>
      <c r="S625" s="10">
        <f t="shared" si="48"/>
        <v>42122.009224537032</v>
      </c>
      <c r="T625" s="10">
        <f t="shared" si="4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45"/>
        <v>0</v>
      </c>
      <c r="G626" t="s">
        <v>8220</v>
      </c>
      <c r="H626" t="e">
        <f>E626/N626</f>
        <v>#DIV/0!</v>
      </c>
      <c r="I626" t="s">
        <v>8224</v>
      </c>
      <c r="J626" t="s">
        <v>8246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t="str">
        <f t="shared" si="46"/>
        <v>technology</v>
      </c>
      <c r="R626" t="str">
        <f t="shared" si="47"/>
        <v>web</v>
      </c>
      <c r="S626" s="10">
        <f t="shared" si="48"/>
        <v>42108.988900462966</v>
      </c>
      <c r="T626" s="10">
        <f t="shared" si="4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45"/>
        <v>0</v>
      </c>
      <c r="G627" t="s">
        <v>8220</v>
      </c>
      <c r="H627" t="e">
        <f>E627/N627</f>
        <v>#DIV/0!</v>
      </c>
      <c r="I627" t="s">
        <v>8229</v>
      </c>
      <c r="J627" t="s">
        <v>8251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t="str">
        <f t="shared" si="46"/>
        <v>technology</v>
      </c>
      <c r="R627" t="str">
        <f t="shared" si="47"/>
        <v>web</v>
      </c>
      <c r="S627" s="10">
        <f t="shared" si="48"/>
        <v>42790.895567129628</v>
      </c>
      <c r="T627" s="10">
        <f t="shared" si="4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45"/>
        <v>0.17380000000000001</v>
      </c>
      <c r="G628" t="s">
        <v>8220</v>
      </c>
      <c r="H628">
        <f>E628/N628</f>
        <v>111.41025641025641</v>
      </c>
      <c r="I628" t="s">
        <v>8224</v>
      </c>
      <c r="J628" t="s">
        <v>8246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t="str">
        <f t="shared" si="46"/>
        <v>technology</v>
      </c>
      <c r="R628" t="str">
        <f t="shared" si="47"/>
        <v>web</v>
      </c>
      <c r="S628" s="10">
        <f t="shared" si="48"/>
        <v>42198.559479166666</v>
      </c>
      <c r="T628" s="10">
        <f t="shared" si="4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45"/>
        <v>2.0000000000000001E-4</v>
      </c>
      <c r="G629" t="s">
        <v>8220</v>
      </c>
      <c r="H629">
        <f>E629/N629</f>
        <v>90</v>
      </c>
      <c r="I629" t="s">
        <v>8235</v>
      </c>
      <c r="J629" t="s">
        <v>8255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t="str">
        <f t="shared" si="46"/>
        <v>technology</v>
      </c>
      <c r="R629" t="str">
        <f t="shared" si="47"/>
        <v>web</v>
      </c>
      <c r="S629" s="10">
        <f t="shared" si="48"/>
        <v>42384.306840277779</v>
      </c>
      <c r="T629" s="10">
        <f t="shared" si="4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45"/>
        <v>0</v>
      </c>
      <c r="G630" t="s">
        <v>8220</v>
      </c>
      <c r="H630" t="e">
        <f>E630/N630</f>
        <v>#DIV/0!</v>
      </c>
      <c r="I630" t="s">
        <v>8224</v>
      </c>
      <c r="J630" t="s">
        <v>8246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t="str">
        <f t="shared" si="46"/>
        <v>technology</v>
      </c>
      <c r="R630" t="str">
        <f t="shared" si="47"/>
        <v>web</v>
      </c>
      <c r="S630" s="10">
        <f t="shared" si="48"/>
        <v>41803.692789351851</v>
      </c>
      <c r="T630" s="10">
        <f t="shared" si="4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45"/>
        <v>1.75E-3</v>
      </c>
      <c r="G631" t="s">
        <v>8220</v>
      </c>
      <c r="H631">
        <f>E631/N631</f>
        <v>116.66666666666667</v>
      </c>
      <c r="I631" t="s">
        <v>8226</v>
      </c>
      <c r="J631" t="s">
        <v>8248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t="str">
        <f t="shared" si="46"/>
        <v>technology</v>
      </c>
      <c r="R631" t="str">
        <f t="shared" si="47"/>
        <v>web</v>
      </c>
      <c r="S631" s="10">
        <f t="shared" si="48"/>
        <v>42474.637824074074</v>
      </c>
      <c r="T631" s="10">
        <f t="shared" si="4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45"/>
        <v>8.3340278356529708E-4</v>
      </c>
      <c r="G632" t="s">
        <v>8220</v>
      </c>
      <c r="H632">
        <f>E632/N632</f>
        <v>10</v>
      </c>
      <c r="I632" t="s">
        <v>8224</v>
      </c>
      <c r="J632" t="s">
        <v>8246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t="str">
        <f t="shared" si="46"/>
        <v>technology</v>
      </c>
      <c r="R632" t="str">
        <f t="shared" si="47"/>
        <v>web</v>
      </c>
      <c r="S632" s="10">
        <f t="shared" si="48"/>
        <v>42223.619456018518</v>
      </c>
      <c r="T632" s="10">
        <f t="shared" si="4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45"/>
        <v>1.38E-2</v>
      </c>
      <c r="G633" t="s">
        <v>8220</v>
      </c>
      <c r="H633">
        <f>E633/N633</f>
        <v>76.666666666666671</v>
      </c>
      <c r="I633" t="s">
        <v>8229</v>
      </c>
      <c r="J633" t="s">
        <v>8251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t="str">
        <f t="shared" si="46"/>
        <v>technology</v>
      </c>
      <c r="R633" t="str">
        <f t="shared" si="47"/>
        <v>web</v>
      </c>
      <c r="S633" s="10">
        <f t="shared" si="48"/>
        <v>42489.772326388891</v>
      </c>
      <c r="T633" s="10">
        <f t="shared" si="4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45"/>
        <v>0</v>
      </c>
      <c r="G634" t="s">
        <v>8220</v>
      </c>
      <c r="H634" t="e">
        <f>E634/N634</f>
        <v>#DIV/0!</v>
      </c>
      <c r="I634" t="s">
        <v>8233</v>
      </c>
      <c r="J634" t="s">
        <v>8249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t="str">
        <f t="shared" si="46"/>
        <v>technology</v>
      </c>
      <c r="R634" t="str">
        <f t="shared" si="47"/>
        <v>web</v>
      </c>
      <c r="S634" s="10">
        <f t="shared" si="48"/>
        <v>42303.659317129626</v>
      </c>
      <c r="T634" s="10">
        <f t="shared" si="4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45"/>
        <v>0.1245</v>
      </c>
      <c r="G635" t="s">
        <v>8220</v>
      </c>
      <c r="H635">
        <f>E635/N635</f>
        <v>49.8</v>
      </c>
      <c r="I635" t="s">
        <v>8224</v>
      </c>
      <c r="J635" t="s">
        <v>8246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t="str">
        <f t="shared" si="46"/>
        <v>technology</v>
      </c>
      <c r="R635" t="str">
        <f t="shared" si="47"/>
        <v>web</v>
      </c>
      <c r="S635" s="10">
        <f t="shared" si="48"/>
        <v>42507.29932870371</v>
      </c>
      <c r="T635" s="10">
        <f t="shared" si="4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45"/>
        <v>2.0000000000000001E-4</v>
      </c>
      <c r="G636" t="s">
        <v>8220</v>
      </c>
      <c r="H636">
        <f>E636/N636</f>
        <v>1</v>
      </c>
      <c r="I636" t="s">
        <v>8224</v>
      </c>
      <c r="J636" t="s">
        <v>8246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t="str">
        <f t="shared" si="46"/>
        <v>technology</v>
      </c>
      <c r="R636" t="str">
        <f t="shared" si="47"/>
        <v>web</v>
      </c>
      <c r="S636" s="10">
        <f t="shared" si="48"/>
        <v>42031.928576388891</v>
      </c>
      <c r="T636" s="10">
        <f t="shared" si="4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45"/>
        <v>8.0000000000000007E-5</v>
      </c>
      <c r="G637" t="s">
        <v>8220</v>
      </c>
      <c r="H637">
        <f>E637/N637</f>
        <v>2</v>
      </c>
      <c r="I637" t="s">
        <v>8224</v>
      </c>
      <c r="J637" t="s">
        <v>8246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t="str">
        <f t="shared" si="46"/>
        <v>technology</v>
      </c>
      <c r="R637" t="str">
        <f t="shared" si="47"/>
        <v>web</v>
      </c>
      <c r="S637" s="10">
        <f t="shared" si="48"/>
        <v>42076.092152777783</v>
      </c>
      <c r="T637" s="10">
        <f t="shared" si="4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45"/>
        <v>2E-3</v>
      </c>
      <c r="G638" t="s">
        <v>8220</v>
      </c>
      <c r="H638">
        <f>E638/N638</f>
        <v>4</v>
      </c>
      <c r="I638" t="s">
        <v>8225</v>
      </c>
      <c r="J638" t="s">
        <v>8247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t="str">
        <f t="shared" si="46"/>
        <v>technology</v>
      </c>
      <c r="R638" t="str">
        <f t="shared" si="47"/>
        <v>web</v>
      </c>
      <c r="S638" s="10">
        <f t="shared" si="48"/>
        <v>42131.455439814818</v>
      </c>
      <c r="T638" s="10">
        <f t="shared" si="4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45"/>
        <v>0</v>
      </c>
      <c r="G639" t="s">
        <v>8220</v>
      </c>
      <c r="H639" t="e">
        <f>E639/N639</f>
        <v>#DIV/0!</v>
      </c>
      <c r="I639" t="s">
        <v>8225</v>
      </c>
      <c r="J639" t="s">
        <v>8247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t="str">
        <f t="shared" si="46"/>
        <v>technology</v>
      </c>
      <c r="R639" t="str">
        <f t="shared" si="47"/>
        <v>web</v>
      </c>
      <c r="S639" s="10">
        <f t="shared" si="48"/>
        <v>42762.962013888886</v>
      </c>
      <c r="T639" s="10">
        <f t="shared" si="4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45"/>
        <v>9.0000000000000006E-5</v>
      </c>
      <c r="G640" t="s">
        <v>8220</v>
      </c>
      <c r="H640">
        <f>E640/N640</f>
        <v>3</v>
      </c>
      <c r="I640" t="s">
        <v>8236</v>
      </c>
      <c r="J640" t="s">
        <v>8249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t="str">
        <f t="shared" si="46"/>
        <v>technology</v>
      </c>
      <c r="R640" t="str">
        <f t="shared" si="47"/>
        <v>web</v>
      </c>
      <c r="S640" s="10">
        <f t="shared" si="48"/>
        <v>42759.593310185184</v>
      </c>
      <c r="T640" s="10">
        <f t="shared" si="4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45"/>
        <v>9.9999999999999995E-7</v>
      </c>
      <c r="G641" t="s">
        <v>8220</v>
      </c>
      <c r="H641">
        <f>E641/N641</f>
        <v>1</v>
      </c>
      <c r="I641" t="s">
        <v>8224</v>
      </c>
      <c r="J641" t="s">
        <v>8246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t="str">
        <f t="shared" si="46"/>
        <v>technology</v>
      </c>
      <c r="R641" t="str">
        <f t="shared" si="47"/>
        <v>web</v>
      </c>
      <c r="S641" s="10">
        <f t="shared" si="48"/>
        <v>41865.583275462966</v>
      </c>
      <c r="T641" s="10">
        <f t="shared" si="4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si="45"/>
        <v>1.4428571428571428</v>
      </c>
      <c r="G642" t="s">
        <v>8219</v>
      </c>
      <c r="H642">
        <f>E642/N642</f>
        <v>50.5</v>
      </c>
      <c r="I642" t="s">
        <v>8230</v>
      </c>
      <c r="J642" t="s">
        <v>8249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t="str">
        <f t="shared" si="46"/>
        <v>technology</v>
      </c>
      <c r="R642" t="str">
        <f t="shared" si="47"/>
        <v>wearables</v>
      </c>
      <c r="S642" s="10">
        <f t="shared" si="48"/>
        <v>42683.420312500006</v>
      </c>
      <c r="T642" s="10">
        <f t="shared" si="4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ref="F643:F706" si="50">E643/D643</f>
        <v>1.1916249999999999</v>
      </c>
      <c r="G643" t="s">
        <v>8219</v>
      </c>
      <c r="H643">
        <f>E643/N643</f>
        <v>151.31746031746033</v>
      </c>
      <c r="I643" t="s">
        <v>8224</v>
      </c>
      <c r="J643" t="s">
        <v>8246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t="str">
        <f t="shared" ref="Q643:Q706" si="51">LEFT(P643,(FIND("/",P643,1)-1))</f>
        <v>technology</v>
      </c>
      <c r="R643" t="str">
        <f t="shared" ref="R643:R706" si="52">MID(P643,FIND("/",P643)+1,256)</f>
        <v>wearables</v>
      </c>
      <c r="S643" s="10">
        <f t="shared" ref="S643:S706" si="53">(((L643/60)/60)/24)+DATE(1970,1,1)</f>
        <v>42199.57</v>
      </c>
      <c r="T643" s="10">
        <f t="shared" ref="T643:T706" si="54">(((K643/60)/60)/24)+DATE(1970,1,1)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50"/>
        <v>14.604850000000001</v>
      </c>
      <c r="G644" t="s">
        <v>8219</v>
      </c>
      <c r="H644">
        <f>E644/N644</f>
        <v>134.3592456301748</v>
      </c>
      <c r="I644" t="s">
        <v>8236</v>
      </c>
      <c r="J644" t="s">
        <v>8249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t="str">
        <f t="shared" si="51"/>
        <v>technology</v>
      </c>
      <c r="R644" t="str">
        <f t="shared" si="52"/>
        <v>wearables</v>
      </c>
      <c r="S644" s="10">
        <f t="shared" si="53"/>
        <v>42199.651319444441</v>
      </c>
      <c r="T644" s="10">
        <f t="shared" si="5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50"/>
        <v>1.0580799999999999</v>
      </c>
      <c r="G645" t="s">
        <v>8219</v>
      </c>
      <c r="H645">
        <f>E645/N645</f>
        <v>174.02631578947367</v>
      </c>
      <c r="I645" t="s">
        <v>8224</v>
      </c>
      <c r="J645" t="s">
        <v>8246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t="str">
        <f t="shared" si="51"/>
        <v>technology</v>
      </c>
      <c r="R645" t="str">
        <f t="shared" si="52"/>
        <v>wearables</v>
      </c>
      <c r="S645" s="10">
        <f t="shared" si="53"/>
        <v>42100.642071759255</v>
      </c>
      <c r="T645" s="10">
        <f t="shared" si="5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50"/>
        <v>3.0011791999999997</v>
      </c>
      <c r="G646" t="s">
        <v>8219</v>
      </c>
      <c r="H646">
        <f>E646/N646</f>
        <v>73.486268364348675</v>
      </c>
      <c r="I646" t="s">
        <v>8224</v>
      </c>
      <c r="J646" t="s">
        <v>8246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t="str">
        <f t="shared" si="51"/>
        <v>technology</v>
      </c>
      <c r="R646" t="str">
        <f t="shared" si="52"/>
        <v>wearables</v>
      </c>
      <c r="S646" s="10">
        <f t="shared" si="53"/>
        <v>41898.665960648148</v>
      </c>
      <c r="T646" s="10">
        <f t="shared" si="5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50"/>
        <v>2.7869999999999999</v>
      </c>
      <c r="G647" t="s">
        <v>8219</v>
      </c>
      <c r="H647">
        <f>E647/N647</f>
        <v>23.518987341772153</v>
      </c>
      <c r="I647" t="s">
        <v>8224</v>
      </c>
      <c r="J647" t="s">
        <v>8246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t="str">
        <f t="shared" si="51"/>
        <v>technology</v>
      </c>
      <c r="R647" t="str">
        <f t="shared" si="52"/>
        <v>wearables</v>
      </c>
      <c r="S647" s="10">
        <f t="shared" si="53"/>
        <v>42564.026319444441</v>
      </c>
      <c r="T647" s="10">
        <f t="shared" si="5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50"/>
        <v>1.3187625000000001</v>
      </c>
      <c r="G648" t="s">
        <v>8219</v>
      </c>
      <c r="H648">
        <f>E648/N648</f>
        <v>39.074444444444445</v>
      </c>
      <c r="I648" t="s">
        <v>8224</v>
      </c>
      <c r="J648" t="s">
        <v>8246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t="str">
        <f t="shared" si="51"/>
        <v>technology</v>
      </c>
      <c r="R648" t="str">
        <f t="shared" si="52"/>
        <v>wearables</v>
      </c>
      <c r="S648" s="10">
        <f t="shared" si="53"/>
        <v>41832.852627314816</v>
      </c>
      <c r="T648" s="10">
        <f t="shared" si="5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50"/>
        <v>1.0705</v>
      </c>
      <c r="G649" t="s">
        <v>8219</v>
      </c>
      <c r="H649">
        <f>E649/N649</f>
        <v>125.94117647058823</v>
      </c>
      <c r="I649" t="s">
        <v>8229</v>
      </c>
      <c r="J649" t="s">
        <v>8251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t="str">
        <f t="shared" si="51"/>
        <v>technology</v>
      </c>
      <c r="R649" t="str">
        <f t="shared" si="52"/>
        <v>wearables</v>
      </c>
      <c r="S649" s="10">
        <f t="shared" si="53"/>
        <v>42416.767928240741</v>
      </c>
      <c r="T649" s="10">
        <f t="shared" si="5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50"/>
        <v>1.2682285714285715</v>
      </c>
      <c r="G650" t="s">
        <v>8219</v>
      </c>
      <c r="H650">
        <f>E650/N650</f>
        <v>1644</v>
      </c>
      <c r="I650" t="s">
        <v>8224</v>
      </c>
      <c r="J650" t="s">
        <v>8246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t="str">
        <f t="shared" si="51"/>
        <v>technology</v>
      </c>
      <c r="R650" t="str">
        <f t="shared" si="52"/>
        <v>wearables</v>
      </c>
      <c r="S650" s="10">
        <f t="shared" si="53"/>
        <v>41891.693379629629</v>
      </c>
      <c r="T650" s="10">
        <f t="shared" si="5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50"/>
        <v>1.3996</v>
      </c>
      <c r="G651" t="s">
        <v>8219</v>
      </c>
      <c r="H651">
        <f>E651/N651</f>
        <v>42.670731707317074</v>
      </c>
      <c r="I651" t="s">
        <v>8224</v>
      </c>
      <c r="J651" t="s">
        <v>8246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t="str">
        <f t="shared" si="51"/>
        <v>technology</v>
      </c>
      <c r="R651" t="str">
        <f t="shared" si="52"/>
        <v>wearables</v>
      </c>
      <c r="S651" s="10">
        <f t="shared" si="53"/>
        <v>41877.912187499998</v>
      </c>
      <c r="T651" s="10">
        <f t="shared" si="5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50"/>
        <v>1.1240000000000001</v>
      </c>
      <c r="G652" t="s">
        <v>8219</v>
      </c>
      <c r="H652">
        <f>E652/N652</f>
        <v>35.125</v>
      </c>
      <c r="I652" t="s">
        <v>8224</v>
      </c>
      <c r="J652" t="s">
        <v>8246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t="str">
        <f t="shared" si="51"/>
        <v>technology</v>
      </c>
      <c r="R652" t="str">
        <f t="shared" si="52"/>
        <v>wearables</v>
      </c>
      <c r="S652" s="10">
        <f t="shared" si="53"/>
        <v>41932.036851851852</v>
      </c>
      <c r="T652" s="10">
        <f t="shared" si="5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50"/>
        <v>1.00528</v>
      </c>
      <c r="G653" t="s">
        <v>8219</v>
      </c>
      <c r="H653">
        <f>E653/N653</f>
        <v>239.35238095238094</v>
      </c>
      <c r="I653" t="s">
        <v>8224</v>
      </c>
      <c r="J653" t="s">
        <v>8246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t="str">
        <f t="shared" si="51"/>
        <v>technology</v>
      </c>
      <c r="R653" t="str">
        <f t="shared" si="52"/>
        <v>wearables</v>
      </c>
      <c r="S653" s="10">
        <f t="shared" si="53"/>
        <v>41956.017488425925</v>
      </c>
      <c r="T653" s="10">
        <f t="shared" si="5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50"/>
        <v>1.0046666666666666</v>
      </c>
      <c r="G654" t="s">
        <v>8219</v>
      </c>
      <c r="H654">
        <f>E654/N654</f>
        <v>107.64285714285714</v>
      </c>
      <c r="I654" t="s">
        <v>8224</v>
      </c>
      <c r="J654" t="s">
        <v>8246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t="str">
        <f t="shared" si="51"/>
        <v>technology</v>
      </c>
      <c r="R654" t="str">
        <f t="shared" si="52"/>
        <v>wearables</v>
      </c>
      <c r="S654" s="10">
        <f t="shared" si="53"/>
        <v>42675.690393518518</v>
      </c>
      <c r="T654" s="10">
        <f t="shared" si="5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50"/>
        <v>1.4144600000000001</v>
      </c>
      <c r="G655" t="s">
        <v>8219</v>
      </c>
      <c r="H655">
        <f>E655/N655</f>
        <v>95.830623306233065</v>
      </c>
      <c r="I655" t="s">
        <v>8224</v>
      </c>
      <c r="J655" t="s">
        <v>8246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t="str">
        <f t="shared" si="51"/>
        <v>technology</v>
      </c>
      <c r="R655" t="str">
        <f t="shared" si="52"/>
        <v>wearables</v>
      </c>
      <c r="S655" s="10">
        <f t="shared" si="53"/>
        <v>42199.618518518517</v>
      </c>
      <c r="T655" s="10">
        <f t="shared" si="5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50"/>
        <v>2.6729166666666666</v>
      </c>
      <c r="G656" t="s">
        <v>8219</v>
      </c>
      <c r="H656">
        <f>E656/N656</f>
        <v>31.663376110562684</v>
      </c>
      <c r="I656" t="s">
        <v>8224</v>
      </c>
      <c r="J656" t="s">
        <v>8246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t="str">
        <f t="shared" si="51"/>
        <v>technology</v>
      </c>
      <c r="R656" t="str">
        <f t="shared" si="52"/>
        <v>wearables</v>
      </c>
      <c r="S656" s="10">
        <f t="shared" si="53"/>
        <v>42163.957326388889</v>
      </c>
      <c r="T656" s="10">
        <f t="shared" si="5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50"/>
        <v>1.4688749999999999</v>
      </c>
      <c r="G657" t="s">
        <v>8219</v>
      </c>
      <c r="H657">
        <f>E657/N657</f>
        <v>42.886861313868614</v>
      </c>
      <c r="I657" t="s">
        <v>8224</v>
      </c>
      <c r="J657" t="s">
        <v>8246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t="str">
        <f t="shared" si="51"/>
        <v>technology</v>
      </c>
      <c r="R657" t="str">
        <f t="shared" si="52"/>
        <v>wearables</v>
      </c>
      <c r="S657" s="10">
        <f t="shared" si="53"/>
        <v>42045.957314814819</v>
      </c>
      <c r="T657" s="10">
        <f t="shared" si="5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50"/>
        <v>2.1356000000000002</v>
      </c>
      <c r="G658" t="s">
        <v>8219</v>
      </c>
      <c r="H658">
        <f>E658/N658</f>
        <v>122.73563218390805</v>
      </c>
      <c r="I658" t="s">
        <v>8224</v>
      </c>
      <c r="J658" t="s">
        <v>8246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t="str">
        <f t="shared" si="51"/>
        <v>technology</v>
      </c>
      <c r="R658" t="str">
        <f t="shared" si="52"/>
        <v>wearables</v>
      </c>
      <c r="S658" s="10">
        <f t="shared" si="53"/>
        <v>42417.804618055554</v>
      </c>
      <c r="T658" s="10">
        <f t="shared" si="5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50"/>
        <v>1.2569999999999999</v>
      </c>
      <c r="G659" t="s">
        <v>8219</v>
      </c>
      <c r="H659">
        <f>E659/N659</f>
        <v>190.45454545454547</v>
      </c>
      <c r="I659" t="s">
        <v>8224</v>
      </c>
      <c r="J659" t="s">
        <v>8246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t="str">
        <f t="shared" si="51"/>
        <v>technology</v>
      </c>
      <c r="R659" t="str">
        <f t="shared" si="52"/>
        <v>wearables</v>
      </c>
      <c r="S659" s="10">
        <f t="shared" si="53"/>
        <v>42331.84574074074</v>
      </c>
      <c r="T659" s="10">
        <f t="shared" si="5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50"/>
        <v>1.0446206037108834</v>
      </c>
      <c r="G660" t="s">
        <v>8219</v>
      </c>
      <c r="H660">
        <f>E660/N660</f>
        <v>109.33695652173913</v>
      </c>
      <c r="I660" t="s">
        <v>8224</v>
      </c>
      <c r="J660" t="s">
        <v>8246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t="str">
        <f t="shared" si="51"/>
        <v>technology</v>
      </c>
      <c r="R660" t="str">
        <f t="shared" si="52"/>
        <v>wearables</v>
      </c>
      <c r="S660" s="10">
        <f t="shared" si="53"/>
        <v>42179.160752314812</v>
      </c>
      <c r="T660" s="10">
        <f t="shared" si="5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50"/>
        <v>1.0056666666666667</v>
      </c>
      <c r="G661" t="s">
        <v>8219</v>
      </c>
      <c r="H661">
        <f>E661/N661</f>
        <v>143.66666666666666</v>
      </c>
      <c r="I661" t="s">
        <v>8224</v>
      </c>
      <c r="J661" t="s">
        <v>8246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t="str">
        <f t="shared" si="51"/>
        <v>technology</v>
      </c>
      <c r="R661" t="str">
        <f t="shared" si="52"/>
        <v>wearables</v>
      </c>
      <c r="S661" s="10">
        <f t="shared" si="53"/>
        <v>42209.593692129631</v>
      </c>
      <c r="T661" s="10">
        <f t="shared" si="5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50"/>
        <v>3.058E-2</v>
      </c>
      <c r="G662" t="s">
        <v>8221</v>
      </c>
      <c r="H662">
        <f>E662/N662</f>
        <v>84.944444444444443</v>
      </c>
      <c r="I662" t="s">
        <v>8224</v>
      </c>
      <c r="J662" t="s">
        <v>8246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t="str">
        <f t="shared" si="51"/>
        <v>technology</v>
      </c>
      <c r="R662" t="str">
        <f t="shared" si="52"/>
        <v>wearables</v>
      </c>
      <c r="S662" s="10">
        <f t="shared" si="53"/>
        <v>41922.741655092592</v>
      </c>
      <c r="T662" s="10">
        <f t="shared" si="5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50"/>
        <v>9.4999999999999998E-3</v>
      </c>
      <c r="G663" t="s">
        <v>8221</v>
      </c>
      <c r="H663">
        <f>E663/N663</f>
        <v>10.555555555555555</v>
      </c>
      <c r="I663" t="s">
        <v>8224</v>
      </c>
      <c r="J663" t="s">
        <v>8246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t="str">
        <f t="shared" si="51"/>
        <v>technology</v>
      </c>
      <c r="R663" t="str">
        <f t="shared" si="52"/>
        <v>wearables</v>
      </c>
      <c r="S663" s="10">
        <f t="shared" si="53"/>
        <v>42636.645358796297</v>
      </c>
      <c r="T663" s="10">
        <f t="shared" si="5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50"/>
        <v>4.0000000000000001E-3</v>
      </c>
      <c r="G664" t="s">
        <v>8221</v>
      </c>
      <c r="H664">
        <f>E664/N664</f>
        <v>39</v>
      </c>
      <c r="I664" t="s">
        <v>8224</v>
      </c>
      <c r="J664" t="s">
        <v>8246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t="str">
        <f t="shared" si="51"/>
        <v>technology</v>
      </c>
      <c r="R664" t="str">
        <f t="shared" si="52"/>
        <v>wearables</v>
      </c>
      <c r="S664" s="10">
        <f t="shared" si="53"/>
        <v>41990.438043981485</v>
      </c>
      <c r="T664" s="10">
        <f t="shared" si="5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50"/>
        <v>3.5000000000000001E-3</v>
      </c>
      <c r="G665" t="s">
        <v>8221</v>
      </c>
      <c r="H665">
        <f>E665/N665</f>
        <v>100</v>
      </c>
      <c r="I665" t="s">
        <v>8232</v>
      </c>
      <c r="J665" t="s">
        <v>8253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t="str">
        <f t="shared" si="51"/>
        <v>technology</v>
      </c>
      <c r="R665" t="str">
        <f t="shared" si="52"/>
        <v>wearables</v>
      </c>
      <c r="S665" s="10">
        <f t="shared" si="53"/>
        <v>42173.843240740738</v>
      </c>
      <c r="T665" s="10">
        <f t="shared" si="5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50"/>
        <v>7.5333333333333335E-2</v>
      </c>
      <c r="G666" t="s">
        <v>8221</v>
      </c>
      <c r="H666">
        <f>E666/N666</f>
        <v>31.172413793103448</v>
      </c>
      <c r="I666" t="s">
        <v>8224</v>
      </c>
      <c r="J666" t="s">
        <v>8246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t="str">
        <f t="shared" si="51"/>
        <v>technology</v>
      </c>
      <c r="R666" t="str">
        <f t="shared" si="52"/>
        <v>wearables</v>
      </c>
      <c r="S666" s="10">
        <f t="shared" si="53"/>
        <v>42077.666377314818</v>
      </c>
      <c r="T666" s="10">
        <f t="shared" si="5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50"/>
        <v>0.18640000000000001</v>
      </c>
      <c r="G667" t="s">
        <v>8221</v>
      </c>
      <c r="H667">
        <f>E667/N667</f>
        <v>155.33333333333334</v>
      </c>
      <c r="I667" t="s">
        <v>8224</v>
      </c>
      <c r="J667" t="s">
        <v>8246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t="str">
        <f t="shared" si="51"/>
        <v>technology</v>
      </c>
      <c r="R667" t="str">
        <f t="shared" si="52"/>
        <v>wearables</v>
      </c>
      <c r="S667" s="10">
        <f t="shared" si="53"/>
        <v>42688.711354166662</v>
      </c>
      <c r="T667" s="10">
        <f t="shared" si="5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50"/>
        <v>4.0000000000000003E-5</v>
      </c>
      <c r="G668" t="s">
        <v>8221</v>
      </c>
      <c r="H668">
        <f>E668/N668</f>
        <v>2</v>
      </c>
      <c r="I668" t="s">
        <v>8224</v>
      </c>
      <c r="J668" t="s">
        <v>8246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t="str">
        <f t="shared" si="51"/>
        <v>technology</v>
      </c>
      <c r="R668" t="str">
        <f t="shared" si="52"/>
        <v>wearables</v>
      </c>
      <c r="S668" s="10">
        <f t="shared" si="53"/>
        <v>41838.832152777781</v>
      </c>
      <c r="T668" s="10">
        <f t="shared" si="5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50"/>
        <v>0.1002</v>
      </c>
      <c r="G669" t="s">
        <v>8221</v>
      </c>
      <c r="H669">
        <f>E669/N669</f>
        <v>178.92857142857142</v>
      </c>
      <c r="I669" t="s">
        <v>8237</v>
      </c>
      <c r="J669" t="s">
        <v>8249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t="str">
        <f t="shared" si="51"/>
        <v>technology</v>
      </c>
      <c r="R669" t="str">
        <f t="shared" si="52"/>
        <v>wearables</v>
      </c>
      <c r="S669" s="10">
        <f t="shared" si="53"/>
        <v>42632.373414351852</v>
      </c>
      <c r="T669" s="10">
        <f t="shared" si="5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50"/>
        <v>4.5600000000000002E-2</v>
      </c>
      <c r="G670" t="s">
        <v>8221</v>
      </c>
      <c r="H670">
        <f>E670/N670</f>
        <v>27.36</v>
      </c>
      <c r="I670" t="s">
        <v>8224</v>
      </c>
      <c r="J670" t="s">
        <v>8246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t="str">
        <f t="shared" si="51"/>
        <v>technology</v>
      </c>
      <c r="R670" t="str">
        <f t="shared" si="52"/>
        <v>wearables</v>
      </c>
      <c r="S670" s="10">
        <f t="shared" si="53"/>
        <v>42090.831273148149</v>
      </c>
      <c r="T670" s="10">
        <f t="shared" si="5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50"/>
        <v>0.21507499999999999</v>
      </c>
      <c r="G671" t="s">
        <v>8221</v>
      </c>
      <c r="H671">
        <f>E671/N671</f>
        <v>1536.25</v>
      </c>
      <c r="I671" t="s">
        <v>8235</v>
      </c>
      <c r="J671" t="s">
        <v>8255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t="str">
        <f t="shared" si="51"/>
        <v>technology</v>
      </c>
      <c r="R671" t="str">
        <f t="shared" si="52"/>
        <v>wearables</v>
      </c>
      <c r="S671" s="10">
        <f t="shared" si="53"/>
        <v>42527.625671296293</v>
      </c>
      <c r="T671" s="10">
        <f t="shared" si="5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50"/>
        <v>0.29276666666666668</v>
      </c>
      <c r="G672" t="s">
        <v>8221</v>
      </c>
      <c r="H672">
        <f>E672/N672</f>
        <v>84.99677419354839</v>
      </c>
      <c r="I672" t="s">
        <v>8237</v>
      </c>
      <c r="J672" t="s">
        <v>8249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t="str">
        <f t="shared" si="51"/>
        <v>technology</v>
      </c>
      <c r="R672" t="str">
        <f t="shared" si="52"/>
        <v>wearables</v>
      </c>
      <c r="S672" s="10">
        <f t="shared" si="53"/>
        <v>42506.709722222222</v>
      </c>
      <c r="T672" s="10">
        <f t="shared" si="5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50"/>
        <v>0.39426666666666665</v>
      </c>
      <c r="G673" t="s">
        <v>8221</v>
      </c>
      <c r="H673">
        <f>E673/N673</f>
        <v>788.5333333333333</v>
      </c>
      <c r="I673" t="s">
        <v>8224</v>
      </c>
      <c r="J673" t="s">
        <v>8246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t="str">
        <f t="shared" si="51"/>
        <v>technology</v>
      </c>
      <c r="R673" t="str">
        <f t="shared" si="52"/>
        <v>wearables</v>
      </c>
      <c r="S673" s="10">
        <f t="shared" si="53"/>
        <v>41984.692731481482</v>
      </c>
      <c r="T673" s="10">
        <f t="shared" si="5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50"/>
        <v>0.21628</v>
      </c>
      <c r="G674" t="s">
        <v>8221</v>
      </c>
      <c r="H674">
        <f>E674/N674</f>
        <v>50.29767441860465</v>
      </c>
      <c r="I674" t="s">
        <v>8224</v>
      </c>
      <c r="J674" t="s">
        <v>8246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t="str">
        <f t="shared" si="51"/>
        <v>technology</v>
      </c>
      <c r="R674" t="str">
        <f t="shared" si="52"/>
        <v>wearables</v>
      </c>
      <c r="S674" s="10">
        <f t="shared" si="53"/>
        <v>41974.219490740739</v>
      </c>
      <c r="T674" s="10">
        <f t="shared" si="5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50"/>
        <v>2.0500000000000002E-3</v>
      </c>
      <c r="G675" t="s">
        <v>8221</v>
      </c>
      <c r="H675">
        <f>E675/N675</f>
        <v>68.333333333333329</v>
      </c>
      <c r="I675" t="s">
        <v>8224</v>
      </c>
      <c r="J675" t="s">
        <v>8246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t="str">
        <f t="shared" si="51"/>
        <v>technology</v>
      </c>
      <c r="R675" t="str">
        <f t="shared" si="52"/>
        <v>wearables</v>
      </c>
      <c r="S675" s="10">
        <f t="shared" si="53"/>
        <v>41838.840474537035</v>
      </c>
      <c r="T675" s="10">
        <f t="shared" si="5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50"/>
        <v>2.9999999999999997E-4</v>
      </c>
      <c r="G676" t="s">
        <v>8221</v>
      </c>
      <c r="H676">
        <f>E676/N676</f>
        <v>7.5</v>
      </c>
      <c r="I676" t="s">
        <v>8224</v>
      </c>
      <c r="J676" t="s">
        <v>8246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t="str">
        <f t="shared" si="51"/>
        <v>technology</v>
      </c>
      <c r="R676" t="str">
        <f t="shared" si="52"/>
        <v>wearables</v>
      </c>
      <c r="S676" s="10">
        <f t="shared" si="53"/>
        <v>41803.116053240738</v>
      </c>
      <c r="T676" s="10">
        <f t="shared" si="5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50"/>
        <v>0.14849999999999999</v>
      </c>
      <c r="G677" t="s">
        <v>8221</v>
      </c>
      <c r="H677">
        <f>E677/N677</f>
        <v>34.269230769230766</v>
      </c>
      <c r="I677" t="s">
        <v>8224</v>
      </c>
      <c r="J677" t="s">
        <v>8246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t="str">
        <f t="shared" si="51"/>
        <v>technology</v>
      </c>
      <c r="R677" t="str">
        <f t="shared" si="52"/>
        <v>wearables</v>
      </c>
      <c r="S677" s="10">
        <f t="shared" si="53"/>
        <v>41975.930601851855</v>
      </c>
      <c r="T677" s="10">
        <f t="shared" si="5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50"/>
        <v>1.4710000000000001E-2</v>
      </c>
      <c r="G678" t="s">
        <v>8221</v>
      </c>
      <c r="H678">
        <f>E678/N678</f>
        <v>61.291666666666664</v>
      </c>
      <c r="I678" t="s">
        <v>8229</v>
      </c>
      <c r="J678" t="s">
        <v>8251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t="str">
        <f t="shared" si="51"/>
        <v>technology</v>
      </c>
      <c r="R678" t="str">
        <f t="shared" si="52"/>
        <v>wearables</v>
      </c>
      <c r="S678" s="10">
        <f t="shared" si="53"/>
        <v>42012.768298611118</v>
      </c>
      <c r="T678" s="10">
        <f t="shared" si="5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50"/>
        <v>0.25584000000000001</v>
      </c>
      <c r="G679" t="s">
        <v>8221</v>
      </c>
      <c r="H679">
        <f>E679/N679</f>
        <v>133.25</v>
      </c>
      <c r="I679" t="s">
        <v>8237</v>
      </c>
      <c r="J679" t="s">
        <v>8249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t="str">
        <f t="shared" si="51"/>
        <v>technology</v>
      </c>
      <c r="R679" t="str">
        <f t="shared" si="52"/>
        <v>wearables</v>
      </c>
      <c r="S679" s="10">
        <f t="shared" si="53"/>
        <v>42504.403877314813</v>
      </c>
      <c r="T679" s="10">
        <f t="shared" si="5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50"/>
        <v>3.8206896551724136E-2</v>
      </c>
      <c r="G680" t="s">
        <v>8221</v>
      </c>
      <c r="H680">
        <f>E680/N680</f>
        <v>65.17647058823529</v>
      </c>
      <c r="I680" t="s">
        <v>8224</v>
      </c>
      <c r="J680" t="s">
        <v>8246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t="str">
        <f t="shared" si="51"/>
        <v>technology</v>
      </c>
      <c r="R680" t="str">
        <f t="shared" si="52"/>
        <v>wearables</v>
      </c>
      <c r="S680" s="10">
        <f t="shared" si="53"/>
        <v>42481.376597222217</v>
      </c>
      <c r="T680" s="10">
        <f t="shared" si="5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50"/>
        <v>0.15485964912280703</v>
      </c>
      <c r="G681" t="s">
        <v>8221</v>
      </c>
      <c r="H681">
        <f>E681/N681</f>
        <v>93.90425531914893</v>
      </c>
      <c r="I681" t="s">
        <v>8224</v>
      </c>
      <c r="J681" t="s">
        <v>8246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t="str">
        <f t="shared" si="51"/>
        <v>technology</v>
      </c>
      <c r="R681" t="str">
        <f t="shared" si="52"/>
        <v>wearables</v>
      </c>
      <c r="S681" s="10">
        <f t="shared" si="53"/>
        <v>42556.695706018523</v>
      </c>
      <c r="T681" s="10">
        <f t="shared" si="5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50"/>
        <v>0.25912000000000002</v>
      </c>
      <c r="G682" t="s">
        <v>8221</v>
      </c>
      <c r="H682">
        <f>E682/N682</f>
        <v>150.65116279069767</v>
      </c>
      <c r="I682" t="s">
        <v>8224</v>
      </c>
      <c r="J682" t="s">
        <v>8246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t="str">
        <f t="shared" si="51"/>
        <v>technology</v>
      </c>
      <c r="R682" t="str">
        <f t="shared" si="52"/>
        <v>wearables</v>
      </c>
      <c r="S682" s="10">
        <f t="shared" si="53"/>
        <v>41864.501516203702</v>
      </c>
      <c r="T682" s="10">
        <f t="shared" si="5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50"/>
        <v>4.0000000000000002E-4</v>
      </c>
      <c r="G683" t="s">
        <v>8221</v>
      </c>
      <c r="H683">
        <f>E683/N683</f>
        <v>1</v>
      </c>
      <c r="I683" t="s">
        <v>8224</v>
      </c>
      <c r="J683" t="s">
        <v>8246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t="str">
        <f t="shared" si="51"/>
        <v>technology</v>
      </c>
      <c r="R683" t="str">
        <f t="shared" si="52"/>
        <v>wearables</v>
      </c>
      <c r="S683" s="10">
        <f t="shared" si="53"/>
        <v>42639.805601851855</v>
      </c>
      <c r="T683" s="10">
        <f t="shared" si="5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50"/>
        <v>1.06E-3</v>
      </c>
      <c r="G684" t="s">
        <v>8221</v>
      </c>
      <c r="H684">
        <f>E684/N684</f>
        <v>13.25</v>
      </c>
      <c r="I684" t="s">
        <v>8224</v>
      </c>
      <c r="J684" t="s">
        <v>8246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t="str">
        <f t="shared" si="51"/>
        <v>technology</v>
      </c>
      <c r="R684" t="str">
        <f t="shared" si="52"/>
        <v>wearables</v>
      </c>
      <c r="S684" s="10">
        <f t="shared" si="53"/>
        <v>42778.765300925923</v>
      </c>
      <c r="T684" s="10">
        <f t="shared" si="5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50"/>
        <v>8.5142857142857138E-3</v>
      </c>
      <c r="G685" t="s">
        <v>8221</v>
      </c>
      <c r="H685">
        <f>E685/N685</f>
        <v>99.333333333333329</v>
      </c>
      <c r="I685" t="s">
        <v>8224</v>
      </c>
      <c r="J685" t="s">
        <v>8246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t="str">
        <f t="shared" si="51"/>
        <v>technology</v>
      </c>
      <c r="R685" t="str">
        <f t="shared" si="52"/>
        <v>wearables</v>
      </c>
      <c r="S685" s="10">
        <f t="shared" si="53"/>
        <v>42634.900046296301</v>
      </c>
      <c r="T685" s="10">
        <f t="shared" si="5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50"/>
        <v>7.4837500000000001E-2</v>
      </c>
      <c r="G686" t="s">
        <v>8221</v>
      </c>
      <c r="H686">
        <f>E686/N686</f>
        <v>177.39259259259259</v>
      </c>
      <c r="I686" t="s">
        <v>8224</v>
      </c>
      <c r="J686" t="s">
        <v>8246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t="str">
        <f t="shared" si="51"/>
        <v>technology</v>
      </c>
      <c r="R686" t="str">
        <f t="shared" si="52"/>
        <v>wearables</v>
      </c>
      <c r="S686" s="10">
        <f t="shared" si="53"/>
        <v>41809.473275462966</v>
      </c>
      <c r="T686" s="10">
        <f t="shared" si="5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50"/>
        <v>0.27650000000000002</v>
      </c>
      <c r="G687" t="s">
        <v>8221</v>
      </c>
      <c r="H687">
        <f>E687/N687</f>
        <v>55.3</v>
      </c>
      <c r="I687" t="s">
        <v>8224</v>
      </c>
      <c r="J687" t="s">
        <v>8246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t="str">
        <f t="shared" si="51"/>
        <v>technology</v>
      </c>
      <c r="R687" t="str">
        <f t="shared" si="52"/>
        <v>wearables</v>
      </c>
      <c r="S687" s="10">
        <f t="shared" si="53"/>
        <v>41971.866574074069</v>
      </c>
      <c r="T687" s="10">
        <f t="shared" si="5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50"/>
        <v>0</v>
      </c>
      <c r="G688" t="s">
        <v>8221</v>
      </c>
      <c r="H688" t="e">
        <f>E688/N688</f>
        <v>#DIV/0!</v>
      </c>
      <c r="I688" t="s">
        <v>8237</v>
      </c>
      <c r="J688" t="s">
        <v>8249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t="str">
        <f t="shared" si="51"/>
        <v>technology</v>
      </c>
      <c r="R688" t="str">
        <f t="shared" si="52"/>
        <v>wearables</v>
      </c>
      <c r="S688" s="10">
        <f t="shared" si="53"/>
        <v>42189.673263888893</v>
      </c>
      <c r="T688" s="10">
        <f t="shared" si="5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50"/>
        <v>3.5499999999999997E-2</v>
      </c>
      <c r="G689" t="s">
        <v>8221</v>
      </c>
      <c r="H689">
        <f>E689/N689</f>
        <v>591.66666666666663</v>
      </c>
      <c r="I689" t="s">
        <v>8238</v>
      </c>
      <c r="J689" t="s">
        <v>8256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t="str">
        <f t="shared" si="51"/>
        <v>technology</v>
      </c>
      <c r="R689" t="str">
        <f t="shared" si="52"/>
        <v>wearables</v>
      </c>
      <c r="S689" s="10">
        <f t="shared" si="53"/>
        <v>42711.750613425931</v>
      </c>
      <c r="T689" s="10">
        <f t="shared" si="5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50"/>
        <v>0.72989999999999999</v>
      </c>
      <c r="G690" t="s">
        <v>8221</v>
      </c>
      <c r="H690">
        <f>E690/N690</f>
        <v>405.5</v>
      </c>
      <c r="I690" t="s">
        <v>8224</v>
      </c>
      <c r="J690" t="s">
        <v>8246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t="str">
        <f t="shared" si="51"/>
        <v>technology</v>
      </c>
      <c r="R690" t="str">
        <f t="shared" si="52"/>
        <v>wearables</v>
      </c>
      <c r="S690" s="10">
        <f t="shared" si="53"/>
        <v>42262.104780092588</v>
      </c>
      <c r="T690" s="10">
        <f t="shared" si="5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50"/>
        <v>0.57648750000000004</v>
      </c>
      <c r="G691" t="s">
        <v>8221</v>
      </c>
      <c r="H691">
        <f>E691/N691</f>
        <v>343.14732142857144</v>
      </c>
      <c r="I691" t="s">
        <v>8224</v>
      </c>
      <c r="J691" t="s">
        <v>8246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t="str">
        <f t="shared" si="51"/>
        <v>technology</v>
      </c>
      <c r="R691" t="str">
        <f t="shared" si="52"/>
        <v>wearables</v>
      </c>
      <c r="S691" s="10">
        <f t="shared" si="53"/>
        <v>42675.66778935185</v>
      </c>
      <c r="T691" s="10">
        <f t="shared" si="5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50"/>
        <v>0.1234</v>
      </c>
      <c r="G692" t="s">
        <v>8221</v>
      </c>
      <c r="H692">
        <f>E692/N692</f>
        <v>72.588235294117652</v>
      </c>
      <c r="I692" t="s">
        <v>8224</v>
      </c>
      <c r="J692" t="s">
        <v>8246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t="str">
        <f t="shared" si="51"/>
        <v>technology</v>
      </c>
      <c r="R692" t="str">
        <f t="shared" si="52"/>
        <v>wearables</v>
      </c>
      <c r="S692" s="10">
        <f t="shared" si="53"/>
        <v>42579.634733796294</v>
      </c>
      <c r="T692" s="10">
        <f t="shared" si="5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50"/>
        <v>5.1999999999999998E-3</v>
      </c>
      <c r="G693" t="s">
        <v>8221</v>
      </c>
      <c r="H693">
        <f>E693/N693</f>
        <v>26</v>
      </c>
      <c r="I693" t="s">
        <v>8224</v>
      </c>
      <c r="J693" t="s">
        <v>8246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t="str">
        <f t="shared" si="51"/>
        <v>technology</v>
      </c>
      <c r="R693" t="str">
        <f t="shared" si="52"/>
        <v>wearables</v>
      </c>
      <c r="S693" s="10">
        <f t="shared" si="53"/>
        <v>42158.028310185182</v>
      </c>
      <c r="T693" s="10">
        <f t="shared" si="5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50"/>
        <v>6.5299999999999997E-2</v>
      </c>
      <c r="G694" t="s">
        <v>8221</v>
      </c>
      <c r="H694">
        <f>E694/N694</f>
        <v>6.4975124378109452</v>
      </c>
      <c r="I694" t="s">
        <v>8225</v>
      </c>
      <c r="J694" t="s">
        <v>8247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t="str">
        <f t="shared" si="51"/>
        <v>technology</v>
      </c>
      <c r="R694" t="str">
        <f t="shared" si="52"/>
        <v>wearables</v>
      </c>
      <c r="S694" s="10">
        <f t="shared" si="53"/>
        <v>42696.37572916667</v>
      </c>
      <c r="T694" s="10">
        <f t="shared" si="5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50"/>
        <v>0.35338000000000003</v>
      </c>
      <c r="G695" t="s">
        <v>8221</v>
      </c>
      <c r="H695">
        <f>E695/N695</f>
        <v>119.38513513513513</v>
      </c>
      <c r="I695" t="s">
        <v>8224</v>
      </c>
      <c r="J695" t="s">
        <v>8246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t="str">
        <f t="shared" si="51"/>
        <v>technology</v>
      </c>
      <c r="R695" t="str">
        <f t="shared" si="52"/>
        <v>wearables</v>
      </c>
      <c r="S695" s="10">
        <f t="shared" si="53"/>
        <v>42094.808182870373</v>
      </c>
      <c r="T695" s="10">
        <f t="shared" si="5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50"/>
        <v>3.933333333333333E-3</v>
      </c>
      <c r="G696" t="s">
        <v>8221</v>
      </c>
      <c r="H696">
        <f>E696/N696</f>
        <v>84.285714285714292</v>
      </c>
      <c r="I696" t="s">
        <v>8224</v>
      </c>
      <c r="J696" t="s">
        <v>8246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t="str">
        <f t="shared" si="51"/>
        <v>technology</v>
      </c>
      <c r="R696" t="str">
        <f t="shared" si="52"/>
        <v>wearables</v>
      </c>
      <c r="S696" s="10">
        <f t="shared" si="53"/>
        <v>42737.663877314815</v>
      </c>
      <c r="T696" s="10">
        <f t="shared" si="5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50"/>
        <v>1.06E-2</v>
      </c>
      <c r="G697" t="s">
        <v>8221</v>
      </c>
      <c r="H697">
        <f>E697/N697</f>
        <v>90.857142857142861</v>
      </c>
      <c r="I697" t="s">
        <v>8224</v>
      </c>
      <c r="J697" t="s">
        <v>8246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t="str">
        <f t="shared" si="51"/>
        <v>technology</v>
      </c>
      <c r="R697" t="str">
        <f t="shared" si="52"/>
        <v>wearables</v>
      </c>
      <c r="S697" s="10">
        <f t="shared" si="53"/>
        <v>41913.521064814813</v>
      </c>
      <c r="T697" s="10">
        <f t="shared" si="5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50"/>
        <v>5.7142857142857145E-6</v>
      </c>
      <c r="G698" t="s">
        <v>8221</v>
      </c>
      <c r="H698">
        <f>E698/N698</f>
        <v>1</v>
      </c>
      <c r="I698" t="s">
        <v>8233</v>
      </c>
      <c r="J698" t="s">
        <v>8249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t="str">
        <f t="shared" si="51"/>
        <v>technology</v>
      </c>
      <c r="R698" t="str">
        <f t="shared" si="52"/>
        <v>wearables</v>
      </c>
      <c r="S698" s="10">
        <f t="shared" si="53"/>
        <v>41815.927106481482</v>
      </c>
      <c r="T698" s="10">
        <f t="shared" si="5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50"/>
        <v>0.46379999999999999</v>
      </c>
      <c r="G699" t="s">
        <v>8221</v>
      </c>
      <c r="H699">
        <f>E699/N699</f>
        <v>20.342105263157894</v>
      </c>
      <c r="I699" t="s">
        <v>8236</v>
      </c>
      <c r="J699" t="s">
        <v>8249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t="str">
        <f t="shared" si="51"/>
        <v>technology</v>
      </c>
      <c r="R699" t="str">
        <f t="shared" si="52"/>
        <v>wearables</v>
      </c>
      <c r="S699" s="10">
        <f t="shared" si="53"/>
        <v>42388.523020833338</v>
      </c>
      <c r="T699" s="10">
        <f t="shared" si="5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50"/>
        <v>0.15390000000000001</v>
      </c>
      <c r="G700" t="s">
        <v>8221</v>
      </c>
      <c r="H700">
        <f>E700/N700</f>
        <v>530.68965517241384</v>
      </c>
      <c r="I700" t="s">
        <v>8224</v>
      </c>
      <c r="J700" t="s">
        <v>8246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t="str">
        <f t="shared" si="51"/>
        <v>technology</v>
      </c>
      <c r="R700" t="str">
        <f t="shared" si="52"/>
        <v>wearables</v>
      </c>
      <c r="S700" s="10">
        <f t="shared" si="53"/>
        <v>41866.931076388886</v>
      </c>
      <c r="T700" s="10">
        <f t="shared" si="5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50"/>
        <v>0.824221076923077</v>
      </c>
      <c r="G701" t="s">
        <v>8221</v>
      </c>
      <c r="H701">
        <f>E701/N701</f>
        <v>120.39184269662923</v>
      </c>
      <c r="I701" t="s">
        <v>8224</v>
      </c>
      <c r="J701" t="s">
        <v>8246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t="str">
        <f t="shared" si="51"/>
        <v>technology</v>
      </c>
      <c r="R701" t="str">
        <f t="shared" si="52"/>
        <v>wearables</v>
      </c>
      <c r="S701" s="10">
        <f t="shared" si="53"/>
        <v>41563.485509259262</v>
      </c>
      <c r="T701" s="10">
        <f t="shared" si="5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50"/>
        <v>2.6866666666666667E-2</v>
      </c>
      <c r="G702" t="s">
        <v>8221</v>
      </c>
      <c r="H702">
        <f>E702/N702</f>
        <v>13</v>
      </c>
      <c r="I702" t="s">
        <v>8227</v>
      </c>
      <c r="J702" t="s">
        <v>8249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t="str">
        <f t="shared" si="51"/>
        <v>technology</v>
      </c>
      <c r="R702" t="str">
        <f t="shared" si="52"/>
        <v>wearables</v>
      </c>
      <c r="S702" s="10">
        <f t="shared" si="53"/>
        <v>42715.688437500001</v>
      </c>
      <c r="T702" s="10">
        <f t="shared" si="5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50"/>
        <v>0.26600000000000001</v>
      </c>
      <c r="G703" t="s">
        <v>8221</v>
      </c>
      <c r="H703">
        <f>E703/N703</f>
        <v>291.33333333333331</v>
      </c>
      <c r="I703" t="s">
        <v>8225</v>
      </c>
      <c r="J703" t="s">
        <v>8247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t="str">
        <f t="shared" si="51"/>
        <v>technology</v>
      </c>
      <c r="R703" t="str">
        <f t="shared" si="52"/>
        <v>wearables</v>
      </c>
      <c r="S703" s="10">
        <f t="shared" si="53"/>
        <v>41813.662962962961</v>
      </c>
      <c r="T703" s="10">
        <f t="shared" si="5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50"/>
        <v>0.30813400000000002</v>
      </c>
      <c r="G704" t="s">
        <v>8221</v>
      </c>
      <c r="H704">
        <f>E704/N704</f>
        <v>124.9191891891892</v>
      </c>
      <c r="I704" t="s">
        <v>8224</v>
      </c>
      <c r="J704" t="s">
        <v>8246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t="str">
        <f t="shared" si="51"/>
        <v>technology</v>
      </c>
      <c r="R704" t="str">
        <f t="shared" si="52"/>
        <v>wearables</v>
      </c>
      <c r="S704" s="10">
        <f t="shared" si="53"/>
        <v>42668.726701388892</v>
      </c>
      <c r="T704" s="10">
        <f t="shared" si="5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50"/>
        <v>5.5800000000000002E-2</v>
      </c>
      <c r="G705" t="s">
        <v>8221</v>
      </c>
      <c r="H705">
        <f>E705/N705</f>
        <v>119.57142857142857</v>
      </c>
      <c r="I705" t="s">
        <v>8224</v>
      </c>
      <c r="J705" t="s">
        <v>8246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t="str">
        <f t="shared" si="51"/>
        <v>technology</v>
      </c>
      <c r="R705" t="str">
        <f t="shared" si="52"/>
        <v>wearables</v>
      </c>
      <c r="S705" s="10">
        <f t="shared" si="53"/>
        <v>42711.950798611113</v>
      </c>
      <c r="T705" s="10">
        <f t="shared" si="5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si="50"/>
        <v>8.7454545454545458E-3</v>
      </c>
      <c r="G706" t="s">
        <v>8221</v>
      </c>
      <c r="H706">
        <f>E706/N706</f>
        <v>120.25</v>
      </c>
      <c r="I706" t="s">
        <v>8229</v>
      </c>
      <c r="J706" t="s">
        <v>8251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t="str">
        <f t="shared" si="51"/>
        <v>technology</v>
      </c>
      <c r="R706" t="str">
        <f t="shared" si="52"/>
        <v>wearables</v>
      </c>
      <c r="S706" s="10">
        <f t="shared" si="53"/>
        <v>42726.192916666667</v>
      </c>
      <c r="T706" s="10">
        <f t="shared" si="5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ref="F707:F770" si="55">E707/D707</f>
        <v>9.7699999999999992E-3</v>
      </c>
      <c r="G707" t="s">
        <v>8221</v>
      </c>
      <c r="H707">
        <f>E707/N707</f>
        <v>195.4</v>
      </c>
      <c r="I707" t="s">
        <v>8233</v>
      </c>
      <c r="J707" t="s">
        <v>8249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t="str">
        <f t="shared" ref="Q707:Q770" si="56">LEFT(P707,(FIND("/",P707,1)-1))</f>
        <v>technology</v>
      </c>
      <c r="R707" t="str">
        <f t="shared" ref="R707:R770" si="57">MID(P707,FIND("/",P707)+1,256)</f>
        <v>wearables</v>
      </c>
      <c r="S707" s="10">
        <f t="shared" ref="S707:S770" si="58">(((L707/60)/60)/24)+DATE(1970,1,1)</f>
        <v>42726.491643518515</v>
      </c>
      <c r="T707" s="10">
        <f t="shared" ref="T707:T770" si="59">(((K707/60)/60)/24)+DATE(1970,1,1)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55"/>
        <v>0</v>
      </c>
      <c r="G708" t="s">
        <v>8221</v>
      </c>
      <c r="H708" t="e">
        <f>E708/N708</f>
        <v>#DIV/0!</v>
      </c>
      <c r="I708" t="s">
        <v>8227</v>
      </c>
      <c r="J708" t="s">
        <v>8249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t="str">
        <f t="shared" si="56"/>
        <v>technology</v>
      </c>
      <c r="R708" t="str">
        <f t="shared" si="57"/>
        <v>wearables</v>
      </c>
      <c r="S708" s="10">
        <f t="shared" si="58"/>
        <v>42676.995173611111</v>
      </c>
      <c r="T708" s="10">
        <f t="shared" si="5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55"/>
        <v>0.78927352941176465</v>
      </c>
      <c r="G709" t="s">
        <v>8221</v>
      </c>
      <c r="H709">
        <f>E709/N709</f>
        <v>117.69868421052631</v>
      </c>
      <c r="I709" t="s">
        <v>8225</v>
      </c>
      <c r="J709" t="s">
        <v>8247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t="str">
        <f t="shared" si="56"/>
        <v>technology</v>
      </c>
      <c r="R709" t="str">
        <f t="shared" si="57"/>
        <v>wearables</v>
      </c>
      <c r="S709" s="10">
        <f t="shared" si="58"/>
        <v>42696.663506944446</v>
      </c>
      <c r="T709" s="10">
        <f t="shared" si="5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55"/>
        <v>0.22092500000000001</v>
      </c>
      <c r="G710" t="s">
        <v>8221</v>
      </c>
      <c r="H710">
        <f>E710/N710</f>
        <v>23.948509485094849</v>
      </c>
      <c r="I710" t="s">
        <v>8225</v>
      </c>
      <c r="J710" t="s">
        <v>8247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t="str">
        <f t="shared" si="56"/>
        <v>technology</v>
      </c>
      <c r="R710" t="str">
        <f t="shared" si="57"/>
        <v>wearables</v>
      </c>
      <c r="S710" s="10">
        <f t="shared" si="58"/>
        <v>41835.581018518518</v>
      </c>
      <c r="T710" s="10">
        <f t="shared" si="5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55"/>
        <v>4.0666666666666663E-3</v>
      </c>
      <c r="G711" t="s">
        <v>8221</v>
      </c>
      <c r="H711">
        <f>E711/N711</f>
        <v>30.5</v>
      </c>
      <c r="I711" t="s">
        <v>8224</v>
      </c>
      <c r="J711" t="s">
        <v>8246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t="str">
        <f t="shared" si="56"/>
        <v>technology</v>
      </c>
      <c r="R711" t="str">
        <f t="shared" si="57"/>
        <v>wearables</v>
      </c>
      <c r="S711" s="10">
        <f t="shared" si="58"/>
        <v>41948.041192129633</v>
      </c>
      <c r="T711" s="10">
        <f t="shared" si="5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55"/>
        <v>0</v>
      </c>
      <c r="G712" t="s">
        <v>8221</v>
      </c>
      <c r="H712" t="e">
        <f>E712/N712</f>
        <v>#DIV/0!</v>
      </c>
      <c r="I712" t="s">
        <v>8229</v>
      </c>
      <c r="J712" t="s">
        <v>8251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t="str">
        <f t="shared" si="56"/>
        <v>technology</v>
      </c>
      <c r="R712" t="str">
        <f t="shared" si="57"/>
        <v>wearables</v>
      </c>
      <c r="S712" s="10">
        <f t="shared" si="58"/>
        <v>41837.984976851854</v>
      </c>
      <c r="T712" s="10">
        <f t="shared" si="5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55"/>
        <v>0.33790999999999999</v>
      </c>
      <c r="G713" t="s">
        <v>8221</v>
      </c>
      <c r="H713">
        <f>E713/N713</f>
        <v>99.973372781065095</v>
      </c>
      <c r="I713" t="s">
        <v>8233</v>
      </c>
      <c r="J713" t="s">
        <v>8249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t="str">
        <f t="shared" si="56"/>
        <v>technology</v>
      </c>
      <c r="R713" t="str">
        <f t="shared" si="57"/>
        <v>wearables</v>
      </c>
      <c r="S713" s="10">
        <f t="shared" si="58"/>
        <v>42678.459120370375</v>
      </c>
      <c r="T713" s="10">
        <f t="shared" si="5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55"/>
        <v>2.1649484536082476E-3</v>
      </c>
      <c r="G714" t="s">
        <v>8221</v>
      </c>
      <c r="H714">
        <f>E714/N714</f>
        <v>26.25</v>
      </c>
      <c r="I714" t="s">
        <v>8224</v>
      </c>
      <c r="J714" t="s">
        <v>8246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t="str">
        <f t="shared" si="56"/>
        <v>technology</v>
      </c>
      <c r="R714" t="str">
        <f t="shared" si="57"/>
        <v>wearables</v>
      </c>
      <c r="S714" s="10">
        <f t="shared" si="58"/>
        <v>42384.680925925932</v>
      </c>
      <c r="T714" s="10">
        <f t="shared" si="5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55"/>
        <v>7.9600000000000001E-3</v>
      </c>
      <c r="G715" t="s">
        <v>8221</v>
      </c>
      <c r="H715">
        <f>E715/N715</f>
        <v>199</v>
      </c>
      <c r="I715" t="s">
        <v>8237</v>
      </c>
      <c r="J715" t="s">
        <v>8249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t="str">
        <f t="shared" si="56"/>
        <v>technology</v>
      </c>
      <c r="R715" t="str">
        <f t="shared" si="57"/>
        <v>wearables</v>
      </c>
      <c r="S715" s="10">
        <f t="shared" si="58"/>
        <v>42496.529305555552</v>
      </c>
      <c r="T715" s="10">
        <f t="shared" si="5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55"/>
        <v>0.14993333333333334</v>
      </c>
      <c r="G716" t="s">
        <v>8221</v>
      </c>
      <c r="H716">
        <f>E716/N716</f>
        <v>80.321428571428569</v>
      </c>
      <c r="I716" t="s">
        <v>8224</v>
      </c>
      <c r="J716" t="s">
        <v>8246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t="str">
        <f t="shared" si="56"/>
        <v>technology</v>
      </c>
      <c r="R716" t="str">
        <f t="shared" si="57"/>
        <v>wearables</v>
      </c>
      <c r="S716" s="10">
        <f t="shared" si="58"/>
        <v>42734.787986111114</v>
      </c>
      <c r="T716" s="10">
        <f t="shared" si="5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55"/>
        <v>5.0509090909090906E-2</v>
      </c>
      <c r="G717" t="s">
        <v>8221</v>
      </c>
      <c r="H717">
        <f>E717/N717</f>
        <v>115.75</v>
      </c>
      <c r="I717" t="s">
        <v>8224</v>
      </c>
      <c r="J717" t="s">
        <v>8246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t="str">
        <f t="shared" si="56"/>
        <v>technology</v>
      </c>
      <c r="R717" t="str">
        <f t="shared" si="57"/>
        <v>wearables</v>
      </c>
      <c r="S717" s="10">
        <f t="shared" si="58"/>
        <v>42273.090740740736</v>
      </c>
      <c r="T717" s="10">
        <f t="shared" si="5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55"/>
        <v>0.10214285714285715</v>
      </c>
      <c r="G718" t="s">
        <v>8221</v>
      </c>
      <c r="H718">
        <f>E718/N718</f>
        <v>44.6875</v>
      </c>
      <c r="I718" t="s">
        <v>8224</v>
      </c>
      <c r="J718" t="s">
        <v>8246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t="str">
        <f t="shared" si="56"/>
        <v>technology</v>
      </c>
      <c r="R718" t="str">
        <f t="shared" si="57"/>
        <v>wearables</v>
      </c>
      <c r="S718" s="10">
        <f t="shared" si="58"/>
        <v>41940.658645833333</v>
      </c>
      <c r="T718" s="10">
        <f t="shared" si="5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55"/>
        <v>3.0500000000000002E-3</v>
      </c>
      <c r="G719" t="s">
        <v>8221</v>
      </c>
      <c r="H719">
        <f>E719/N719</f>
        <v>76.25</v>
      </c>
      <c r="I719" t="s">
        <v>8224</v>
      </c>
      <c r="J719" t="s">
        <v>8246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t="str">
        <f t="shared" si="56"/>
        <v>technology</v>
      </c>
      <c r="R719" t="str">
        <f t="shared" si="57"/>
        <v>wearables</v>
      </c>
      <c r="S719" s="10">
        <f t="shared" si="58"/>
        <v>41857.854189814818</v>
      </c>
      <c r="T719" s="10">
        <f t="shared" si="5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55"/>
        <v>7.4999999999999997E-3</v>
      </c>
      <c r="G720" t="s">
        <v>8221</v>
      </c>
      <c r="H720">
        <f>E720/N720</f>
        <v>22.5</v>
      </c>
      <c r="I720" t="s">
        <v>8224</v>
      </c>
      <c r="J720" t="s">
        <v>8246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t="str">
        <f t="shared" si="56"/>
        <v>technology</v>
      </c>
      <c r="R720" t="str">
        <f t="shared" si="57"/>
        <v>wearables</v>
      </c>
      <c r="S720" s="10">
        <f t="shared" si="58"/>
        <v>42752.845451388886</v>
      </c>
      <c r="T720" s="10">
        <f t="shared" si="5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55"/>
        <v>1.2933333333333333E-2</v>
      </c>
      <c r="G721" t="s">
        <v>8221</v>
      </c>
      <c r="H721">
        <f>E721/N721</f>
        <v>19.399999999999999</v>
      </c>
      <c r="I721" t="s">
        <v>8224</v>
      </c>
      <c r="J721" t="s">
        <v>8246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t="str">
        <f t="shared" si="56"/>
        <v>technology</v>
      </c>
      <c r="R721" t="str">
        <f t="shared" si="57"/>
        <v>wearables</v>
      </c>
      <c r="S721" s="10">
        <f t="shared" si="58"/>
        <v>42409.040231481486</v>
      </c>
      <c r="T721" s="10">
        <f t="shared" si="5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55"/>
        <v>1.4394736842105262</v>
      </c>
      <c r="G722" t="s">
        <v>8219</v>
      </c>
      <c r="H722">
        <f>E722/N722</f>
        <v>66.707317073170728</v>
      </c>
      <c r="I722" t="s">
        <v>8224</v>
      </c>
      <c r="J722" t="s">
        <v>8246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t="str">
        <f t="shared" si="56"/>
        <v>publishing</v>
      </c>
      <c r="R722" t="str">
        <f t="shared" si="57"/>
        <v>nonfiction</v>
      </c>
      <c r="S722" s="10">
        <f t="shared" si="58"/>
        <v>40909.649201388893</v>
      </c>
      <c r="T722" s="10">
        <f t="shared" si="5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55"/>
        <v>1.2210975609756098</v>
      </c>
      <c r="G723" t="s">
        <v>8219</v>
      </c>
      <c r="H723">
        <f>E723/N723</f>
        <v>84.142857142857139</v>
      </c>
      <c r="I723" t="s">
        <v>8224</v>
      </c>
      <c r="J723" t="s">
        <v>8246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t="str">
        <f t="shared" si="56"/>
        <v>publishing</v>
      </c>
      <c r="R723" t="str">
        <f t="shared" si="57"/>
        <v>nonfiction</v>
      </c>
      <c r="S723" s="10">
        <f t="shared" si="58"/>
        <v>41807.571840277778</v>
      </c>
      <c r="T723" s="10">
        <f t="shared" si="5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55"/>
        <v>1.3202400000000001</v>
      </c>
      <c r="G724" t="s">
        <v>8219</v>
      </c>
      <c r="H724">
        <f>E724/N724</f>
        <v>215.72549019607843</v>
      </c>
      <c r="I724" t="s">
        <v>8224</v>
      </c>
      <c r="J724" t="s">
        <v>8246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t="str">
        <f t="shared" si="56"/>
        <v>publishing</v>
      </c>
      <c r="R724" t="str">
        <f t="shared" si="57"/>
        <v>nonfiction</v>
      </c>
      <c r="S724" s="10">
        <f t="shared" si="58"/>
        <v>40977.805300925924</v>
      </c>
      <c r="T724" s="10">
        <f t="shared" si="5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55"/>
        <v>1.0938000000000001</v>
      </c>
      <c r="G725" t="s">
        <v>8219</v>
      </c>
      <c r="H725">
        <f>E725/N725</f>
        <v>54.69</v>
      </c>
      <c r="I725" t="s">
        <v>8224</v>
      </c>
      <c r="J725" t="s">
        <v>8246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t="str">
        <f t="shared" si="56"/>
        <v>publishing</v>
      </c>
      <c r="R725" t="str">
        <f t="shared" si="57"/>
        <v>nonfiction</v>
      </c>
      <c r="S725" s="10">
        <f t="shared" si="58"/>
        <v>42184.816539351858</v>
      </c>
      <c r="T725" s="10">
        <f t="shared" si="5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55"/>
        <v>1.0547157142857144</v>
      </c>
      <c r="G726" t="s">
        <v>8219</v>
      </c>
      <c r="H726">
        <f>E726/N726</f>
        <v>51.62944055944056</v>
      </c>
      <c r="I726" t="s">
        <v>8224</v>
      </c>
      <c r="J726" t="s">
        <v>8246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t="str">
        <f t="shared" si="56"/>
        <v>publishing</v>
      </c>
      <c r="R726" t="str">
        <f t="shared" si="57"/>
        <v>nonfiction</v>
      </c>
      <c r="S726" s="10">
        <f t="shared" si="58"/>
        <v>40694.638460648144</v>
      </c>
      <c r="T726" s="10">
        <f t="shared" si="5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55"/>
        <v>1.0035000000000001</v>
      </c>
      <c r="G727" t="s">
        <v>8219</v>
      </c>
      <c r="H727">
        <f>E727/N727</f>
        <v>143.35714285714286</v>
      </c>
      <c r="I727" t="s">
        <v>8224</v>
      </c>
      <c r="J727" t="s">
        <v>8246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t="str">
        <f t="shared" si="56"/>
        <v>publishing</v>
      </c>
      <c r="R727" t="str">
        <f t="shared" si="57"/>
        <v>nonfiction</v>
      </c>
      <c r="S727" s="10">
        <f t="shared" si="58"/>
        <v>42321.626296296294</v>
      </c>
      <c r="T727" s="10">
        <f t="shared" si="5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55"/>
        <v>1.014</v>
      </c>
      <c r="G728" t="s">
        <v>8219</v>
      </c>
      <c r="H728">
        <f>E728/N728</f>
        <v>72.428571428571431</v>
      </c>
      <c r="I728" t="s">
        <v>8224</v>
      </c>
      <c r="J728" t="s">
        <v>8246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t="str">
        <f t="shared" si="56"/>
        <v>publishing</v>
      </c>
      <c r="R728" t="str">
        <f t="shared" si="57"/>
        <v>nonfiction</v>
      </c>
      <c r="S728" s="10">
        <f t="shared" si="58"/>
        <v>41346.042673611111</v>
      </c>
      <c r="T728" s="10">
        <f t="shared" si="5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55"/>
        <v>1.5551428571428572</v>
      </c>
      <c r="G729" t="s">
        <v>8219</v>
      </c>
      <c r="H729">
        <f>E729/N729</f>
        <v>36.530201342281877</v>
      </c>
      <c r="I729" t="s">
        <v>8224</v>
      </c>
      <c r="J729" t="s">
        <v>8246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t="str">
        <f t="shared" si="56"/>
        <v>publishing</v>
      </c>
      <c r="R729" t="str">
        <f t="shared" si="57"/>
        <v>nonfiction</v>
      </c>
      <c r="S729" s="10">
        <f t="shared" si="58"/>
        <v>41247.020243055551</v>
      </c>
      <c r="T729" s="10">
        <f t="shared" si="5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55"/>
        <v>1.05566</v>
      </c>
      <c r="G730" t="s">
        <v>8219</v>
      </c>
      <c r="H730">
        <f>E730/N730</f>
        <v>60.903461538461535</v>
      </c>
      <c r="I730" t="s">
        <v>8224</v>
      </c>
      <c r="J730" t="s">
        <v>8246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t="str">
        <f t="shared" si="56"/>
        <v>publishing</v>
      </c>
      <c r="R730" t="str">
        <f t="shared" si="57"/>
        <v>nonfiction</v>
      </c>
      <c r="S730" s="10">
        <f t="shared" si="58"/>
        <v>40731.837465277778</v>
      </c>
      <c r="T730" s="10">
        <f t="shared" si="5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55"/>
        <v>1.3065</v>
      </c>
      <c r="G731" t="s">
        <v>8219</v>
      </c>
      <c r="H731">
        <f>E731/N731</f>
        <v>43.55</v>
      </c>
      <c r="I731" t="s">
        <v>8224</v>
      </c>
      <c r="J731" t="s">
        <v>8246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t="str">
        <f t="shared" si="56"/>
        <v>publishing</v>
      </c>
      <c r="R731" t="str">
        <f t="shared" si="57"/>
        <v>nonfiction</v>
      </c>
      <c r="S731" s="10">
        <f t="shared" si="58"/>
        <v>41111.185891203706</v>
      </c>
      <c r="T731" s="10">
        <f t="shared" si="5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55"/>
        <v>1.3219000000000001</v>
      </c>
      <c r="G732" t="s">
        <v>8219</v>
      </c>
      <c r="H732">
        <f>E732/N732</f>
        <v>99.766037735849054</v>
      </c>
      <c r="I732" t="s">
        <v>8224</v>
      </c>
      <c r="J732" t="s">
        <v>8246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t="str">
        <f t="shared" si="56"/>
        <v>publishing</v>
      </c>
      <c r="R732" t="str">
        <f t="shared" si="57"/>
        <v>nonfiction</v>
      </c>
      <c r="S732" s="10">
        <f t="shared" si="58"/>
        <v>40854.745266203703</v>
      </c>
      <c r="T732" s="10">
        <f t="shared" si="5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55"/>
        <v>1.26</v>
      </c>
      <c r="G733" t="s">
        <v>8219</v>
      </c>
      <c r="H733">
        <f>E733/N733</f>
        <v>88.732394366197184</v>
      </c>
      <c r="I733" t="s">
        <v>8224</v>
      </c>
      <c r="J733" t="s">
        <v>8246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t="str">
        <f t="shared" si="56"/>
        <v>publishing</v>
      </c>
      <c r="R733" t="str">
        <f t="shared" si="57"/>
        <v>nonfiction</v>
      </c>
      <c r="S733" s="10">
        <f t="shared" si="58"/>
        <v>40879.795682870368</v>
      </c>
      <c r="T733" s="10">
        <f t="shared" si="5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55"/>
        <v>1.6</v>
      </c>
      <c r="G734" t="s">
        <v>8219</v>
      </c>
      <c r="H734">
        <f>E734/N734</f>
        <v>4.9230769230769234</v>
      </c>
      <c r="I734" t="s">
        <v>8225</v>
      </c>
      <c r="J734" t="s">
        <v>8247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t="str">
        <f t="shared" si="56"/>
        <v>publishing</v>
      </c>
      <c r="R734" t="str">
        <f t="shared" si="57"/>
        <v>nonfiction</v>
      </c>
      <c r="S734" s="10">
        <f t="shared" si="58"/>
        <v>41486.424317129626</v>
      </c>
      <c r="T734" s="10">
        <f t="shared" si="5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55"/>
        <v>1.2048000000000001</v>
      </c>
      <c r="G735" t="s">
        <v>8219</v>
      </c>
      <c r="H735">
        <f>E735/N735</f>
        <v>17.822485207100591</v>
      </c>
      <c r="I735" t="s">
        <v>8225</v>
      </c>
      <c r="J735" t="s">
        <v>8247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t="str">
        <f t="shared" si="56"/>
        <v>publishing</v>
      </c>
      <c r="R735" t="str">
        <f t="shared" si="57"/>
        <v>nonfiction</v>
      </c>
      <c r="S735" s="10">
        <f t="shared" si="58"/>
        <v>41598.420046296298</v>
      </c>
      <c r="T735" s="10">
        <f t="shared" si="5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55"/>
        <v>1.2552941176470589</v>
      </c>
      <c r="G736" t="s">
        <v>8219</v>
      </c>
      <c r="H736">
        <f>E736/N736</f>
        <v>187.19298245614036</v>
      </c>
      <c r="I736" t="s">
        <v>8229</v>
      </c>
      <c r="J736" t="s">
        <v>8251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t="str">
        <f t="shared" si="56"/>
        <v>publishing</v>
      </c>
      <c r="R736" t="str">
        <f t="shared" si="57"/>
        <v>nonfiction</v>
      </c>
      <c r="S736" s="10">
        <f t="shared" si="58"/>
        <v>42102.164583333331</v>
      </c>
      <c r="T736" s="10">
        <f t="shared" si="5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55"/>
        <v>1.1440638297872341</v>
      </c>
      <c r="G737" t="s">
        <v>8219</v>
      </c>
      <c r="H737">
        <f>E737/N737</f>
        <v>234.80786026200875</v>
      </c>
      <c r="I737" t="s">
        <v>8224</v>
      </c>
      <c r="J737" t="s">
        <v>8246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t="str">
        <f t="shared" si="56"/>
        <v>publishing</v>
      </c>
      <c r="R737" t="str">
        <f t="shared" si="57"/>
        <v>nonfiction</v>
      </c>
      <c r="S737" s="10">
        <f t="shared" si="58"/>
        <v>41946.029467592591</v>
      </c>
      <c r="T737" s="10">
        <f t="shared" si="5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55"/>
        <v>3.151388888888889</v>
      </c>
      <c r="G738" t="s">
        <v>8219</v>
      </c>
      <c r="H738">
        <f>E738/N738</f>
        <v>105.04629629629629</v>
      </c>
      <c r="I738" t="s">
        <v>8224</v>
      </c>
      <c r="J738" t="s">
        <v>8246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t="str">
        <f t="shared" si="56"/>
        <v>publishing</v>
      </c>
      <c r="R738" t="str">
        <f t="shared" si="57"/>
        <v>nonfiction</v>
      </c>
      <c r="S738" s="10">
        <f t="shared" si="58"/>
        <v>41579.734259259261</v>
      </c>
      <c r="T738" s="10">
        <f t="shared" si="5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55"/>
        <v>1.224</v>
      </c>
      <c r="G739" t="s">
        <v>8219</v>
      </c>
      <c r="H739">
        <f>E739/N739</f>
        <v>56.666666666666664</v>
      </c>
      <c r="I739" t="s">
        <v>8224</v>
      </c>
      <c r="J739" t="s">
        <v>8246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t="str">
        <f t="shared" si="56"/>
        <v>publishing</v>
      </c>
      <c r="R739" t="str">
        <f t="shared" si="57"/>
        <v>nonfiction</v>
      </c>
      <c r="S739" s="10">
        <f t="shared" si="58"/>
        <v>41667.275312500002</v>
      </c>
      <c r="T739" s="10">
        <f t="shared" si="5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55"/>
        <v>1.0673333333333332</v>
      </c>
      <c r="G740" t="s">
        <v>8219</v>
      </c>
      <c r="H740">
        <f>E740/N740</f>
        <v>39.048780487804876</v>
      </c>
      <c r="I740" t="s">
        <v>8224</v>
      </c>
      <c r="J740" t="s">
        <v>8246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t="str">
        <f t="shared" si="56"/>
        <v>publishing</v>
      </c>
      <c r="R740" t="str">
        <f t="shared" si="57"/>
        <v>nonfiction</v>
      </c>
      <c r="S740" s="10">
        <f t="shared" si="58"/>
        <v>41943.604097222218</v>
      </c>
      <c r="T740" s="10">
        <f t="shared" si="5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55"/>
        <v>1.5833333333333333</v>
      </c>
      <c r="G741" t="s">
        <v>8219</v>
      </c>
      <c r="H741">
        <f>E741/N741</f>
        <v>68.345323741007192</v>
      </c>
      <c r="I741" t="s">
        <v>8224</v>
      </c>
      <c r="J741" t="s">
        <v>8246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t="str">
        <f t="shared" si="56"/>
        <v>publishing</v>
      </c>
      <c r="R741" t="str">
        <f t="shared" si="57"/>
        <v>nonfiction</v>
      </c>
      <c r="S741" s="10">
        <f t="shared" si="58"/>
        <v>41829.502650462964</v>
      </c>
      <c r="T741" s="10">
        <f t="shared" si="5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55"/>
        <v>1.0740000000000001</v>
      </c>
      <c r="G742" t="s">
        <v>8219</v>
      </c>
      <c r="H742">
        <f>E742/N742</f>
        <v>169.57894736842104</v>
      </c>
      <c r="I742" t="s">
        <v>8224</v>
      </c>
      <c r="J742" t="s">
        <v>8246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t="str">
        <f t="shared" si="56"/>
        <v>publishing</v>
      </c>
      <c r="R742" t="str">
        <f t="shared" si="57"/>
        <v>nonfiction</v>
      </c>
      <c r="S742" s="10">
        <f t="shared" si="58"/>
        <v>42162.146782407406</v>
      </c>
      <c r="T742" s="10">
        <f t="shared" si="5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55"/>
        <v>1.0226</v>
      </c>
      <c r="G743" t="s">
        <v>8219</v>
      </c>
      <c r="H743">
        <f>E743/N743</f>
        <v>141.42340425531913</v>
      </c>
      <c r="I743" t="s">
        <v>8224</v>
      </c>
      <c r="J743" t="s">
        <v>8246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t="str">
        <f t="shared" si="56"/>
        <v>publishing</v>
      </c>
      <c r="R743" t="str">
        <f t="shared" si="57"/>
        <v>nonfiction</v>
      </c>
      <c r="S743" s="10">
        <f t="shared" si="58"/>
        <v>41401.648217592592</v>
      </c>
      <c r="T743" s="10">
        <f t="shared" si="5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55"/>
        <v>1.1071428571428572</v>
      </c>
      <c r="G744" t="s">
        <v>8219</v>
      </c>
      <c r="H744">
        <f>E744/N744</f>
        <v>67.391304347826093</v>
      </c>
      <c r="I744" t="s">
        <v>8224</v>
      </c>
      <c r="J744" t="s">
        <v>8246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t="str">
        <f t="shared" si="56"/>
        <v>publishing</v>
      </c>
      <c r="R744" t="str">
        <f t="shared" si="57"/>
        <v>nonfiction</v>
      </c>
      <c r="S744" s="10">
        <f t="shared" si="58"/>
        <v>41689.917962962965</v>
      </c>
      <c r="T744" s="10">
        <f t="shared" si="5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55"/>
        <v>1.48</v>
      </c>
      <c r="G745" t="s">
        <v>8219</v>
      </c>
      <c r="H745">
        <f>E745/N745</f>
        <v>54.266666666666666</v>
      </c>
      <c r="I745" t="s">
        <v>8224</v>
      </c>
      <c r="J745" t="s">
        <v>8246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t="str">
        <f t="shared" si="56"/>
        <v>publishing</v>
      </c>
      <c r="R745" t="str">
        <f t="shared" si="57"/>
        <v>nonfiction</v>
      </c>
      <c r="S745" s="10">
        <f t="shared" si="58"/>
        <v>40990.709317129629</v>
      </c>
      <c r="T745" s="10">
        <f t="shared" si="5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55"/>
        <v>1.0232000000000001</v>
      </c>
      <c r="G746" t="s">
        <v>8219</v>
      </c>
      <c r="H746">
        <f>E746/N746</f>
        <v>82.516129032258064</v>
      </c>
      <c r="I746" t="s">
        <v>8224</v>
      </c>
      <c r="J746" t="s">
        <v>8246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t="str">
        <f t="shared" si="56"/>
        <v>publishing</v>
      </c>
      <c r="R746" t="str">
        <f t="shared" si="57"/>
        <v>nonfiction</v>
      </c>
      <c r="S746" s="10">
        <f t="shared" si="58"/>
        <v>41226.95721064815</v>
      </c>
      <c r="T746" s="10">
        <f t="shared" si="5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55"/>
        <v>1.7909909909909909</v>
      </c>
      <c r="G747" t="s">
        <v>8219</v>
      </c>
      <c r="H747">
        <f>E747/N747</f>
        <v>53.729729729729726</v>
      </c>
      <c r="I747" t="s">
        <v>8224</v>
      </c>
      <c r="J747" t="s">
        <v>8246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t="str">
        <f t="shared" si="56"/>
        <v>publishing</v>
      </c>
      <c r="R747" t="str">
        <f t="shared" si="57"/>
        <v>nonfiction</v>
      </c>
      <c r="S747" s="10">
        <f t="shared" si="58"/>
        <v>41367.572280092594</v>
      </c>
      <c r="T747" s="10">
        <f t="shared" si="5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55"/>
        <v>1.1108135252761968</v>
      </c>
      <c r="G748" t="s">
        <v>8219</v>
      </c>
      <c r="H748">
        <f>E748/N748</f>
        <v>34.206185567010309</v>
      </c>
      <c r="I748" t="s">
        <v>8224</v>
      </c>
      <c r="J748" t="s">
        <v>8246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t="str">
        <f t="shared" si="56"/>
        <v>publishing</v>
      </c>
      <c r="R748" t="str">
        <f t="shared" si="57"/>
        <v>nonfiction</v>
      </c>
      <c r="S748" s="10">
        <f t="shared" si="58"/>
        <v>41157.042928240742</v>
      </c>
      <c r="T748" s="10">
        <f t="shared" si="5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55"/>
        <v>1.0004285714285714</v>
      </c>
      <c r="G749" t="s">
        <v>8219</v>
      </c>
      <c r="H749">
        <f>E749/N749</f>
        <v>127.32727272727273</v>
      </c>
      <c r="I749" t="s">
        <v>8233</v>
      </c>
      <c r="J749" t="s">
        <v>8249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t="str">
        <f t="shared" si="56"/>
        <v>publishing</v>
      </c>
      <c r="R749" t="str">
        <f t="shared" si="57"/>
        <v>nonfiction</v>
      </c>
      <c r="S749" s="10">
        <f t="shared" si="58"/>
        <v>41988.548831018517</v>
      </c>
      <c r="T749" s="10">
        <f t="shared" si="5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55"/>
        <v>1.0024999999999999</v>
      </c>
      <c r="G750" t="s">
        <v>8219</v>
      </c>
      <c r="H750">
        <f>E750/N750</f>
        <v>45.56818181818182</v>
      </c>
      <c r="I750" t="s">
        <v>8224</v>
      </c>
      <c r="J750" t="s">
        <v>8246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t="str">
        <f t="shared" si="56"/>
        <v>publishing</v>
      </c>
      <c r="R750" t="str">
        <f t="shared" si="57"/>
        <v>nonfiction</v>
      </c>
      <c r="S750" s="10">
        <f t="shared" si="58"/>
        <v>41831.846828703703</v>
      </c>
      <c r="T750" s="10">
        <f t="shared" si="5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55"/>
        <v>1.0556000000000001</v>
      </c>
      <c r="G751" t="s">
        <v>8219</v>
      </c>
      <c r="H751">
        <f>E751/N751</f>
        <v>95.963636363636368</v>
      </c>
      <c r="I751" t="s">
        <v>8224</v>
      </c>
      <c r="J751" t="s">
        <v>8246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t="str">
        <f t="shared" si="56"/>
        <v>publishing</v>
      </c>
      <c r="R751" t="str">
        <f t="shared" si="57"/>
        <v>nonfiction</v>
      </c>
      <c r="S751" s="10">
        <f t="shared" si="58"/>
        <v>42733.94131944445</v>
      </c>
      <c r="T751" s="10">
        <f t="shared" si="5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55"/>
        <v>1.0258775877587758</v>
      </c>
      <c r="G752" t="s">
        <v>8219</v>
      </c>
      <c r="H752">
        <f>E752/N752</f>
        <v>77.271186440677965</v>
      </c>
      <c r="I752" t="s">
        <v>8224</v>
      </c>
      <c r="J752" t="s">
        <v>8246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t="str">
        <f t="shared" si="56"/>
        <v>publishing</v>
      </c>
      <c r="R752" t="str">
        <f t="shared" si="57"/>
        <v>nonfiction</v>
      </c>
      <c r="S752" s="10">
        <f t="shared" si="58"/>
        <v>41299.878148148149</v>
      </c>
      <c r="T752" s="10">
        <f t="shared" si="5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55"/>
        <v>1.1850000000000001</v>
      </c>
      <c r="G753" t="s">
        <v>8219</v>
      </c>
      <c r="H753">
        <f>E753/N753</f>
        <v>57.338709677419352</v>
      </c>
      <c r="I753" t="s">
        <v>8224</v>
      </c>
      <c r="J753" t="s">
        <v>8246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t="str">
        <f t="shared" si="56"/>
        <v>publishing</v>
      </c>
      <c r="R753" t="str">
        <f t="shared" si="57"/>
        <v>nonfiction</v>
      </c>
      <c r="S753" s="10">
        <f t="shared" si="58"/>
        <v>40713.630497685182</v>
      </c>
      <c r="T753" s="10">
        <f t="shared" si="5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55"/>
        <v>1.117</v>
      </c>
      <c r="G754" t="s">
        <v>8219</v>
      </c>
      <c r="H754">
        <f>E754/N754</f>
        <v>53.19047619047619</v>
      </c>
      <c r="I754" t="s">
        <v>8226</v>
      </c>
      <c r="J754" t="s">
        <v>8248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t="str">
        <f t="shared" si="56"/>
        <v>publishing</v>
      </c>
      <c r="R754" t="str">
        <f t="shared" si="57"/>
        <v>nonfiction</v>
      </c>
      <c r="S754" s="10">
        <f t="shared" si="58"/>
        <v>42639.421493055561</v>
      </c>
      <c r="T754" s="10">
        <f t="shared" si="5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55"/>
        <v>1.28</v>
      </c>
      <c r="G755" t="s">
        <v>8219</v>
      </c>
      <c r="H755">
        <f>E755/N755</f>
        <v>492.30769230769232</v>
      </c>
      <c r="I755" t="s">
        <v>8224</v>
      </c>
      <c r="J755" t="s">
        <v>8246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t="str">
        <f t="shared" si="56"/>
        <v>publishing</v>
      </c>
      <c r="R755" t="str">
        <f t="shared" si="57"/>
        <v>nonfiction</v>
      </c>
      <c r="S755" s="10">
        <f t="shared" si="58"/>
        <v>42019.590173611112</v>
      </c>
      <c r="T755" s="10">
        <f t="shared" si="5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55"/>
        <v>1.0375000000000001</v>
      </c>
      <c r="G756" t="s">
        <v>8219</v>
      </c>
      <c r="H756">
        <f>E756/N756</f>
        <v>42.346938775510203</v>
      </c>
      <c r="I756" t="s">
        <v>8224</v>
      </c>
      <c r="J756" t="s">
        <v>8246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t="str">
        <f t="shared" si="56"/>
        <v>publishing</v>
      </c>
      <c r="R756" t="str">
        <f t="shared" si="57"/>
        <v>nonfiction</v>
      </c>
      <c r="S756" s="10">
        <f t="shared" si="58"/>
        <v>41249.749085648145</v>
      </c>
      <c r="T756" s="10">
        <f t="shared" si="5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55"/>
        <v>1.0190760000000001</v>
      </c>
      <c r="G757" t="s">
        <v>8219</v>
      </c>
      <c r="H757">
        <f>E757/N757</f>
        <v>37.466029411764708</v>
      </c>
      <c r="I757" t="s">
        <v>8224</v>
      </c>
      <c r="J757" t="s">
        <v>8246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t="str">
        <f t="shared" si="56"/>
        <v>publishing</v>
      </c>
      <c r="R757" t="str">
        <f t="shared" si="57"/>
        <v>nonfiction</v>
      </c>
      <c r="S757" s="10">
        <f t="shared" si="58"/>
        <v>41383.605057870373</v>
      </c>
      <c r="T757" s="10">
        <f t="shared" si="5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55"/>
        <v>1.177142857142857</v>
      </c>
      <c r="G758" t="s">
        <v>8219</v>
      </c>
      <c r="H758">
        <f>E758/N758</f>
        <v>37.454545454545453</v>
      </c>
      <c r="I758" t="s">
        <v>8224</v>
      </c>
      <c r="J758" t="s">
        <v>8246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t="str">
        <f t="shared" si="56"/>
        <v>publishing</v>
      </c>
      <c r="R758" t="str">
        <f t="shared" si="57"/>
        <v>nonfiction</v>
      </c>
      <c r="S758" s="10">
        <f t="shared" si="58"/>
        <v>40590.766886574071</v>
      </c>
      <c r="T758" s="10">
        <f t="shared" si="5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55"/>
        <v>2.38</v>
      </c>
      <c r="G759" t="s">
        <v>8219</v>
      </c>
      <c r="H759">
        <f>E759/N759</f>
        <v>33.055555555555557</v>
      </c>
      <c r="I759" t="s">
        <v>8224</v>
      </c>
      <c r="J759" t="s">
        <v>8246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t="str">
        <f t="shared" si="56"/>
        <v>publishing</v>
      </c>
      <c r="R759" t="str">
        <f t="shared" si="57"/>
        <v>nonfiction</v>
      </c>
      <c r="S759" s="10">
        <f t="shared" si="58"/>
        <v>41235.054560185185</v>
      </c>
      <c r="T759" s="10">
        <f t="shared" si="5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55"/>
        <v>1.02</v>
      </c>
      <c r="G760" t="s">
        <v>8219</v>
      </c>
      <c r="H760">
        <f>E760/N760</f>
        <v>134.21052631578948</v>
      </c>
      <c r="I760" t="s">
        <v>8224</v>
      </c>
      <c r="J760" t="s">
        <v>8246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t="str">
        <f t="shared" si="56"/>
        <v>publishing</v>
      </c>
      <c r="R760" t="str">
        <f t="shared" si="57"/>
        <v>nonfiction</v>
      </c>
      <c r="S760" s="10">
        <f t="shared" si="58"/>
        <v>40429.836435185185</v>
      </c>
      <c r="T760" s="10">
        <f t="shared" si="5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55"/>
        <v>1.0192000000000001</v>
      </c>
      <c r="G761" t="s">
        <v>8219</v>
      </c>
      <c r="H761">
        <f>E761/N761</f>
        <v>51.474747474747474</v>
      </c>
      <c r="I761" t="s">
        <v>8225</v>
      </c>
      <c r="J761" t="s">
        <v>8247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t="str">
        <f t="shared" si="56"/>
        <v>publishing</v>
      </c>
      <c r="R761" t="str">
        <f t="shared" si="57"/>
        <v>nonfiction</v>
      </c>
      <c r="S761" s="10">
        <f t="shared" si="58"/>
        <v>41789.330312500002</v>
      </c>
      <c r="T761" s="10">
        <f t="shared" si="5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55"/>
        <v>0</v>
      </c>
      <c r="G762" t="s">
        <v>8221</v>
      </c>
      <c r="H762" t="e">
        <f>E762/N762</f>
        <v>#DIV/0!</v>
      </c>
      <c r="I762" t="s">
        <v>8224</v>
      </c>
      <c r="J762" t="s">
        <v>8246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t="str">
        <f t="shared" si="56"/>
        <v>publishing</v>
      </c>
      <c r="R762" t="str">
        <f t="shared" si="57"/>
        <v>fiction</v>
      </c>
      <c r="S762" s="10">
        <f t="shared" si="58"/>
        <v>42670.764039351852</v>
      </c>
      <c r="T762" s="10">
        <f t="shared" si="5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55"/>
        <v>4.7E-2</v>
      </c>
      <c r="G763" t="s">
        <v>8221</v>
      </c>
      <c r="H763">
        <f>E763/N763</f>
        <v>39.166666666666664</v>
      </c>
      <c r="I763" t="s">
        <v>8224</v>
      </c>
      <c r="J763" t="s">
        <v>8246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t="str">
        <f t="shared" si="56"/>
        <v>publishing</v>
      </c>
      <c r="R763" t="str">
        <f t="shared" si="57"/>
        <v>fiction</v>
      </c>
      <c r="S763" s="10">
        <f t="shared" si="58"/>
        <v>41642.751458333332</v>
      </c>
      <c r="T763" s="10">
        <f t="shared" si="5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55"/>
        <v>0</v>
      </c>
      <c r="G764" t="s">
        <v>8221</v>
      </c>
      <c r="H764" t="e">
        <f>E764/N764</f>
        <v>#DIV/0!</v>
      </c>
      <c r="I764" t="s">
        <v>8238</v>
      </c>
      <c r="J764" t="s">
        <v>8256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t="str">
        <f t="shared" si="56"/>
        <v>publishing</v>
      </c>
      <c r="R764" t="str">
        <f t="shared" si="57"/>
        <v>fiction</v>
      </c>
      <c r="S764" s="10">
        <f t="shared" si="58"/>
        <v>42690.858449074076</v>
      </c>
      <c r="T764" s="10">
        <f t="shared" si="5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55"/>
        <v>1.1655011655011655E-3</v>
      </c>
      <c r="G765" t="s">
        <v>8221</v>
      </c>
      <c r="H765">
        <f>E765/N765</f>
        <v>5</v>
      </c>
      <c r="I765" t="s">
        <v>8225</v>
      </c>
      <c r="J765" t="s">
        <v>8247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t="str">
        <f t="shared" si="56"/>
        <v>publishing</v>
      </c>
      <c r="R765" t="str">
        <f t="shared" si="57"/>
        <v>fiction</v>
      </c>
      <c r="S765" s="10">
        <f t="shared" si="58"/>
        <v>41471.446851851848</v>
      </c>
      <c r="T765" s="10">
        <f t="shared" si="5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55"/>
        <v>0</v>
      </c>
      <c r="G766" t="s">
        <v>8221</v>
      </c>
      <c r="H766" t="e">
        <f>E766/N766</f>
        <v>#DIV/0!</v>
      </c>
      <c r="I766" t="s">
        <v>8224</v>
      </c>
      <c r="J766" t="s">
        <v>8246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t="str">
        <f t="shared" si="56"/>
        <v>publishing</v>
      </c>
      <c r="R766" t="str">
        <f t="shared" si="57"/>
        <v>fiction</v>
      </c>
      <c r="S766" s="10">
        <f t="shared" si="58"/>
        <v>42227.173159722224</v>
      </c>
      <c r="T766" s="10">
        <f t="shared" si="5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55"/>
        <v>0.36014285714285715</v>
      </c>
      <c r="G767" t="s">
        <v>8221</v>
      </c>
      <c r="H767">
        <f>E767/N767</f>
        <v>57.295454545454547</v>
      </c>
      <c r="I767" t="s">
        <v>8224</v>
      </c>
      <c r="J767" t="s">
        <v>8246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t="str">
        <f t="shared" si="56"/>
        <v>publishing</v>
      </c>
      <c r="R767" t="str">
        <f t="shared" si="57"/>
        <v>fiction</v>
      </c>
      <c r="S767" s="10">
        <f t="shared" si="58"/>
        <v>41901.542638888888</v>
      </c>
      <c r="T767" s="10">
        <f t="shared" si="5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55"/>
        <v>0</v>
      </c>
      <c r="G768" t="s">
        <v>8221</v>
      </c>
      <c r="H768" t="e">
        <f>E768/N768</f>
        <v>#DIV/0!</v>
      </c>
      <c r="I768" t="s">
        <v>8229</v>
      </c>
      <c r="J768" t="s">
        <v>8251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t="str">
        <f t="shared" si="56"/>
        <v>publishing</v>
      </c>
      <c r="R768" t="str">
        <f t="shared" si="57"/>
        <v>fiction</v>
      </c>
      <c r="S768" s="10">
        <f t="shared" si="58"/>
        <v>42021.783368055556</v>
      </c>
      <c r="T768" s="10">
        <f t="shared" si="5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55"/>
        <v>3.5400000000000001E-2</v>
      </c>
      <c r="G769" t="s">
        <v>8221</v>
      </c>
      <c r="H769">
        <f>E769/N769</f>
        <v>59</v>
      </c>
      <c r="I769" t="s">
        <v>8224</v>
      </c>
      <c r="J769" t="s">
        <v>8246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t="str">
        <f t="shared" si="56"/>
        <v>publishing</v>
      </c>
      <c r="R769" t="str">
        <f t="shared" si="57"/>
        <v>fiction</v>
      </c>
      <c r="S769" s="10">
        <f t="shared" si="58"/>
        <v>42115.143634259264</v>
      </c>
      <c r="T769" s="10">
        <f t="shared" si="5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si="55"/>
        <v>0</v>
      </c>
      <c r="G770" t="s">
        <v>8221</v>
      </c>
      <c r="H770" t="e">
        <f>E770/N770</f>
        <v>#DIV/0!</v>
      </c>
      <c r="I770" t="s">
        <v>8224</v>
      </c>
      <c r="J770" t="s">
        <v>8246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t="str">
        <f t="shared" si="56"/>
        <v>publishing</v>
      </c>
      <c r="R770" t="str">
        <f t="shared" si="57"/>
        <v>fiction</v>
      </c>
      <c r="S770" s="10">
        <f t="shared" si="58"/>
        <v>41594.207060185188</v>
      </c>
      <c r="T770" s="10">
        <f t="shared" si="5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ref="F771:F834" si="60">E771/D771</f>
        <v>0.41399999999999998</v>
      </c>
      <c r="G771" t="s">
        <v>8221</v>
      </c>
      <c r="H771">
        <f>E771/N771</f>
        <v>31.846153846153847</v>
      </c>
      <c r="I771" t="s">
        <v>8224</v>
      </c>
      <c r="J771" t="s">
        <v>8246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t="str">
        <f t="shared" ref="Q771:Q834" si="61">LEFT(P771,(FIND("/",P771,1)-1))</f>
        <v>publishing</v>
      </c>
      <c r="R771" t="str">
        <f t="shared" ref="R771:R834" si="62">MID(P771,FIND("/",P771)+1,256)</f>
        <v>fiction</v>
      </c>
      <c r="S771" s="10">
        <f t="shared" ref="S771:S834" si="63">(((L771/60)/60)/24)+DATE(1970,1,1)</f>
        <v>41604.996458333335</v>
      </c>
      <c r="T771" s="10">
        <f t="shared" ref="T771:T834" si="64">(((K771/60)/60)/24)+DATE(1970,1,1)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60"/>
        <v>0</v>
      </c>
      <c r="G772" t="s">
        <v>8221</v>
      </c>
      <c r="H772" t="e">
        <f>E772/N772</f>
        <v>#DIV/0!</v>
      </c>
      <c r="I772" t="s">
        <v>8224</v>
      </c>
      <c r="J772" t="s">
        <v>8246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t="str">
        <f t="shared" si="61"/>
        <v>publishing</v>
      </c>
      <c r="R772" t="str">
        <f t="shared" si="62"/>
        <v>fiction</v>
      </c>
      <c r="S772" s="10">
        <f t="shared" si="63"/>
        <v>41289.999641203707</v>
      </c>
      <c r="T772" s="10">
        <f t="shared" si="64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60"/>
        <v>2.631578947368421E-4</v>
      </c>
      <c r="G773" t="s">
        <v>8221</v>
      </c>
      <c r="H773">
        <f>E773/N773</f>
        <v>10</v>
      </c>
      <c r="I773" t="s">
        <v>8224</v>
      </c>
      <c r="J773" t="s">
        <v>8246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t="str">
        <f t="shared" si="61"/>
        <v>publishing</v>
      </c>
      <c r="R773" t="str">
        <f t="shared" si="62"/>
        <v>fiction</v>
      </c>
      <c r="S773" s="10">
        <f t="shared" si="63"/>
        <v>42349.824097222227</v>
      </c>
      <c r="T773" s="10">
        <f t="shared" si="64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60"/>
        <v>3.3333333333333333E-2</v>
      </c>
      <c r="G774" t="s">
        <v>8221</v>
      </c>
      <c r="H774">
        <f>E774/N774</f>
        <v>50</v>
      </c>
      <c r="I774" t="s">
        <v>8224</v>
      </c>
      <c r="J774" t="s">
        <v>8246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t="str">
        <f t="shared" si="61"/>
        <v>publishing</v>
      </c>
      <c r="R774" t="str">
        <f t="shared" si="62"/>
        <v>fiction</v>
      </c>
      <c r="S774" s="10">
        <f t="shared" si="63"/>
        <v>40068.056932870371</v>
      </c>
      <c r="T774" s="10">
        <f t="shared" si="64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60"/>
        <v>8.5129023676509714E-3</v>
      </c>
      <c r="G775" t="s">
        <v>8221</v>
      </c>
      <c r="H775">
        <f>E775/N775</f>
        <v>16</v>
      </c>
      <c r="I775" t="s">
        <v>8225</v>
      </c>
      <c r="J775" t="s">
        <v>8247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t="str">
        <f t="shared" si="61"/>
        <v>publishing</v>
      </c>
      <c r="R775" t="str">
        <f t="shared" si="62"/>
        <v>fiction</v>
      </c>
      <c r="S775" s="10">
        <f t="shared" si="63"/>
        <v>42100.735937499994</v>
      </c>
      <c r="T775" s="10">
        <f t="shared" si="64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60"/>
        <v>0.70199999999999996</v>
      </c>
      <c r="G776" t="s">
        <v>8221</v>
      </c>
      <c r="H776">
        <f>E776/N776</f>
        <v>39</v>
      </c>
      <c r="I776" t="s">
        <v>8224</v>
      </c>
      <c r="J776" t="s">
        <v>8246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t="str">
        <f t="shared" si="61"/>
        <v>publishing</v>
      </c>
      <c r="R776" t="str">
        <f t="shared" si="62"/>
        <v>fiction</v>
      </c>
      <c r="S776" s="10">
        <f t="shared" si="63"/>
        <v>41663.780300925922</v>
      </c>
      <c r="T776" s="10">
        <f t="shared" si="64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60"/>
        <v>1.7000000000000001E-2</v>
      </c>
      <c r="G777" t="s">
        <v>8221</v>
      </c>
      <c r="H777">
        <f>E777/N777</f>
        <v>34</v>
      </c>
      <c r="I777" t="s">
        <v>8224</v>
      </c>
      <c r="J777" t="s">
        <v>8246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t="str">
        <f t="shared" si="61"/>
        <v>publishing</v>
      </c>
      <c r="R777" t="str">
        <f t="shared" si="62"/>
        <v>fiction</v>
      </c>
      <c r="S777" s="10">
        <f t="shared" si="63"/>
        <v>40863.060127314813</v>
      </c>
      <c r="T777" s="10">
        <f t="shared" si="64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60"/>
        <v>0.51400000000000001</v>
      </c>
      <c r="G778" t="s">
        <v>8221</v>
      </c>
      <c r="H778">
        <f>E778/N778</f>
        <v>63.122807017543863</v>
      </c>
      <c r="I778" t="s">
        <v>8224</v>
      </c>
      <c r="J778" t="s">
        <v>8246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t="str">
        <f t="shared" si="61"/>
        <v>publishing</v>
      </c>
      <c r="R778" t="str">
        <f t="shared" si="62"/>
        <v>fiction</v>
      </c>
      <c r="S778" s="10">
        <f t="shared" si="63"/>
        <v>42250.685706018514</v>
      </c>
      <c r="T778" s="10">
        <f t="shared" si="64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60"/>
        <v>7.0000000000000001E-3</v>
      </c>
      <c r="G779" t="s">
        <v>8221</v>
      </c>
      <c r="H779">
        <f>E779/N779</f>
        <v>7</v>
      </c>
      <c r="I779" t="s">
        <v>8224</v>
      </c>
      <c r="J779" t="s">
        <v>8246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t="str">
        <f t="shared" si="61"/>
        <v>publishing</v>
      </c>
      <c r="R779" t="str">
        <f t="shared" si="62"/>
        <v>fiction</v>
      </c>
      <c r="S779" s="10">
        <f t="shared" si="63"/>
        <v>41456.981215277774</v>
      </c>
      <c r="T779" s="10">
        <f t="shared" si="64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60"/>
        <v>4.0000000000000001E-3</v>
      </c>
      <c r="G780" t="s">
        <v>8221</v>
      </c>
      <c r="H780">
        <f>E780/N780</f>
        <v>2</v>
      </c>
      <c r="I780" t="s">
        <v>8224</v>
      </c>
      <c r="J780" t="s">
        <v>8246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t="str">
        <f t="shared" si="61"/>
        <v>publishing</v>
      </c>
      <c r="R780" t="str">
        <f t="shared" si="62"/>
        <v>fiction</v>
      </c>
      <c r="S780" s="10">
        <f t="shared" si="63"/>
        <v>41729.702314814815</v>
      </c>
      <c r="T780" s="10">
        <f t="shared" si="64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60"/>
        <v>2.6666666666666668E-2</v>
      </c>
      <c r="G781" t="s">
        <v>8221</v>
      </c>
      <c r="H781">
        <f>E781/N781</f>
        <v>66.666666666666671</v>
      </c>
      <c r="I781" t="s">
        <v>8224</v>
      </c>
      <c r="J781" t="s">
        <v>8246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t="str">
        <f t="shared" si="61"/>
        <v>publishing</v>
      </c>
      <c r="R781" t="str">
        <f t="shared" si="62"/>
        <v>fiction</v>
      </c>
      <c r="S781" s="10">
        <f t="shared" si="63"/>
        <v>40436.68408564815</v>
      </c>
      <c r="T781" s="10">
        <f t="shared" si="6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60"/>
        <v>1.04</v>
      </c>
      <c r="G782" t="s">
        <v>8219</v>
      </c>
      <c r="H782">
        <f>E782/N782</f>
        <v>38.518518518518519</v>
      </c>
      <c r="I782" t="s">
        <v>8224</v>
      </c>
      <c r="J782" t="s">
        <v>8246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t="str">
        <f t="shared" si="61"/>
        <v>music</v>
      </c>
      <c r="R782" t="str">
        <f t="shared" si="62"/>
        <v>rock</v>
      </c>
      <c r="S782" s="10">
        <f t="shared" si="63"/>
        <v>40636.673900462964</v>
      </c>
      <c r="T782" s="10">
        <f t="shared" si="6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60"/>
        <v>1.3315375</v>
      </c>
      <c r="G783" t="s">
        <v>8219</v>
      </c>
      <c r="H783">
        <f>E783/N783</f>
        <v>42.609200000000001</v>
      </c>
      <c r="I783" t="s">
        <v>8224</v>
      </c>
      <c r="J783" t="s">
        <v>8246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t="str">
        <f t="shared" si="61"/>
        <v>music</v>
      </c>
      <c r="R783" t="str">
        <f t="shared" si="62"/>
        <v>rock</v>
      </c>
      <c r="S783" s="10">
        <f t="shared" si="63"/>
        <v>41403.000856481485</v>
      </c>
      <c r="T783" s="10">
        <f t="shared" si="6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60"/>
        <v>1</v>
      </c>
      <c r="G784" t="s">
        <v>8219</v>
      </c>
      <c r="H784">
        <f>E784/N784</f>
        <v>50</v>
      </c>
      <c r="I784" t="s">
        <v>8224</v>
      </c>
      <c r="J784" t="s">
        <v>8246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t="str">
        <f t="shared" si="61"/>
        <v>music</v>
      </c>
      <c r="R784" t="str">
        <f t="shared" si="62"/>
        <v>rock</v>
      </c>
      <c r="S784" s="10">
        <f t="shared" si="63"/>
        <v>41116.758125</v>
      </c>
      <c r="T784" s="10">
        <f t="shared" si="64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60"/>
        <v>1.4813333333333334</v>
      </c>
      <c r="G785" t="s">
        <v>8219</v>
      </c>
      <c r="H785">
        <f>E785/N785</f>
        <v>63.485714285714288</v>
      </c>
      <c r="I785" t="s">
        <v>8224</v>
      </c>
      <c r="J785" t="s">
        <v>8246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t="str">
        <f t="shared" si="61"/>
        <v>music</v>
      </c>
      <c r="R785" t="str">
        <f t="shared" si="62"/>
        <v>rock</v>
      </c>
      <c r="S785" s="10">
        <f t="shared" si="63"/>
        <v>40987.773715277777</v>
      </c>
      <c r="T785" s="10">
        <f t="shared" si="64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60"/>
        <v>1.0249999999999999</v>
      </c>
      <c r="G786" t="s">
        <v>8219</v>
      </c>
      <c r="H786">
        <f>E786/N786</f>
        <v>102.5</v>
      </c>
      <c r="I786" t="s">
        <v>8224</v>
      </c>
      <c r="J786" t="s">
        <v>8246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t="str">
        <f t="shared" si="61"/>
        <v>music</v>
      </c>
      <c r="R786" t="str">
        <f t="shared" si="62"/>
        <v>rock</v>
      </c>
      <c r="S786" s="10">
        <f t="shared" si="63"/>
        <v>41675.149525462963</v>
      </c>
      <c r="T786" s="10">
        <f t="shared" si="64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60"/>
        <v>1.8062799999999999</v>
      </c>
      <c r="G787" t="s">
        <v>8219</v>
      </c>
      <c r="H787">
        <f>E787/N787</f>
        <v>31.142758620689655</v>
      </c>
      <c r="I787" t="s">
        <v>8224</v>
      </c>
      <c r="J787" t="s">
        <v>8246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t="str">
        <f t="shared" si="61"/>
        <v>music</v>
      </c>
      <c r="R787" t="str">
        <f t="shared" si="62"/>
        <v>rock</v>
      </c>
      <c r="S787" s="10">
        <f t="shared" si="63"/>
        <v>41303.593923611108</v>
      </c>
      <c r="T787" s="10">
        <f t="shared" si="6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60"/>
        <v>1.4279999999999999</v>
      </c>
      <c r="G788" t="s">
        <v>8219</v>
      </c>
      <c r="H788">
        <f>E788/N788</f>
        <v>162.27272727272728</v>
      </c>
      <c r="I788" t="s">
        <v>8224</v>
      </c>
      <c r="J788" t="s">
        <v>8246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t="str">
        <f t="shared" si="61"/>
        <v>music</v>
      </c>
      <c r="R788" t="str">
        <f t="shared" si="62"/>
        <v>rock</v>
      </c>
      <c r="S788" s="10">
        <f t="shared" si="63"/>
        <v>40983.055949074071</v>
      </c>
      <c r="T788" s="10">
        <f t="shared" si="64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60"/>
        <v>1.1416666666666666</v>
      </c>
      <c r="G789" t="s">
        <v>8219</v>
      </c>
      <c r="H789">
        <f>E789/N789</f>
        <v>80.588235294117652</v>
      </c>
      <c r="I789" t="s">
        <v>8224</v>
      </c>
      <c r="J789" t="s">
        <v>8246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t="str">
        <f t="shared" si="61"/>
        <v>music</v>
      </c>
      <c r="R789" t="str">
        <f t="shared" si="62"/>
        <v>rock</v>
      </c>
      <c r="S789" s="10">
        <f t="shared" si="63"/>
        <v>41549.627615740741</v>
      </c>
      <c r="T789" s="10">
        <f t="shared" si="64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60"/>
        <v>2.03505</v>
      </c>
      <c r="G790" t="s">
        <v>8219</v>
      </c>
      <c r="H790">
        <f>E790/N790</f>
        <v>59.85441176470588</v>
      </c>
      <c r="I790" t="s">
        <v>8224</v>
      </c>
      <c r="J790" t="s">
        <v>8246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t="str">
        <f t="shared" si="61"/>
        <v>music</v>
      </c>
      <c r="R790" t="str">
        <f t="shared" si="62"/>
        <v>rock</v>
      </c>
      <c r="S790" s="10">
        <f t="shared" si="63"/>
        <v>41059.006805555553</v>
      </c>
      <c r="T790" s="10">
        <f t="shared" si="64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60"/>
        <v>1.0941176470588236</v>
      </c>
      <c r="G791" t="s">
        <v>8219</v>
      </c>
      <c r="H791">
        <f>E791/N791</f>
        <v>132.85714285714286</v>
      </c>
      <c r="I791" t="s">
        <v>8224</v>
      </c>
      <c r="J791" t="s">
        <v>8246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t="str">
        <f t="shared" si="61"/>
        <v>music</v>
      </c>
      <c r="R791" t="str">
        <f t="shared" si="62"/>
        <v>rock</v>
      </c>
      <c r="S791" s="10">
        <f t="shared" si="63"/>
        <v>41277.186111111114</v>
      </c>
      <c r="T791" s="10">
        <f t="shared" si="64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60"/>
        <v>1.443746</v>
      </c>
      <c r="G792" t="s">
        <v>8219</v>
      </c>
      <c r="H792">
        <f>E792/N792</f>
        <v>92.547820512820508</v>
      </c>
      <c r="I792" t="s">
        <v>8224</v>
      </c>
      <c r="J792" t="s">
        <v>8246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t="str">
        <f t="shared" si="61"/>
        <v>music</v>
      </c>
      <c r="R792" t="str">
        <f t="shared" si="62"/>
        <v>rock</v>
      </c>
      <c r="S792" s="10">
        <f t="shared" si="63"/>
        <v>41276.047905092593</v>
      </c>
      <c r="T792" s="10">
        <f t="shared" si="64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60"/>
        <v>1.0386666666666666</v>
      </c>
      <c r="G793" t="s">
        <v>8219</v>
      </c>
      <c r="H793">
        <f>E793/N793</f>
        <v>60.859375</v>
      </c>
      <c r="I793" t="s">
        <v>8224</v>
      </c>
      <c r="J793" t="s">
        <v>8246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t="str">
        <f t="shared" si="61"/>
        <v>music</v>
      </c>
      <c r="R793" t="str">
        <f t="shared" si="62"/>
        <v>rock</v>
      </c>
      <c r="S793" s="10">
        <f t="shared" si="63"/>
        <v>41557.780624999999</v>
      </c>
      <c r="T793" s="10">
        <f t="shared" si="6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60"/>
        <v>1.0044440000000001</v>
      </c>
      <c r="G794" t="s">
        <v>8219</v>
      </c>
      <c r="H794">
        <f>E794/N794</f>
        <v>41.851833333333339</v>
      </c>
      <c r="I794" t="s">
        <v>8224</v>
      </c>
      <c r="J794" t="s">
        <v>8246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t="str">
        <f t="shared" si="61"/>
        <v>music</v>
      </c>
      <c r="R794" t="str">
        <f t="shared" si="62"/>
        <v>rock</v>
      </c>
      <c r="S794" s="10">
        <f t="shared" si="63"/>
        <v>41555.873645833337</v>
      </c>
      <c r="T794" s="10">
        <f t="shared" si="64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60"/>
        <v>1.0277927272727272</v>
      </c>
      <c r="G795" t="s">
        <v>8219</v>
      </c>
      <c r="H795">
        <f>E795/N795</f>
        <v>88.325937499999995</v>
      </c>
      <c r="I795" t="s">
        <v>8224</v>
      </c>
      <c r="J795" t="s">
        <v>8246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t="str">
        <f t="shared" si="61"/>
        <v>music</v>
      </c>
      <c r="R795" t="str">
        <f t="shared" si="62"/>
        <v>rock</v>
      </c>
      <c r="S795" s="10">
        <f t="shared" si="63"/>
        <v>41442.741249999999</v>
      </c>
      <c r="T795" s="10">
        <f t="shared" si="64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60"/>
        <v>1.0531250000000001</v>
      </c>
      <c r="G796" t="s">
        <v>8219</v>
      </c>
      <c r="H796">
        <f>E796/N796</f>
        <v>158.96226415094338</v>
      </c>
      <c r="I796" t="s">
        <v>8224</v>
      </c>
      <c r="J796" t="s">
        <v>8246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t="str">
        <f t="shared" si="61"/>
        <v>music</v>
      </c>
      <c r="R796" t="str">
        <f t="shared" si="62"/>
        <v>rock</v>
      </c>
      <c r="S796" s="10">
        <f t="shared" si="63"/>
        <v>40736.115011574075</v>
      </c>
      <c r="T796" s="10">
        <f t="shared" si="64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60"/>
        <v>1.1178571428571429</v>
      </c>
      <c r="G797" t="s">
        <v>8219</v>
      </c>
      <c r="H797">
        <f>E797/N797</f>
        <v>85.054347826086953</v>
      </c>
      <c r="I797" t="s">
        <v>8224</v>
      </c>
      <c r="J797" t="s">
        <v>8246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t="str">
        <f t="shared" si="61"/>
        <v>music</v>
      </c>
      <c r="R797" t="str">
        <f t="shared" si="62"/>
        <v>rock</v>
      </c>
      <c r="S797" s="10">
        <f t="shared" si="63"/>
        <v>40963.613032407404</v>
      </c>
      <c r="T797" s="10">
        <f t="shared" si="6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60"/>
        <v>1.0135000000000001</v>
      </c>
      <c r="G798" t="s">
        <v>8219</v>
      </c>
      <c r="H798">
        <f>E798/N798</f>
        <v>112.61111111111111</v>
      </c>
      <c r="I798" t="s">
        <v>8224</v>
      </c>
      <c r="J798" t="s">
        <v>8246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t="str">
        <f t="shared" si="61"/>
        <v>music</v>
      </c>
      <c r="R798" t="str">
        <f t="shared" si="62"/>
        <v>rock</v>
      </c>
      <c r="S798" s="10">
        <f t="shared" si="63"/>
        <v>41502.882928240739</v>
      </c>
      <c r="T798" s="10">
        <f t="shared" si="64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60"/>
        <v>1.0753333333333333</v>
      </c>
      <c r="G799" t="s">
        <v>8219</v>
      </c>
      <c r="H799">
        <f>E799/N799</f>
        <v>45.436619718309856</v>
      </c>
      <c r="I799" t="s">
        <v>8224</v>
      </c>
      <c r="J799" t="s">
        <v>8246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t="str">
        <f t="shared" si="61"/>
        <v>music</v>
      </c>
      <c r="R799" t="str">
        <f t="shared" si="62"/>
        <v>rock</v>
      </c>
      <c r="S799" s="10">
        <f t="shared" si="63"/>
        <v>40996.994074074071</v>
      </c>
      <c r="T799" s="10">
        <f t="shared" si="6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60"/>
        <v>1.1488571428571428</v>
      </c>
      <c r="G800" t="s">
        <v>8219</v>
      </c>
      <c r="H800">
        <f>E800/N800</f>
        <v>46.218390804597703</v>
      </c>
      <c r="I800" t="s">
        <v>8224</v>
      </c>
      <c r="J800" t="s">
        <v>8246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t="str">
        <f t="shared" si="61"/>
        <v>music</v>
      </c>
      <c r="R800" t="str">
        <f t="shared" si="62"/>
        <v>rock</v>
      </c>
      <c r="S800" s="10">
        <f t="shared" si="63"/>
        <v>41882.590127314819</v>
      </c>
      <c r="T800" s="10">
        <f t="shared" si="64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60"/>
        <v>1.0002</v>
      </c>
      <c r="G801" t="s">
        <v>8219</v>
      </c>
      <c r="H801">
        <f>E801/N801</f>
        <v>178.60714285714286</v>
      </c>
      <c r="I801" t="s">
        <v>8224</v>
      </c>
      <c r="J801" t="s">
        <v>8246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t="str">
        <f t="shared" si="61"/>
        <v>music</v>
      </c>
      <c r="R801" t="str">
        <f t="shared" si="62"/>
        <v>rock</v>
      </c>
      <c r="S801" s="10">
        <f t="shared" si="63"/>
        <v>40996.667199074072</v>
      </c>
      <c r="T801" s="10">
        <f t="shared" si="6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60"/>
        <v>1.5213333333333334</v>
      </c>
      <c r="G802" t="s">
        <v>8219</v>
      </c>
      <c r="H802">
        <f>E802/N802</f>
        <v>40.75</v>
      </c>
      <c r="I802" t="s">
        <v>8225</v>
      </c>
      <c r="J802" t="s">
        <v>8247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t="str">
        <f t="shared" si="61"/>
        <v>music</v>
      </c>
      <c r="R802" t="str">
        <f t="shared" si="62"/>
        <v>rock</v>
      </c>
      <c r="S802" s="10">
        <f t="shared" si="63"/>
        <v>41863.433495370373</v>
      </c>
      <c r="T802" s="10">
        <f t="shared" si="64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60"/>
        <v>1.1152149999999998</v>
      </c>
      <c r="G803" t="s">
        <v>8219</v>
      </c>
      <c r="H803">
        <f>E803/N803</f>
        <v>43.733921568627444</v>
      </c>
      <c r="I803" t="s">
        <v>8224</v>
      </c>
      <c r="J803" t="s">
        <v>8246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t="str">
        <f t="shared" si="61"/>
        <v>music</v>
      </c>
      <c r="R803" t="str">
        <f t="shared" si="62"/>
        <v>rock</v>
      </c>
      <c r="S803" s="10">
        <f t="shared" si="63"/>
        <v>40695.795370370368</v>
      </c>
      <c r="T803" s="10">
        <f t="shared" si="6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60"/>
        <v>1.0133333333333334</v>
      </c>
      <c r="G804" t="s">
        <v>8219</v>
      </c>
      <c r="H804">
        <f>E804/N804</f>
        <v>81.066666666666663</v>
      </c>
      <c r="I804" t="s">
        <v>8224</v>
      </c>
      <c r="J804" t="s">
        <v>8246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t="str">
        <f t="shared" si="61"/>
        <v>music</v>
      </c>
      <c r="R804" t="str">
        <f t="shared" si="62"/>
        <v>rock</v>
      </c>
      <c r="S804" s="10">
        <f t="shared" si="63"/>
        <v>41123.022268518522</v>
      </c>
      <c r="T804" s="10">
        <f t="shared" si="64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60"/>
        <v>1.232608695652174</v>
      </c>
      <c r="G805" t="s">
        <v>8219</v>
      </c>
      <c r="H805">
        <f>E805/N805</f>
        <v>74.60526315789474</v>
      </c>
      <c r="I805" t="s">
        <v>8224</v>
      </c>
      <c r="J805" t="s">
        <v>8246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t="str">
        <f t="shared" si="61"/>
        <v>music</v>
      </c>
      <c r="R805" t="str">
        <f t="shared" si="62"/>
        <v>rock</v>
      </c>
      <c r="S805" s="10">
        <f t="shared" si="63"/>
        <v>40665.949976851851</v>
      </c>
      <c r="T805" s="10">
        <f t="shared" si="64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60"/>
        <v>1</v>
      </c>
      <c r="G806" t="s">
        <v>8219</v>
      </c>
      <c r="H806">
        <f>E806/N806</f>
        <v>305.55555555555554</v>
      </c>
      <c r="I806" t="s">
        <v>8224</v>
      </c>
      <c r="J806" t="s">
        <v>8246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t="str">
        <f t="shared" si="61"/>
        <v>music</v>
      </c>
      <c r="R806" t="str">
        <f t="shared" si="62"/>
        <v>rock</v>
      </c>
      <c r="S806" s="10">
        <f t="shared" si="63"/>
        <v>40730.105625000004</v>
      </c>
      <c r="T806" s="10">
        <f t="shared" si="64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60"/>
        <v>1.05</v>
      </c>
      <c r="G807" t="s">
        <v>8219</v>
      </c>
      <c r="H807">
        <f>E807/N807</f>
        <v>58.333333333333336</v>
      </c>
      <c r="I807" t="s">
        <v>8224</v>
      </c>
      <c r="J807" t="s">
        <v>8246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t="str">
        <f t="shared" si="61"/>
        <v>music</v>
      </c>
      <c r="R807" t="str">
        <f t="shared" si="62"/>
        <v>rock</v>
      </c>
      <c r="S807" s="10">
        <f t="shared" si="63"/>
        <v>40690.823055555556</v>
      </c>
      <c r="T807" s="10">
        <f t="shared" si="64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60"/>
        <v>1.0443750000000001</v>
      </c>
      <c r="G808" t="s">
        <v>8219</v>
      </c>
      <c r="H808">
        <f>E808/N808</f>
        <v>117.67605633802818</v>
      </c>
      <c r="I808" t="s">
        <v>8224</v>
      </c>
      <c r="J808" t="s">
        <v>8246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t="str">
        <f t="shared" si="61"/>
        <v>music</v>
      </c>
      <c r="R808" t="str">
        <f t="shared" si="62"/>
        <v>rock</v>
      </c>
      <c r="S808" s="10">
        <f t="shared" si="63"/>
        <v>40763.691423611112</v>
      </c>
      <c r="T808" s="10">
        <f t="shared" si="6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60"/>
        <v>1.05125</v>
      </c>
      <c r="G809" t="s">
        <v>8219</v>
      </c>
      <c r="H809">
        <f>E809/N809</f>
        <v>73.771929824561397</v>
      </c>
      <c r="I809" t="s">
        <v>8224</v>
      </c>
      <c r="J809" t="s">
        <v>8246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t="str">
        <f t="shared" si="61"/>
        <v>music</v>
      </c>
      <c r="R809" t="str">
        <f t="shared" si="62"/>
        <v>rock</v>
      </c>
      <c r="S809" s="10">
        <f t="shared" si="63"/>
        <v>42759.628599537042</v>
      </c>
      <c r="T809" s="10">
        <f t="shared" si="64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60"/>
        <v>1</v>
      </c>
      <c r="G810" t="s">
        <v>8219</v>
      </c>
      <c r="H810">
        <f>E810/N810</f>
        <v>104.65116279069767</v>
      </c>
      <c r="I810" t="s">
        <v>8229</v>
      </c>
      <c r="J810" t="s">
        <v>8251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t="str">
        <f t="shared" si="61"/>
        <v>music</v>
      </c>
      <c r="R810" t="str">
        <f t="shared" si="62"/>
        <v>rock</v>
      </c>
      <c r="S810" s="10">
        <f t="shared" si="63"/>
        <v>41962.100532407407</v>
      </c>
      <c r="T810" s="10">
        <f t="shared" si="6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60"/>
        <v>1.03775</v>
      </c>
      <c r="G811" t="s">
        <v>8219</v>
      </c>
      <c r="H811">
        <f>E811/N811</f>
        <v>79.82692307692308</v>
      </c>
      <c r="I811" t="s">
        <v>8224</v>
      </c>
      <c r="J811" t="s">
        <v>8246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t="str">
        <f t="shared" si="61"/>
        <v>music</v>
      </c>
      <c r="R811" t="str">
        <f t="shared" si="62"/>
        <v>rock</v>
      </c>
      <c r="S811" s="10">
        <f t="shared" si="63"/>
        <v>41628.833680555559</v>
      </c>
      <c r="T811" s="10">
        <f t="shared" si="64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60"/>
        <v>1.05</v>
      </c>
      <c r="G812" t="s">
        <v>8219</v>
      </c>
      <c r="H812">
        <f>E812/N812</f>
        <v>58.333333333333336</v>
      </c>
      <c r="I812" t="s">
        <v>8224</v>
      </c>
      <c r="J812" t="s">
        <v>8246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t="str">
        <f t="shared" si="61"/>
        <v>music</v>
      </c>
      <c r="R812" t="str">
        <f t="shared" si="62"/>
        <v>rock</v>
      </c>
      <c r="S812" s="10">
        <f t="shared" si="63"/>
        <v>41123.056273148148</v>
      </c>
      <c r="T812" s="10">
        <f t="shared" si="64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60"/>
        <v>1.04</v>
      </c>
      <c r="G813" t="s">
        <v>8219</v>
      </c>
      <c r="H813">
        <f>E813/N813</f>
        <v>86.666666666666671</v>
      </c>
      <c r="I813" t="s">
        <v>8224</v>
      </c>
      <c r="J813" t="s">
        <v>8246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t="str">
        <f t="shared" si="61"/>
        <v>music</v>
      </c>
      <c r="R813" t="str">
        <f t="shared" si="62"/>
        <v>rock</v>
      </c>
      <c r="S813" s="10">
        <f t="shared" si="63"/>
        <v>41443.643541666665</v>
      </c>
      <c r="T813" s="10">
        <f t="shared" si="64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60"/>
        <v>1.5183333333333333</v>
      </c>
      <c r="G814" t="s">
        <v>8219</v>
      </c>
      <c r="H814">
        <f>E814/N814</f>
        <v>27.606060606060606</v>
      </c>
      <c r="I814" t="s">
        <v>8224</v>
      </c>
      <c r="J814" t="s">
        <v>8246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t="str">
        <f t="shared" si="61"/>
        <v>music</v>
      </c>
      <c r="R814" t="str">
        <f t="shared" si="62"/>
        <v>rock</v>
      </c>
      <c r="S814" s="10">
        <f t="shared" si="63"/>
        <v>41282.017962962964</v>
      </c>
      <c r="T814" s="10">
        <f t="shared" si="64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60"/>
        <v>1.59996</v>
      </c>
      <c r="G815" t="s">
        <v>8219</v>
      </c>
      <c r="H815">
        <f>E815/N815</f>
        <v>24.999375000000001</v>
      </c>
      <c r="I815" t="s">
        <v>8224</v>
      </c>
      <c r="J815" t="s">
        <v>8246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t="str">
        <f t="shared" si="61"/>
        <v>music</v>
      </c>
      <c r="R815" t="str">
        <f t="shared" si="62"/>
        <v>rock</v>
      </c>
      <c r="S815" s="10">
        <f t="shared" si="63"/>
        <v>41080.960243055553</v>
      </c>
      <c r="T815" s="10">
        <f t="shared" si="64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60"/>
        <v>1.2729999999999999</v>
      </c>
      <c r="G816" t="s">
        <v>8219</v>
      </c>
      <c r="H816">
        <f>E816/N816</f>
        <v>45.464285714285715</v>
      </c>
      <c r="I816" t="s">
        <v>8224</v>
      </c>
      <c r="J816" t="s">
        <v>8246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t="str">
        <f t="shared" si="61"/>
        <v>music</v>
      </c>
      <c r="R816" t="str">
        <f t="shared" si="62"/>
        <v>rock</v>
      </c>
      <c r="S816" s="10">
        <f t="shared" si="63"/>
        <v>40679.743067129632</v>
      </c>
      <c r="T816" s="10">
        <f t="shared" si="6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60"/>
        <v>1.07</v>
      </c>
      <c r="G817" t="s">
        <v>8219</v>
      </c>
      <c r="H817">
        <f>E817/N817</f>
        <v>99.534883720930239</v>
      </c>
      <c r="I817" t="s">
        <v>8224</v>
      </c>
      <c r="J817" t="s">
        <v>8246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t="str">
        <f t="shared" si="61"/>
        <v>music</v>
      </c>
      <c r="R817" t="str">
        <f t="shared" si="62"/>
        <v>rock</v>
      </c>
      <c r="S817" s="10">
        <f t="shared" si="63"/>
        <v>41914.917858796296</v>
      </c>
      <c r="T817" s="10">
        <f t="shared" si="64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60"/>
        <v>1.1512214285714286</v>
      </c>
      <c r="G818" t="s">
        <v>8219</v>
      </c>
      <c r="H818">
        <f>E818/N818</f>
        <v>39.31</v>
      </c>
      <c r="I818" t="s">
        <v>8224</v>
      </c>
      <c r="J818" t="s">
        <v>8246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t="str">
        <f t="shared" si="61"/>
        <v>music</v>
      </c>
      <c r="R818" t="str">
        <f t="shared" si="62"/>
        <v>rock</v>
      </c>
      <c r="S818" s="10">
        <f t="shared" si="63"/>
        <v>41341.870868055557</v>
      </c>
      <c r="T818" s="10">
        <f t="shared" si="64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60"/>
        <v>1.3711066666666665</v>
      </c>
      <c r="G819" t="s">
        <v>8219</v>
      </c>
      <c r="H819">
        <f>E819/N819</f>
        <v>89.419999999999987</v>
      </c>
      <c r="I819" t="s">
        <v>8224</v>
      </c>
      <c r="J819" t="s">
        <v>8246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t="str">
        <f t="shared" si="61"/>
        <v>music</v>
      </c>
      <c r="R819" t="str">
        <f t="shared" si="62"/>
        <v>rock</v>
      </c>
      <c r="S819" s="10">
        <f t="shared" si="63"/>
        <v>40925.599664351852</v>
      </c>
      <c r="T819" s="10">
        <f t="shared" si="64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60"/>
        <v>1.5571428571428572</v>
      </c>
      <c r="G820" t="s">
        <v>8219</v>
      </c>
      <c r="H820">
        <f>E820/N820</f>
        <v>28.684210526315791</v>
      </c>
      <c r="I820" t="s">
        <v>8224</v>
      </c>
      <c r="J820" t="s">
        <v>8246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t="str">
        <f t="shared" si="61"/>
        <v>music</v>
      </c>
      <c r="R820" t="str">
        <f t="shared" si="62"/>
        <v>rock</v>
      </c>
      <c r="S820" s="10">
        <f t="shared" si="63"/>
        <v>41120.882881944446</v>
      </c>
      <c r="T820" s="10">
        <f t="shared" si="6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60"/>
        <v>1.0874999999999999</v>
      </c>
      <c r="G821" t="s">
        <v>8219</v>
      </c>
      <c r="H821">
        <f>E821/N821</f>
        <v>31.071428571428573</v>
      </c>
      <c r="I821" t="s">
        <v>8224</v>
      </c>
      <c r="J821" t="s">
        <v>8246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t="str">
        <f t="shared" si="61"/>
        <v>music</v>
      </c>
      <c r="R821" t="str">
        <f t="shared" si="62"/>
        <v>rock</v>
      </c>
      <c r="S821" s="10">
        <f t="shared" si="63"/>
        <v>41619.998310185183</v>
      </c>
      <c r="T821" s="10">
        <f t="shared" si="6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60"/>
        <v>1.3405</v>
      </c>
      <c r="G822" t="s">
        <v>8219</v>
      </c>
      <c r="H822">
        <f>E822/N822</f>
        <v>70.55263157894737</v>
      </c>
      <c r="I822" t="s">
        <v>8224</v>
      </c>
      <c r="J822" t="s">
        <v>8246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t="str">
        <f t="shared" si="61"/>
        <v>music</v>
      </c>
      <c r="R822" t="str">
        <f t="shared" si="62"/>
        <v>rock</v>
      </c>
      <c r="S822" s="10">
        <f t="shared" si="63"/>
        <v>41768.841921296298</v>
      </c>
      <c r="T822" s="10">
        <f t="shared" si="6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60"/>
        <v>1</v>
      </c>
      <c r="G823" t="s">
        <v>8219</v>
      </c>
      <c r="H823">
        <f>E823/N823</f>
        <v>224.12820512820514</v>
      </c>
      <c r="I823" t="s">
        <v>8224</v>
      </c>
      <c r="J823" t="s">
        <v>8246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t="str">
        <f t="shared" si="61"/>
        <v>music</v>
      </c>
      <c r="R823" t="str">
        <f t="shared" si="62"/>
        <v>rock</v>
      </c>
      <c r="S823" s="10">
        <f t="shared" si="63"/>
        <v>42093.922048611115</v>
      </c>
      <c r="T823" s="10">
        <f t="shared" si="6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60"/>
        <v>1.1916666666666667</v>
      </c>
      <c r="G824" t="s">
        <v>8219</v>
      </c>
      <c r="H824">
        <f>E824/N824</f>
        <v>51.811594202898547</v>
      </c>
      <c r="I824" t="s">
        <v>8224</v>
      </c>
      <c r="J824" t="s">
        <v>8246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t="str">
        <f t="shared" si="61"/>
        <v>music</v>
      </c>
      <c r="R824" t="str">
        <f t="shared" si="62"/>
        <v>rock</v>
      </c>
      <c r="S824" s="10">
        <f t="shared" si="63"/>
        <v>41157.947337962964</v>
      </c>
      <c r="T824" s="10">
        <f t="shared" si="6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60"/>
        <v>1.7949999999999999</v>
      </c>
      <c r="G825" t="s">
        <v>8219</v>
      </c>
      <c r="H825">
        <f>E825/N825</f>
        <v>43.515151515151516</v>
      </c>
      <c r="I825" t="s">
        <v>8224</v>
      </c>
      <c r="J825" t="s">
        <v>8246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t="str">
        <f t="shared" si="61"/>
        <v>music</v>
      </c>
      <c r="R825" t="str">
        <f t="shared" si="62"/>
        <v>rock</v>
      </c>
      <c r="S825" s="10">
        <f t="shared" si="63"/>
        <v>42055.972824074073</v>
      </c>
      <c r="T825" s="10">
        <f t="shared" si="6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60"/>
        <v>1.3438124999999999</v>
      </c>
      <c r="G826" t="s">
        <v>8219</v>
      </c>
      <c r="H826">
        <f>E826/N826</f>
        <v>39.816666666666663</v>
      </c>
      <c r="I826" t="s">
        <v>8224</v>
      </c>
      <c r="J826" t="s">
        <v>8246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t="str">
        <f t="shared" si="61"/>
        <v>music</v>
      </c>
      <c r="R826" t="str">
        <f t="shared" si="62"/>
        <v>rock</v>
      </c>
      <c r="S826" s="10">
        <f t="shared" si="63"/>
        <v>40250.242106481484</v>
      </c>
      <c r="T826" s="10">
        <f t="shared" si="64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60"/>
        <v>1.0043200000000001</v>
      </c>
      <c r="G827" t="s">
        <v>8219</v>
      </c>
      <c r="H827">
        <f>E827/N827</f>
        <v>126.8080808080808</v>
      </c>
      <c r="I827" t="s">
        <v>8224</v>
      </c>
      <c r="J827" t="s">
        <v>8246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t="str">
        <f t="shared" si="61"/>
        <v>music</v>
      </c>
      <c r="R827" t="str">
        <f t="shared" si="62"/>
        <v>rock</v>
      </c>
      <c r="S827" s="10">
        <f t="shared" si="63"/>
        <v>41186.306527777779</v>
      </c>
      <c r="T827" s="10">
        <f t="shared" si="6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60"/>
        <v>1.0145454545454546</v>
      </c>
      <c r="G828" t="s">
        <v>8219</v>
      </c>
      <c r="H828">
        <f>E828/N828</f>
        <v>113.87755102040816</v>
      </c>
      <c r="I828" t="s">
        <v>8224</v>
      </c>
      <c r="J828" t="s">
        <v>8246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t="str">
        <f t="shared" si="61"/>
        <v>music</v>
      </c>
      <c r="R828" t="str">
        <f t="shared" si="62"/>
        <v>rock</v>
      </c>
      <c r="S828" s="10">
        <f t="shared" si="63"/>
        <v>40973.038541666669</v>
      </c>
      <c r="T828" s="10">
        <f t="shared" si="6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60"/>
        <v>1.0333333333333334</v>
      </c>
      <c r="G829" t="s">
        <v>8219</v>
      </c>
      <c r="H829">
        <f>E829/N829</f>
        <v>28.181818181818183</v>
      </c>
      <c r="I829" t="s">
        <v>8224</v>
      </c>
      <c r="J829" t="s">
        <v>8246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t="str">
        <f t="shared" si="61"/>
        <v>music</v>
      </c>
      <c r="R829" t="str">
        <f t="shared" si="62"/>
        <v>rock</v>
      </c>
      <c r="S829" s="10">
        <f t="shared" si="63"/>
        <v>40927.473460648151</v>
      </c>
      <c r="T829" s="10">
        <f t="shared" si="6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60"/>
        <v>1.07</v>
      </c>
      <c r="G830" t="s">
        <v>8219</v>
      </c>
      <c r="H830">
        <f>E830/N830</f>
        <v>36.60526315789474</v>
      </c>
      <c r="I830" t="s">
        <v>8224</v>
      </c>
      <c r="J830" t="s">
        <v>8246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t="str">
        <f t="shared" si="61"/>
        <v>music</v>
      </c>
      <c r="R830" t="str">
        <f t="shared" si="62"/>
        <v>rock</v>
      </c>
      <c r="S830" s="10">
        <f t="shared" si="63"/>
        <v>41073.050717592596</v>
      </c>
      <c r="T830" s="10">
        <f t="shared" si="6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60"/>
        <v>1.04</v>
      </c>
      <c r="G831" t="s">
        <v>8219</v>
      </c>
      <c r="H831">
        <f>E831/N831</f>
        <v>32.5</v>
      </c>
      <c r="I831" t="s">
        <v>8225</v>
      </c>
      <c r="J831" t="s">
        <v>8247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t="str">
        <f t="shared" si="61"/>
        <v>music</v>
      </c>
      <c r="R831" t="str">
        <f t="shared" si="62"/>
        <v>rock</v>
      </c>
      <c r="S831" s="10">
        <f t="shared" si="63"/>
        <v>42504.801388888889</v>
      </c>
      <c r="T831" s="10">
        <f t="shared" si="64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60"/>
        <v>1.0783333333333334</v>
      </c>
      <c r="G832" t="s">
        <v>8219</v>
      </c>
      <c r="H832">
        <f>E832/N832</f>
        <v>60.65625</v>
      </c>
      <c r="I832" t="s">
        <v>8224</v>
      </c>
      <c r="J832" t="s">
        <v>8246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t="str">
        <f t="shared" si="61"/>
        <v>music</v>
      </c>
      <c r="R832" t="str">
        <f t="shared" si="62"/>
        <v>rock</v>
      </c>
      <c r="S832" s="10">
        <f t="shared" si="63"/>
        <v>41325.525752314818</v>
      </c>
      <c r="T832" s="10">
        <f t="shared" si="64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60"/>
        <v>2.3333333333333335</v>
      </c>
      <c r="G833" t="s">
        <v>8219</v>
      </c>
      <c r="H833">
        <f>E833/N833</f>
        <v>175</v>
      </c>
      <c r="I833" t="s">
        <v>8224</v>
      </c>
      <c r="J833" t="s">
        <v>8246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t="str">
        <f t="shared" si="61"/>
        <v>music</v>
      </c>
      <c r="R833" t="str">
        <f t="shared" si="62"/>
        <v>rock</v>
      </c>
      <c r="S833" s="10">
        <f t="shared" si="63"/>
        <v>40996.646921296298</v>
      </c>
      <c r="T833" s="10">
        <f t="shared" si="64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si="60"/>
        <v>1.0060706666666666</v>
      </c>
      <c r="G834" t="s">
        <v>8219</v>
      </c>
      <c r="H834">
        <f>E834/N834</f>
        <v>97.993896103896105</v>
      </c>
      <c r="I834" t="s">
        <v>8224</v>
      </c>
      <c r="J834" t="s">
        <v>8246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t="str">
        <f t="shared" si="61"/>
        <v>music</v>
      </c>
      <c r="R834" t="str">
        <f t="shared" si="62"/>
        <v>rock</v>
      </c>
      <c r="S834" s="10">
        <f t="shared" si="63"/>
        <v>40869.675173611111</v>
      </c>
      <c r="T834" s="10">
        <f t="shared" si="64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ref="F835:F898" si="65">E835/D835</f>
        <v>1.0166666666666666</v>
      </c>
      <c r="G835" t="s">
        <v>8219</v>
      </c>
      <c r="H835">
        <f>E835/N835</f>
        <v>148.78048780487805</v>
      </c>
      <c r="I835" t="s">
        <v>8224</v>
      </c>
      <c r="J835" t="s">
        <v>8246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t="str">
        <f t="shared" ref="Q835:Q898" si="66">LEFT(P835,(FIND("/",P835,1)-1))</f>
        <v>music</v>
      </c>
      <c r="R835" t="str">
        <f t="shared" ref="R835:R898" si="67">MID(P835,FIND("/",P835)+1,256)</f>
        <v>rock</v>
      </c>
      <c r="S835" s="10">
        <f t="shared" ref="S835:S898" si="68">(((L835/60)/60)/24)+DATE(1970,1,1)</f>
        <v>41718.878182870372</v>
      </c>
      <c r="T835" s="10">
        <f t="shared" ref="T835:T898" si="69">(((K835/60)/60)/24)+DATE(1970,1,1)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65"/>
        <v>1.3101818181818181</v>
      </c>
      <c r="G836" t="s">
        <v>8219</v>
      </c>
      <c r="H836">
        <f>E836/N836</f>
        <v>96.08</v>
      </c>
      <c r="I836" t="s">
        <v>8224</v>
      </c>
      <c r="J836" t="s">
        <v>8246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t="str">
        <f t="shared" si="66"/>
        <v>music</v>
      </c>
      <c r="R836" t="str">
        <f t="shared" si="67"/>
        <v>rock</v>
      </c>
      <c r="S836" s="10">
        <f t="shared" si="68"/>
        <v>41422.822824074072</v>
      </c>
      <c r="T836" s="10">
        <f t="shared" si="69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65"/>
        <v>1.1725000000000001</v>
      </c>
      <c r="G837" t="s">
        <v>8219</v>
      </c>
      <c r="H837">
        <f>E837/N837</f>
        <v>58.625</v>
      </c>
      <c r="I837" t="s">
        <v>8224</v>
      </c>
      <c r="J837" t="s">
        <v>8246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t="str">
        <f t="shared" si="66"/>
        <v>music</v>
      </c>
      <c r="R837" t="str">
        <f t="shared" si="67"/>
        <v>rock</v>
      </c>
      <c r="S837" s="10">
        <f t="shared" si="68"/>
        <v>41005.45784722222</v>
      </c>
      <c r="T837" s="10">
        <f t="shared" si="6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65"/>
        <v>1.009304</v>
      </c>
      <c r="G838" t="s">
        <v>8219</v>
      </c>
      <c r="H838">
        <f>E838/N838</f>
        <v>109.70695652173914</v>
      </c>
      <c r="I838" t="s">
        <v>8224</v>
      </c>
      <c r="J838" t="s">
        <v>8246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t="str">
        <f t="shared" si="66"/>
        <v>music</v>
      </c>
      <c r="R838" t="str">
        <f t="shared" si="67"/>
        <v>rock</v>
      </c>
      <c r="S838" s="10">
        <f t="shared" si="68"/>
        <v>41524.056921296295</v>
      </c>
      <c r="T838" s="10">
        <f t="shared" si="69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65"/>
        <v>1.218</v>
      </c>
      <c r="G839" t="s">
        <v>8219</v>
      </c>
      <c r="H839">
        <f>E839/N839</f>
        <v>49.112903225806448</v>
      </c>
      <c r="I839" t="s">
        <v>8224</v>
      </c>
      <c r="J839" t="s">
        <v>8246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t="str">
        <f t="shared" si="66"/>
        <v>music</v>
      </c>
      <c r="R839" t="str">
        <f t="shared" si="67"/>
        <v>rock</v>
      </c>
      <c r="S839" s="10">
        <f t="shared" si="68"/>
        <v>41730.998402777775</v>
      </c>
      <c r="T839" s="10">
        <f t="shared" si="69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65"/>
        <v>1.454</v>
      </c>
      <c r="G840" t="s">
        <v>8219</v>
      </c>
      <c r="H840">
        <f>E840/N840</f>
        <v>47.672131147540981</v>
      </c>
      <c r="I840" t="s">
        <v>8224</v>
      </c>
      <c r="J840" t="s">
        <v>8246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t="str">
        <f t="shared" si="66"/>
        <v>music</v>
      </c>
      <c r="R840" t="str">
        <f t="shared" si="67"/>
        <v>rock</v>
      </c>
      <c r="S840" s="10">
        <f t="shared" si="68"/>
        <v>40895.897974537038</v>
      </c>
      <c r="T840" s="10">
        <f t="shared" si="69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65"/>
        <v>1.166166</v>
      </c>
      <c r="G841" t="s">
        <v>8219</v>
      </c>
      <c r="H841">
        <f>E841/N841</f>
        <v>60.737812499999997</v>
      </c>
      <c r="I841" t="s">
        <v>8224</v>
      </c>
      <c r="J841" t="s">
        <v>8246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t="str">
        <f t="shared" si="66"/>
        <v>music</v>
      </c>
      <c r="R841" t="str">
        <f t="shared" si="67"/>
        <v>rock</v>
      </c>
      <c r="S841" s="10">
        <f t="shared" si="68"/>
        <v>41144.763379629629</v>
      </c>
      <c r="T841" s="10">
        <f t="shared" si="69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65"/>
        <v>1.2041660000000001</v>
      </c>
      <c r="G842" t="s">
        <v>8219</v>
      </c>
      <c r="H842">
        <f>E842/N842</f>
        <v>63.37715789473684</v>
      </c>
      <c r="I842" t="s">
        <v>8224</v>
      </c>
      <c r="J842" t="s">
        <v>8246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t="str">
        <f t="shared" si="66"/>
        <v>music</v>
      </c>
      <c r="R842" t="str">
        <f t="shared" si="67"/>
        <v>metal</v>
      </c>
      <c r="S842" s="10">
        <f t="shared" si="68"/>
        <v>42607.226701388892</v>
      </c>
      <c r="T842" s="10">
        <f t="shared" si="69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65"/>
        <v>1.0132000000000001</v>
      </c>
      <c r="G843" t="s">
        <v>8219</v>
      </c>
      <c r="H843">
        <f>E843/N843</f>
        <v>53.893617021276597</v>
      </c>
      <c r="I843" t="s">
        <v>8224</v>
      </c>
      <c r="J843" t="s">
        <v>8246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t="str">
        <f t="shared" si="66"/>
        <v>music</v>
      </c>
      <c r="R843" t="str">
        <f t="shared" si="67"/>
        <v>metal</v>
      </c>
      <c r="S843" s="10">
        <f t="shared" si="68"/>
        <v>41923.838692129626</v>
      </c>
      <c r="T843" s="10">
        <f t="shared" si="6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65"/>
        <v>1.0431999999999999</v>
      </c>
      <c r="G844" t="s">
        <v>8219</v>
      </c>
      <c r="H844">
        <f>E844/N844</f>
        <v>66.871794871794876</v>
      </c>
      <c r="I844" t="s">
        <v>8229</v>
      </c>
      <c r="J844" t="s">
        <v>8251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t="str">
        <f t="shared" si="66"/>
        <v>music</v>
      </c>
      <c r="R844" t="str">
        <f t="shared" si="67"/>
        <v>metal</v>
      </c>
      <c r="S844" s="10">
        <f t="shared" si="68"/>
        <v>41526.592395833337</v>
      </c>
      <c r="T844" s="10">
        <f t="shared" si="6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65"/>
        <v>2.6713333333333331</v>
      </c>
      <c r="G845" t="s">
        <v>8219</v>
      </c>
      <c r="H845">
        <f>E845/N845</f>
        <v>63.102362204724407</v>
      </c>
      <c r="I845" t="s">
        <v>8224</v>
      </c>
      <c r="J845" t="s">
        <v>8246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t="str">
        <f t="shared" si="66"/>
        <v>music</v>
      </c>
      <c r="R845" t="str">
        <f t="shared" si="67"/>
        <v>metal</v>
      </c>
      <c r="S845" s="10">
        <f t="shared" si="68"/>
        <v>42695.257870370369</v>
      </c>
      <c r="T845" s="10">
        <f t="shared" si="6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65"/>
        <v>1.9413333333333334</v>
      </c>
      <c r="G846" t="s">
        <v>8219</v>
      </c>
      <c r="H846">
        <f>E846/N846</f>
        <v>36.628930817610062</v>
      </c>
      <c r="I846" t="s">
        <v>8224</v>
      </c>
      <c r="J846" t="s">
        <v>8246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t="str">
        <f t="shared" si="66"/>
        <v>music</v>
      </c>
      <c r="R846" t="str">
        <f t="shared" si="67"/>
        <v>metal</v>
      </c>
      <c r="S846" s="10">
        <f t="shared" si="68"/>
        <v>41905.684629629628</v>
      </c>
      <c r="T846" s="10">
        <f t="shared" si="6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65"/>
        <v>1.203802</v>
      </c>
      <c r="G847" t="s">
        <v>8219</v>
      </c>
      <c r="H847">
        <f>E847/N847</f>
        <v>34.005706214689269</v>
      </c>
      <c r="I847" t="s">
        <v>8224</v>
      </c>
      <c r="J847" t="s">
        <v>8246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t="str">
        <f t="shared" si="66"/>
        <v>music</v>
      </c>
      <c r="R847" t="str">
        <f t="shared" si="67"/>
        <v>metal</v>
      </c>
      <c r="S847" s="10">
        <f t="shared" si="68"/>
        <v>42578.205972222218</v>
      </c>
      <c r="T847" s="10">
        <f t="shared" si="6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65"/>
        <v>1.2200090909090908</v>
      </c>
      <c r="G848" t="s">
        <v>8219</v>
      </c>
      <c r="H848">
        <f>E848/N848</f>
        <v>28.553404255319148</v>
      </c>
      <c r="I848" t="s">
        <v>8225</v>
      </c>
      <c r="J848" t="s">
        <v>8247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t="str">
        <f t="shared" si="66"/>
        <v>music</v>
      </c>
      <c r="R848" t="str">
        <f t="shared" si="67"/>
        <v>metal</v>
      </c>
      <c r="S848" s="10">
        <f t="shared" si="68"/>
        <v>41694.391840277778</v>
      </c>
      <c r="T848" s="10">
        <f t="shared" si="6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65"/>
        <v>1</v>
      </c>
      <c r="G849" t="s">
        <v>8219</v>
      </c>
      <c r="H849">
        <f>E849/N849</f>
        <v>10</v>
      </c>
      <c r="I849" t="s">
        <v>8224</v>
      </c>
      <c r="J849" t="s">
        <v>8246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t="str">
        <f t="shared" si="66"/>
        <v>music</v>
      </c>
      <c r="R849" t="str">
        <f t="shared" si="67"/>
        <v>metal</v>
      </c>
      <c r="S849" s="10">
        <f t="shared" si="68"/>
        <v>42165.79833333334</v>
      </c>
      <c r="T849" s="10">
        <f t="shared" si="6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65"/>
        <v>1</v>
      </c>
      <c r="G850" t="s">
        <v>8219</v>
      </c>
      <c r="H850">
        <f>E850/N850</f>
        <v>18.75</v>
      </c>
      <c r="I850" t="s">
        <v>8224</v>
      </c>
      <c r="J850" t="s">
        <v>8246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t="str">
        <f t="shared" si="66"/>
        <v>music</v>
      </c>
      <c r="R850" t="str">
        <f t="shared" si="67"/>
        <v>metal</v>
      </c>
      <c r="S850" s="10">
        <f t="shared" si="68"/>
        <v>42078.792048611111</v>
      </c>
      <c r="T850" s="10">
        <f t="shared" si="6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65"/>
        <v>1.1990000000000001</v>
      </c>
      <c r="G851" t="s">
        <v>8219</v>
      </c>
      <c r="H851">
        <f>E851/N851</f>
        <v>41.704347826086959</v>
      </c>
      <c r="I851" t="s">
        <v>8224</v>
      </c>
      <c r="J851" t="s">
        <v>8246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t="str">
        <f t="shared" si="66"/>
        <v>music</v>
      </c>
      <c r="R851" t="str">
        <f t="shared" si="67"/>
        <v>metal</v>
      </c>
      <c r="S851" s="10">
        <f t="shared" si="68"/>
        <v>42051.148888888885</v>
      </c>
      <c r="T851" s="10">
        <f t="shared" si="6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65"/>
        <v>1.55175</v>
      </c>
      <c r="G852" t="s">
        <v>8219</v>
      </c>
      <c r="H852">
        <f>E852/N852</f>
        <v>46.669172932330824</v>
      </c>
      <c r="I852" t="s">
        <v>8224</v>
      </c>
      <c r="J852" t="s">
        <v>8246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t="str">
        <f t="shared" si="66"/>
        <v>music</v>
      </c>
      <c r="R852" t="str">
        <f t="shared" si="67"/>
        <v>metal</v>
      </c>
      <c r="S852" s="10">
        <f t="shared" si="68"/>
        <v>42452.827743055561</v>
      </c>
      <c r="T852" s="10">
        <f t="shared" si="6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65"/>
        <v>1.3045</v>
      </c>
      <c r="G853" t="s">
        <v>8219</v>
      </c>
      <c r="H853">
        <f>E853/N853</f>
        <v>37.271428571428572</v>
      </c>
      <c r="I853" t="s">
        <v>8230</v>
      </c>
      <c r="J853" t="s">
        <v>8249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t="str">
        <f t="shared" si="66"/>
        <v>music</v>
      </c>
      <c r="R853" t="str">
        <f t="shared" si="67"/>
        <v>metal</v>
      </c>
      <c r="S853" s="10">
        <f t="shared" si="68"/>
        <v>42522.880243055552</v>
      </c>
      <c r="T853" s="10">
        <f t="shared" si="6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65"/>
        <v>1.0497142857142858</v>
      </c>
      <c r="G854" t="s">
        <v>8219</v>
      </c>
      <c r="H854">
        <f>E854/N854</f>
        <v>59.258064516129032</v>
      </c>
      <c r="I854" t="s">
        <v>8224</v>
      </c>
      <c r="J854" t="s">
        <v>8246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t="str">
        <f t="shared" si="66"/>
        <v>music</v>
      </c>
      <c r="R854" t="str">
        <f t="shared" si="67"/>
        <v>metal</v>
      </c>
      <c r="S854" s="10">
        <f t="shared" si="68"/>
        <v>42656.805497685185</v>
      </c>
      <c r="T854" s="10">
        <f t="shared" si="6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65"/>
        <v>1</v>
      </c>
      <c r="G855" t="s">
        <v>8219</v>
      </c>
      <c r="H855">
        <f>E855/N855</f>
        <v>30</v>
      </c>
      <c r="I855" t="s">
        <v>8224</v>
      </c>
      <c r="J855" t="s">
        <v>8246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t="str">
        <f t="shared" si="66"/>
        <v>music</v>
      </c>
      <c r="R855" t="str">
        <f t="shared" si="67"/>
        <v>metal</v>
      </c>
      <c r="S855" s="10">
        <f t="shared" si="68"/>
        <v>42021.832280092596</v>
      </c>
      <c r="T855" s="10">
        <f t="shared" si="6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65"/>
        <v>1.1822050359712231</v>
      </c>
      <c r="G856" t="s">
        <v>8219</v>
      </c>
      <c r="H856">
        <f>E856/N856</f>
        <v>65.8623246492986</v>
      </c>
      <c r="I856" t="s">
        <v>8224</v>
      </c>
      <c r="J856" t="s">
        <v>8246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t="str">
        <f t="shared" si="66"/>
        <v>music</v>
      </c>
      <c r="R856" t="str">
        <f t="shared" si="67"/>
        <v>metal</v>
      </c>
      <c r="S856" s="10">
        <f t="shared" si="68"/>
        <v>42702.212337962963</v>
      </c>
      <c r="T856" s="10">
        <f t="shared" si="6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65"/>
        <v>1.0344827586206897</v>
      </c>
      <c r="G857" t="s">
        <v>8219</v>
      </c>
      <c r="H857">
        <f>E857/N857</f>
        <v>31.914893617021278</v>
      </c>
      <c r="I857" t="s">
        <v>8224</v>
      </c>
      <c r="J857" t="s">
        <v>8246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t="str">
        <f t="shared" si="66"/>
        <v>music</v>
      </c>
      <c r="R857" t="str">
        <f t="shared" si="67"/>
        <v>metal</v>
      </c>
      <c r="S857" s="10">
        <f t="shared" si="68"/>
        <v>42545.125196759262</v>
      </c>
      <c r="T857" s="10">
        <f t="shared" si="6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65"/>
        <v>2.1800000000000002</v>
      </c>
      <c r="G858" t="s">
        <v>8219</v>
      </c>
      <c r="H858">
        <f>E858/N858</f>
        <v>19.464285714285715</v>
      </c>
      <c r="I858" t="s">
        <v>8236</v>
      </c>
      <c r="J858" t="s">
        <v>8249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t="str">
        <f t="shared" si="66"/>
        <v>music</v>
      </c>
      <c r="R858" t="str">
        <f t="shared" si="67"/>
        <v>metal</v>
      </c>
      <c r="S858" s="10">
        <f t="shared" si="68"/>
        <v>42609.311990740738</v>
      </c>
      <c r="T858" s="10">
        <f t="shared" si="6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65"/>
        <v>1</v>
      </c>
      <c r="G859" t="s">
        <v>8219</v>
      </c>
      <c r="H859">
        <f>E859/N859</f>
        <v>50</v>
      </c>
      <c r="I859" t="s">
        <v>8227</v>
      </c>
      <c r="J859" t="s">
        <v>8249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t="str">
        <f t="shared" si="66"/>
        <v>music</v>
      </c>
      <c r="R859" t="str">
        <f t="shared" si="67"/>
        <v>metal</v>
      </c>
      <c r="S859" s="10">
        <f t="shared" si="68"/>
        <v>42291.581377314811</v>
      </c>
      <c r="T859" s="10">
        <f t="shared" si="6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65"/>
        <v>1.4400583333333332</v>
      </c>
      <c r="G860" t="s">
        <v>8219</v>
      </c>
      <c r="H860">
        <f>E860/N860</f>
        <v>22.737763157894737</v>
      </c>
      <c r="I860" t="s">
        <v>8225</v>
      </c>
      <c r="J860" t="s">
        <v>8247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t="str">
        <f t="shared" si="66"/>
        <v>music</v>
      </c>
      <c r="R860" t="str">
        <f t="shared" si="67"/>
        <v>metal</v>
      </c>
      <c r="S860" s="10">
        <f t="shared" si="68"/>
        <v>42079.745578703703</v>
      </c>
      <c r="T860" s="10">
        <f t="shared" si="6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65"/>
        <v>1.0467500000000001</v>
      </c>
      <c r="G861" t="s">
        <v>8219</v>
      </c>
      <c r="H861">
        <f>E861/N861</f>
        <v>42.724489795918366</v>
      </c>
      <c r="I861" t="s">
        <v>8224</v>
      </c>
      <c r="J861" t="s">
        <v>8246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t="str">
        <f t="shared" si="66"/>
        <v>music</v>
      </c>
      <c r="R861" t="str">
        <f t="shared" si="67"/>
        <v>metal</v>
      </c>
      <c r="S861" s="10">
        <f t="shared" si="68"/>
        <v>42128.820231481484</v>
      </c>
      <c r="T861" s="10">
        <f t="shared" si="6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65"/>
        <v>0.18142857142857144</v>
      </c>
      <c r="G862" t="s">
        <v>8221</v>
      </c>
      <c r="H862">
        <f>E862/N862</f>
        <v>52.916666666666664</v>
      </c>
      <c r="I862" t="s">
        <v>8224</v>
      </c>
      <c r="J862" t="s">
        <v>8246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t="str">
        <f t="shared" si="66"/>
        <v>music</v>
      </c>
      <c r="R862" t="str">
        <f t="shared" si="67"/>
        <v>jazz</v>
      </c>
      <c r="S862" s="10">
        <f t="shared" si="68"/>
        <v>41570.482789351852</v>
      </c>
      <c r="T862" s="10">
        <f t="shared" si="6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65"/>
        <v>2.2444444444444444E-2</v>
      </c>
      <c r="G863" t="s">
        <v>8221</v>
      </c>
      <c r="H863">
        <f>E863/N863</f>
        <v>50.5</v>
      </c>
      <c r="I863" t="s">
        <v>8224</v>
      </c>
      <c r="J863" t="s">
        <v>8246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t="str">
        <f t="shared" si="66"/>
        <v>music</v>
      </c>
      <c r="R863" t="str">
        <f t="shared" si="67"/>
        <v>jazz</v>
      </c>
      <c r="S863" s="10">
        <f t="shared" si="68"/>
        <v>42599.965324074074</v>
      </c>
      <c r="T863" s="10">
        <f t="shared" si="6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65"/>
        <v>3.3999999999999998E-3</v>
      </c>
      <c r="G864" t="s">
        <v>8221</v>
      </c>
      <c r="H864">
        <f>E864/N864</f>
        <v>42.5</v>
      </c>
      <c r="I864" t="s">
        <v>8225</v>
      </c>
      <c r="J864" t="s">
        <v>8247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t="str">
        <f t="shared" si="66"/>
        <v>music</v>
      </c>
      <c r="R864" t="str">
        <f t="shared" si="67"/>
        <v>jazz</v>
      </c>
      <c r="S864" s="10">
        <f t="shared" si="68"/>
        <v>41559.5549537037</v>
      </c>
      <c r="T864" s="10">
        <f t="shared" si="6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65"/>
        <v>4.4999999999999998E-2</v>
      </c>
      <c r="G865" t="s">
        <v>8221</v>
      </c>
      <c r="H865">
        <f>E865/N865</f>
        <v>18</v>
      </c>
      <c r="I865" t="s">
        <v>8224</v>
      </c>
      <c r="J865" t="s">
        <v>8246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t="str">
        <f t="shared" si="66"/>
        <v>music</v>
      </c>
      <c r="R865" t="str">
        <f t="shared" si="67"/>
        <v>jazz</v>
      </c>
      <c r="S865" s="10">
        <f t="shared" si="68"/>
        <v>40921.117662037039</v>
      </c>
      <c r="T865" s="10">
        <f t="shared" si="6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65"/>
        <v>0.41538461538461541</v>
      </c>
      <c r="G866" t="s">
        <v>8221</v>
      </c>
      <c r="H866">
        <f>E866/N866</f>
        <v>34.177215189873415</v>
      </c>
      <c r="I866" t="s">
        <v>8224</v>
      </c>
      <c r="J866" t="s">
        <v>8246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t="str">
        <f t="shared" si="66"/>
        <v>music</v>
      </c>
      <c r="R866" t="str">
        <f t="shared" si="67"/>
        <v>jazz</v>
      </c>
      <c r="S866" s="10">
        <f t="shared" si="68"/>
        <v>41541.106921296298</v>
      </c>
      <c r="T866" s="10">
        <f t="shared" si="6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65"/>
        <v>2.0454545454545454E-2</v>
      </c>
      <c r="G867" t="s">
        <v>8221</v>
      </c>
      <c r="H867">
        <f>E867/N867</f>
        <v>22.5</v>
      </c>
      <c r="I867" t="s">
        <v>8224</v>
      </c>
      <c r="J867" t="s">
        <v>8246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t="str">
        <f t="shared" si="66"/>
        <v>music</v>
      </c>
      <c r="R867" t="str">
        <f t="shared" si="67"/>
        <v>jazz</v>
      </c>
      <c r="S867" s="10">
        <f t="shared" si="68"/>
        <v>41230.77311342593</v>
      </c>
      <c r="T867" s="10">
        <f t="shared" si="6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65"/>
        <v>0.18285714285714286</v>
      </c>
      <c r="G868" t="s">
        <v>8221</v>
      </c>
      <c r="H868">
        <f>E868/N868</f>
        <v>58.18181818181818</v>
      </c>
      <c r="I868" t="s">
        <v>8224</v>
      </c>
      <c r="J868" t="s">
        <v>8246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t="str">
        <f t="shared" si="66"/>
        <v>music</v>
      </c>
      <c r="R868" t="str">
        <f t="shared" si="67"/>
        <v>jazz</v>
      </c>
      <c r="S868" s="10">
        <f t="shared" si="68"/>
        <v>42025.637939814813</v>
      </c>
      <c r="T868" s="10">
        <f t="shared" si="6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65"/>
        <v>0.2402</v>
      </c>
      <c r="G869" t="s">
        <v>8221</v>
      </c>
      <c r="H869">
        <f>E869/N869</f>
        <v>109.18181818181819</v>
      </c>
      <c r="I869" t="s">
        <v>8224</v>
      </c>
      <c r="J869" t="s">
        <v>8246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t="str">
        <f t="shared" si="66"/>
        <v>music</v>
      </c>
      <c r="R869" t="str">
        <f t="shared" si="67"/>
        <v>jazz</v>
      </c>
      <c r="S869" s="10">
        <f t="shared" si="68"/>
        <v>40088.105393518519</v>
      </c>
      <c r="T869" s="10">
        <f t="shared" si="6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65"/>
        <v>1.1111111111111111E-3</v>
      </c>
      <c r="G870" t="s">
        <v>8221</v>
      </c>
      <c r="H870">
        <f>E870/N870</f>
        <v>50</v>
      </c>
      <c r="I870" t="s">
        <v>8224</v>
      </c>
      <c r="J870" t="s">
        <v>8246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t="str">
        <f t="shared" si="66"/>
        <v>music</v>
      </c>
      <c r="R870" t="str">
        <f t="shared" si="67"/>
        <v>jazz</v>
      </c>
      <c r="S870" s="10">
        <f t="shared" si="68"/>
        <v>41616.027754629627</v>
      </c>
      <c r="T870" s="10">
        <f t="shared" si="6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65"/>
        <v>0.11818181818181818</v>
      </c>
      <c r="G871" t="s">
        <v>8221</v>
      </c>
      <c r="H871">
        <f>E871/N871</f>
        <v>346.66666666666669</v>
      </c>
      <c r="I871" t="s">
        <v>8224</v>
      </c>
      <c r="J871" t="s">
        <v>8246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t="str">
        <f t="shared" si="66"/>
        <v>music</v>
      </c>
      <c r="R871" t="str">
        <f t="shared" si="67"/>
        <v>jazz</v>
      </c>
      <c r="S871" s="10">
        <f t="shared" si="68"/>
        <v>41342.845567129632</v>
      </c>
      <c r="T871" s="10">
        <f t="shared" si="6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65"/>
        <v>3.0999999999999999E-3</v>
      </c>
      <c r="G872" t="s">
        <v>8221</v>
      </c>
      <c r="H872">
        <f>E872/N872</f>
        <v>12.4</v>
      </c>
      <c r="I872" t="s">
        <v>8225</v>
      </c>
      <c r="J872" t="s">
        <v>8247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t="str">
        <f t="shared" si="66"/>
        <v>music</v>
      </c>
      <c r="R872" t="str">
        <f t="shared" si="67"/>
        <v>jazz</v>
      </c>
      <c r="S872" s="10">
        <f t="shared" si="68"/>
        <v>41488.022256944445</v>
      </c>
      <c r="T872" s="10">
        <f t="shared" si="6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65"/>
        <v>5.4166666666666669E-2</v>
      </c>
      <c r="G873" t="s">
        <v>8221</v>
      </c>
      <c r="H873">
        <f>E873/N873</f>
        <v>27.083333333333332</v>
      </c>
      <c r="I873" t="s">
        <v>8224</v>
      </c>
      <c r="J873" t="s">
        <v>8246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t="str">
        <f t="shared" si="66"/>
        <v>music</v>
      </c>
      <c r="R873" t="str">
        <f t="shared" si="67"/>
        <v>jazz</v>
      </c>
      <c r="S873" s="10">
        <f t="shared" si="68"/>
        <v>41577.561284722222</v>
      </c>
      <c r="T873" s="10">
        <f t="shared" si="6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65"/>
        <v>8.1250000000000003E-3</v>
      </c>
      <c r="G874" t="s">
        <v>8221</v>
      </c>
      <c r="H874">
        <f>E874/N874</f>
        <v>32.5</v>
      </c>
      <c r="I874" t="s">
        <v>8224</v>
      </c>
      <c r="J874" t="s">
        <v>8246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t="str">
        <f t="shared" si="66"/>
        <v>music</v>
      </c>
      <c r="R874" t="str">
        <f t="shared" si="67"/>
        <v>jazz</v>
      </c>
      <c r="S874" s="10">
        <f t="shared" si="68"/>
        <v>40567.825543981482</v>
      </c>
      <c r="T874" s="10">
        <f t="shared" si="6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65"/>
        <v>1.2857142857142857E-2</v>
      </c>
      <c r="G875" t="s">
        <v>8221</v>
      </c>
      <c r="H875">
        <f>E875/N875</f>
        <v>9</v>
      </c>
      <c r="I875" t="s">
        <v>8224</v>
      </c>
      <c r="J875" t="s">
        <v>8246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t="str">
        <f t="shared" si="66"/>
        <v>music</v>
      </c>
      <c r="R875" t="str">
        <f t="shared" si="67"/>
        <v>jazz</v>
      </c>
      <c r="S875" s="10">
        <f t="shared" si="68"/>
        <v>41184.167129629634</v>
      </c>
      <c r="T875" s="10">
        <f t="shared" si="6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65"/>
        <v>0.24333333333333335</v>
      </c>
      <c r="G876" t="s">
        <v>8221</v>
      </c>
      <c r="H876">
        <f>E876/N876</f>
        <v>34.761904761904759</v>
      </c>
      <c r="I876" t="s">
        <v>8224</v>
      </c>
      <c r="J876" t="s">
        <v>8246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t="str">
        <f t="shared" si="66"/>
        <v>music</v>
      </c>
      <c r="R876" t="str">
        <f t="shared" si="67"/>
        <v>jazz</v>
      </c>
      <c r="S876" s="10">
        <f t="shared" si="68"/>
        <v>41368.583726851852</v>
      </c>
      <c r="T876" s="10">
        <f t="shared" si="6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65"/>
        <v>0</v>
      </c>
      <c r="G877" t="s">
        <v>8221</v>
      </c>
      <c r="H877" t="e">
        <f>E877/N877</f>
        <v>#DIV/0!</v>
      </c>
      <c r="I877" t="s">
        <v>8224</v>
      </c>
      <c r="J877" t="s">
        <v>8246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t="str">
        <f t="shared" si="66"/>
        <v>music</v>
      </c>
      <c r="R877" t="str">
        <f t="shared" si="67"/>
        <v>jazz</v>
      </c>
      <c r="S877" s="10">
        <f t="shared" si="68"/>
        <v>42248.723738425921</v>
      </c>
      <c r="T877" s="10">
        <f t="shared" si="6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65"/>
        <v>0.40799492385786801</v>
      </c>
      <c r="G878" t="s">
        <v>8221</v>
      </c>
      <c r="H878">
        <f>E878/N878</f>
        <v>28.577777777777779</v>
      </c>
      <c r="I878" t="s">
        <v>8225</v>
      </c>
      <c r="J878" t="s">
        <v>8247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t="str">
        <f t="shared" si="66"/>
        <v>music</v>
      </c>
      <c r="R878" t="str">
        <f t="shared" si="67"/>
        <v>jazz</v>
      </c>
      <c r="S878" s="10">
        <f t="shared" si="68"/>
        <v>41276.496840277774</v>
      </c>
      <c r="T878" s="10">
        <f t="shared" si="6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65"/>
        <v>0.67549999999999999</v>
      </c>
      <c r="G879" t="s">
        <v>8221</v>
      </c>
      <c r="H879">
        <f>E879/N879</f>
        <v>46.586206896551722</v>
      </c>
      <c r="I879" t="s">
        <v>8224</v>
      </c>
      <c r="J879" t="s">
        <v>8246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t="str">
        <f t="shared" si="66"/>
        <v>music</v>
      </c>
      <c r="R879" t="str">
        <f t="shared" si="67"/>
        <v>jazz</v>
      </c>
      <c r="S879" s="10">
        <f t="shared" si="68"/>
        <v>41597.788888888892</v>
      </c>
      <c r="T879" s="10">
        <f t="shared" si="6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65"/>
        <v>1.2999999999999999E-2</v>
      </c>
      <c r="G880" t="s">
        <v>8221</v>
      </c>
      <c r="H880">
        <f>E880/N880</f>
        <v>32.5</v>
      </c>
      <c r="I880" t="s">
        <v>8224</v>
      </c>
      <c r="J880" t="s">
        <v>8246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t="str">
        <f t="shared" si="66"/>
        <v>music</v>
      </c>
      <c r="R880" t="str">
        <f t="shared" si="67"/>
        <v>jazz</v>
      </c>
      <c r="S880" s="10">
        <f t="shared" si="68"/>
        <v>40505.232916666668</v>
      </c>
      <c r="T880" s="10">
        <f t="shared" si="6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65"/>
        <v>0.30666666666666664</v>
      </c>
      <c r="G881" t="s">
        <v>8221</v>
      </c>
      <c r="H881">
        <f>E881/N881</f>
        <v>21.466666666666665</v>
      </c>
      <c r="I881" t="s">
        <v>8224</v>
      </c>
      <c r="J881" t="s">
        <v>8246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t="str">
        <f t="shared" si="66"/>
        <v>music</v>
      </c>
      <c r="R881" t="str">
        <f t="shared" si="67"/>
        <v>jazz</v>
      </c>
      <c r="S881" s="10">
        <f t="shared" si="68"/>
        <v>41037.829918981479</v>
      </c>
      <c r="T881" s="10">
        <f t="shared" si="6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65"/>
        <v>2.9894179894179893E-2</v>
      </c>
      <c r="G882" t="s">
        <v>8221</v>
      </c>
      <c r="H882">
        <f>E882/N882</f>
        <v>14.125</v>
      </c>
      <c r="I882" t="s">
        <v>8224</v>
      </c>
      <c r="J882" t="s">
        <v>8246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t="str">
        <f t="shared" si="66"/>
        <v>music</v>
      </c>
      <c r="R882" t="str">
        <f t="shared" si="67"/>
        <v>indie rock</v>
      </c>
      <c r="S882" s="10">
        <f t="shared" si="68"/>
        <v>41179.32104166667</v>
      </c>
      <c r="T882" s="10">
        <f t="shared" si="6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65"/>
        <v>8.0000000000000002E-3</v>
      </c>
      <c r="G883" t="s">
        <v>8221</v>
      </c>
      <c r="H883">
        <f>E883/N883</f>
        <v>30</v>
      </c>
      <c r="I883" t="s">
        <v>8224</v>
      </c>
      <c r="J883" t="s">
        <v>8246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t="str">
        <f t="shared" si="66"/>
        <v>music</v>
      </c>
      <c r="R883" t="str">
        <f t="shared" si="67"/>
        <v>indie rock</v>
      </c>
      <c r="S883" s="10">
        <f t="shared" si="68"/>
        <v>40877.25099537037</v>
      </c>
      <c r="T883" s="10">
        <f t="shared" si="6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65"/>
        <v>0.20133333333333334</v>
      </c>
      <c r="G884" t="s">
        <v>8221</v>
      </c>
      <c r="H884">
        <f>E884/N884</f>
        <v>21.571428571428573</v>
      </c>
      <c r="I884" t="s">
        <v>8224</v>
      </c>
      <c r="J884" t="s">
        <v>8246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t="str">
        <f t="shared" si="66"/>
        <v>music</v>
      </c>
      <c r="R884" t="str">
        <f t="shared" si="67"/>
        <v>indie rock</v>
      </c>
      <c r="S884" s="10">
        <f t="shared" si="68"/>
        <v>40759.860532407409</v>
      </c>
      <c r="T884" s="10">
        <f t="shared" si="6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65"/>
        <v>0.4002</v>
      </c>
      <c r="G885" t="s">
        <v>8221</v>
      </c>
      <c r="H885">
        <f>E885/N885</f>
        <v>83.375</v>
      </c>
      <c r="I885" t="s">
        <v>8224</v>
      </c>
      <c r="J885" t="s">
        <v>8246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t="str">
        <f t="shared" si="66"/>
        <v>music</v>
      </c>
      <c r="R885" t="str">
        <f t="shared" si="67"/>
        <v>indie rock</v>
      </c>
      <c r="S885" s="10">
        <f t="shared" si="68"/>
        <v>42371.935590277775</v>
      </c>
      <c r="T885" s="10">
        <f t="shared" si="6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65"/>
        <v>0.01</v>
      </c>
      <c r="G886" t="s">
        <v>8221</v>
      </c>
      <c r="H886">
        <f>E886/N886</f>
        <v>10</v>
      </c>
      <c r="I886" t="s">
        <v>8224</v>
      </c>
      <c r="J886" t="s">
        <v>8246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t="str">
        <f t="shared" si="66"/>
        <v>music</v>
      </c>
      <c r="R886" t="str">
        <f t="shared" si="67"/>
        <v>indie rock</v>
      </c>
      <c r="S886" s="10">
        <f t="shared" si="68"/>
        <v>40981.802615740737</v>
      </c>
      <c r="T886" s="10">
        <f t="shared" si="6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65"/>
        <v>0.75</v>
      </c>
      <c r="G887" t="s">
        <v>8221</v>
      </c>
      <c r="H887">
        <f>E887/N887</f>
        <v>35.714285714285715</v>
      </c>
      <c r="I887" t="s">
        <v>8224</v>
      </c>
      <c r="J887" t="s">
        <v>8246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t="str">
        <f t="shared" si="66"/>
        <v>music</v>
      </c>
      <c r="R887" t="str">
        <f t="shared" si="67"/>
        <v>indie rock</v>
      </c>
      <c r="S887" s="10">
        <f t="shared" si="68"/>
        <v>42713.941099537042</v>
      </c>
      <c r="T887" s="10">
        <f t="shared" si="6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65"/>
        <v>0.41</v>
      </c>
      <c r="G888" t="s">
        <v>8221</v>
      </c>
      <c r="H888">
        <f>E888/N888</f>
        <v>29.285714285714285</v>
      </c>
      <c r="I888" t="s">
        <v>8224</v>
      </c>
      <c r="J888" t="s">
        <v>8246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t="str">
        <f t="shared" si="66"/>
        <v>music</v>
      </c>
      <c r="R888" t="str">
        <f t="shared" si="67"/>
        <v>indie rock</v>
      </c>
      <c r="S888" s="10">
        <f t="shared" si="68"/>
        <v>42603.870520833334</v>
      </c>
      <c r="T888" s="10">
        <f t="shared" si="6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65"/>
        <v>0</v>
      </c>
      <c r="G889" t="s">
        <v>8221</v>
      </c>
      <c r="H889" t="e">
        <f>E889/N889</f>
        <v>#DIV/0!</v>
      </c>
      <c r="I889" t="s">
        <v>8224</v>
      </c>
      <c r="J889" t="s">
        <v>8246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t="str">
        <f t="shared" si="66"/>
        <v>music</v>
      </c>
      <c r="R889" t="str">
        <f t="shared" si="67"/>
        <v>indie rock</v>
      </c>
      <c r="S889" s="10">
        <f t="shared" si="68"/>
        <v>41026.958969907406</v>
      </c>
      <c r="T889" s="10">
        <f t="shared" si="6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65"/>
        <v>7.1999999999999995E-2</v>
      </c>
      <c r="G890" t="s">
        <v>8221</v>
      </c>
      <c r="H890">
        <f>E890/N890</f>
        <v>18</v>
      </c>
      <c r="I890" t="s">
        <v>8224</v>
      </c>
      <c r="J890" t="s">
        <v>8246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t="str">
        <f t="shared" si="66"/>
        <v>music</v>
      </c>
      <c r="R890" t="str">
        <f t="shared" si="67"/>
        <v>indie rock</v>
      </c>
      <c r="S890" s="10">
        <f t="shared" si="68"/>
        <v>40751.753298611111</v>
      </c>
      <c r="T890" s="10">
        <f t="shared" si="6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65"/>
        <v>9.4412800000000005E-2</v>
      </c>
      <c r="G891" t="s">
        <v>8221</v>
      </c>
      <c r="H891">
        <f>E891/N891</f>
        <v>73.760000000000005</v>
      </c>
      <c r="I891" t="s">
        <v>8224</v>
      </c>
      <c r="J891" t="s">
        <v>8246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t="str">
        <f t="shared" si="66"/>
        <v>music</v>
      </c>
      <c r="R891" t="str">
        <f t="shared" si="67"/>
        <v>indie rock</v>
      </c>
      <c r="S891" s="10">
        <f t="shared" si="68"/>
        <v>41887.784062500003</v>
      </c>
      <c r="T891" s="10">
        <f t="shared" si="6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65"/>
        <v>4.1666666666666664E-2</v>
      </c>
      <c r="G892" t="s">
        <v>8221</v>
      </c>
      <c r="H892">
        <f>E892/N892</f>
        <v>31.25</v>
      </c>
      <c r="I892" t="s">
        <v>8224</v>
      </c>
      <c r="J892" t="s">
        <v>8246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t="str">
        <f t="shared" si="66"/>
        <v>music</v>
      </c>
      <c r="R892" t="str">
        <f t="shared" si="67"/>
        <v>indie rock</v>
      </c>
      <c r="S892" s="10">
        <f t="shared" si="68"/>
        <v>41569.698831018519</v>
      </c>
      <c r="T892" s="10">
        <f t="shared" si="6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65"/>
        <v>3.2500000000000001E-2</v>
      </c>
      <c r="G893" t="s">
        <v>8221</v>
      </c>
      <c r="H893">
        <f>E893/N893</f>
        <v>28.888888888888889</v>
      </c>
      <c r="I893" t="s">
        <v>8224</v>
      </c>
      <c r="J893" t="s">
        <v>8246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t="str">
        <f t="shared" si="66"/>
        <v>music</v>
      </c>
      <c r="R893" t="str">
        <f t="shared" si="67"/>
        <v>indie rock</v>
      </c>
      <c r="S893" s="10">
        <f t="shared" si="68"/>
        <v>41842.031597222223</v>
      </c>
      <c r="T893" s="10">
        <f t="shared" si="6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65"/>
        <v>0.40749999999999997</v>
      </c>
      <c r="G894" t="s">
        <v>8221</v>
      </c>
      <c r="H894">
        <f>E894/N894</f>
        <v>143.8235294117647</v>
      </c>
      <c r="I894" t="s">
        <v>8224</v>
      </c>
      <c r="J894" t="s">
        <v>8246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t="str">
        <f t="shared" si="66"/>
        <v>music</v>
      </c>
      <c r="R894" t="str">
        <f t="shared" si="67"/>
        <v>indie rock</v>
      </c>
      <c r="S894" s="10">
        <f t="shared" si="68"/>
        <v>40304.20003472222</v>
      </c>
      <c r="T894" s="10">
        <f t="shared" si="6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65"/>
        <v>0.1</v>
      </c>
      <c r="G895" t="s">
        <v>8221</v>
      </c>
      <c r="H895">
        <f>E895/N895</f>
        <v>40</v>
      </c>
      <c r="I895" t="s">
        <v>8224</v>
      </c>
      <c r="J895" t="s">
        <v>8246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t="str">
        <f t="shared" si="66"/>
        <v>music</v>
      </c>
      <c r="R895" t="str">
        <f t="shared" si="67"/>
        <v>indie rock</v>
      </c>
      <c r="S895" s="10">
        <f t="shared" si="68"/>
        <v>42065.897719907407</v>
      </c>
      <c r="T895" s="10">
        <f t="shared" si="6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65"/>
        <v>0.39169999999999999</v>
      </c>
      <c r="G896" t="s">
        <v>8221</v>
      </c>
      <c r="H896">
        <f>E896/N896</f>
        <v>147.81132075471697</v>
      </c>
      <c r="I896" t="s">
        <v>8224</v>
      </c>
      <c r="J896" t="s">
        <v>8246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t="str">
        <f t="shared" si="66"/>
        <v>music</v>
      </c>
      <c r="R896" t="str">
        <f t="shared" si="67"/>
        <v>indie rock</v>
      </c>
      <c r="S896" s="10">
        <f t="shared" si="68"/>
        <v>42496.981597222228</v>
      </c>
      <c r="T896" s="10">
        <f t="shared" si="6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65"/>
        <v>2.4375000000000001E-2</v>
      </c>
      <c r="G897" t="s">
        <v>8221</v>
      </c>
      <c r="H897">
        <f>E897/N897</f>
        <v>27.857142857142858</v>
      </c>
      <c r="I897" t="s">
        <v>8224</v>
      </c>
      <c r="J897" t="s">
        <v>8246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t="str">
        <f t="shared" si="66"/>
        <v>music</v>
      </c>
      <c r="R897" t="str">
        <f t="shared" si="67"/>
        <v>indie rock</v>
      </c>
      <c r="S897" s="10">
        <f t="shared" si="68"/>
        <v>40431.127650462964</v>
      </c>
      <c r="T897" s="10">
        <f t="shared" si="6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si="65"/>
        <v>0.4</v>
      </c>
      <c r="G898" t="s">
        <v>8221</v>
      </c>
      <c r="H898">
        <f>E898/N898</f>
        <v>44.444444444444443</v>
      </c>
      <c r="I898" t="s">
        <v>8224</v>
      </c>
      <c r="J898" t="s">
        <v>8246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t="str">
        <f t="shared" si="66"/>
        <v>music</v>
      </c>
      <c r="R898" t="str">
        <f t="shared" si="67"/>
        <v>indie rock</v>
      </c>
      <c r="S898" s="10">
        <f t="shared" si="68"/>
        <v>42218.872986111113</v>
      </c>
      <c r="T898" s="10">
        <f t="shared" si="69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ref="F899:F962" si="70">E899/D899</f>
        <v>0</v>
      </c>
      <c r="G899" t="s">
        <v>8221</v>
      </c>
      <c r="H899" t="e">
        <f>E899/N899</f>
        <v>#DIV/0!</v>
      </c>
      <c r="I899" t="s">
        <v>8224</v>
      </c>
      <c r="J899" t="s">
        <v>8246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t="str">
        <f t="shared" ref="Q899:Q962" si="71">LEFT(P899,(FIND("/",P899,1)-1))</f>
        <v>music</v>
      </c>
      <c r="R899" t="str">
        <f t="shared" ref="R899:R962" si="72">MID(P899,FIND("/",P899)+1,256)</f>
        <v>indie rock</v>
      </c>
      <c r="S899" s="10">
        <f t="shared" ref="S899:S962" si="73">(((L899/60)/60)/24)+DATE(1970,1,1)</f>
        <v>41211.688750000001</v>
      </c>
      <c r="T899" s="10">
        <f t="shared" ref="T899:T962" si="74">(((K899/60)/60)/24)+DATE(1970,1,1)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70"/>
        <v>2.8000000000000001E-2</v>
      </c>
      <c r="G900" t="s">
        <v>8221</v>
      </c>
      <c r="H900">
        <f>E900/N900</f>
        <v>35</v>
      </c>
      <c r="I900" t="s">
        <v>8224</v>
      </c>
      <c r="J900" t="s">
        <v>8246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t="str">
        <f t="shared" si="71"/>
        <v>music</v>
      </c>
      <c r="R900" t="str">
        <f t="shared" si="72"/>
        <v>indie rock</v>
      </c>
      <c r="S900" s="10">
        <f t="shared" si="73"/>
        <v>40878.758217592593</v>
      </c>
      <c r="T900" s="10">
        <f t="shared" si="7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70"/>
        <v>0.37333333333333335</v>
      </c>
      <c r="G901" t="s">
        <v>8221</v>
      </c>
      <c r="H901">
        <f>E901/N901</f>
        <v>35</v>
      </c>
      <c r="I901" t="s">
        <v>8224</v>
      </c>
      <c r="J901" t="s">
        <v>8246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t="str">
        <f t="shared" si="71"/>
        <v>music</v>
      </c>
      <c r="R901" t="str">
        <f t="shared" si="72"/>
        <v>indie rock</v>
      </c>
      <c r="S901" s="10">
        <f t="shared" si="73"/>
        <v>40646.099097222221</v>
      </c>
      <c r="T901" s="10">
        <f t="shared" si="7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70"/>
        <v>4.1999999999999997E-3</v>
      </c>
      <c r="G902" t="s">
        <v>8221</v>
      </c>
      <c r="H902">
        <f>E902/N902</f>
        <v>10.5</v>
      </c>
      <c r="I902" t="s">
        <v>8224</v>
      </c>
      <c r="J902" t="s">
        <v>8246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t="str">
        <f t="shared" si="71"/>
        <v>music</v>
      </c>
      <c r="R902" t="str">
        <f t="shared" si="72"/>
        <v>jazz</v>
      </c>
      <c r="S902" s="10">
        <f t="shared" si="73"/>
        <v>42429.84956018519</v>
      </c>
      <c r="T902" s="10">
        <f t="shared" si="7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70"/>
        <v>0</v>
      </c>
      <c r="G903" t="s">
        <v>8221</v>
      </c>
      <c r="H903" t="e">
        <f>E903/N903</f>
        <v>#DIV/0!</v>
      </c>
      <c r="I903" t="s">
        <v>8224</v>
      </c>
      <c r="J903" t="s">
        <v>8246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t="str">
        <f t="shared" si="71"/>
        <v>music</v>
      </c>
      <c r="R903" t="str">
        <f t="shared" si="72"/>
        <v>jazz</v>
      </c>
      <c r="S903" s="10">
        <f t="shared" si="73"/>
        <v>40291.81150462963</v>
      </c>
      <c r="T903" s="10">
        <f t="shared" si="7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70"/>
        <v>3.0000000000000001E-3</v>
      </c>
      <c r="G904" t="s">
        <v>8221</v>
      </c>
      <c r="H904">
        <f>E904/N904</f>
        <v>30</v>
      </c>
      <c r="I904" t="s">
        <v>8224</v>
      </c>
      <c r="J904" t="s">
        <v>8246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t="str">
        <f t="shared" si="71"/>
        <v>music</v>
      </c>
      <c r="R904" t="str">
        <f t="shared" si="72"/>
        <v>jazz</v>
      </c>
      <c r="S904" s="10">
        <f t="shared" si="73"/>
        <v>41829.965532407405</v>
      </c>
      <c r="T904" s="10">
        <f t="shared" si="7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70"/>
        <v>3.2000000000000001E-2</v>
      </c>
      <c r="G905" t="s">
        <v>8221</v>
      </c>
      <c r="H905">
        <f>E905/N905</f>
        <v>40</v>
      </c>
      <c r="I905" t="s">
        <v>8224</v>
      </c>
      <c r="J905" t="s">
        <v>8246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t="str">
        <f t="shared" si="71"/>
        <v>music</v>
      </c>
      <c r="R905" t="str">
        <f t="shared" si="72"/>
        <v>jazz</v>
      </c>
      <c r="S905" s="10">
        <f t="shared" si="73"/>
        <v>41149.796064814815</v>
      </c>
      <c r="T905" s="10">
        <f t="shared" si="7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70"/>
        <v>3.0200000000000001E-3</v>
      </c>
      <c r="G906" t="s">
        <v>8221</v>
      </c>
      <c r="H906">
        <f>E906/N906</f>
        <v>50.333333333333336</v>
      </c>
      <c r="I906" t="s">
        <v>8224</v>
      </c>
      <c r="J906" t="s">
        <v>8246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t="str">
        <f t="shared" si="71"/>
        <v>music</v>
      </c>
      <c r="R906" t="str">
        <f t="shared" si="72"/>
        <v>jazz</v>
      </c>
      <c r="S906" s="10">
        <f t="shared" si="73"/>
        <v>42342.080289351856</v>
      </c>
      <c r="T906" s="10">
        <f t="shared" si="7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70"/>
        <v>3.0153846153846153E-2</v>
      </c>
      <c r="G907" t="s">
        <v>8221</v>
      </c>
      <c r="H907">
        <f>E907/N907</f>
        <v>32.666666666666664</v>
      </c>
      <c r="I907" t="s">
        <v>8224</v>
      </c>
      <c r="J907" t="s">
        <v>8246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t="str">
        <f t="shared" si="71"/>
        <v>music</v>
      </c>
      <c r="R907" t="str">
        <f t="shared" si="72"/>
        <v>jazz</v>
      </c>
      <c r="S907" s="10">
        <f t="shared" si="73"/>
        <v>40507.239884259259</v>
      </c>
      <c r="T907" s="10">
        <f t="shared" si="7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70"/>
        <v>0</v>
      </c>
      <c r="G908" t="s">
        <v>8221</v>
      </c>
      <c r="H908" t="e">
        <f>E908/N908</f>
        <v>#DIV/0!</v>
      </c>
      <c r="I908" t="s">
        <v>8224</v>
      </c>
      <c r="J908" t="s">
        <v>8246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t="str">
        <f t="shared" si="71"/>
        <v>music</v>
      </c>
      <c r="R908" t="str">
        <f t="shared" si="72"/>
        <v>jazz</v>
      </c>
      <c r="S908" s="10">
        <f t="shared" si="73"/>
        <v>41681.189699074072</v>
      </c>
      <c r="T908" s="10">
        <f t="shared" si="7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70"/>
        <v>0</v>
      </c>
      <c r="G909" t="s">
        <v>8221</v>
      </c>
      <c r="H909" t="e">
        <f>E909/N909</f>
        <v>#DIV/0!</v>
      </c>
      <c r="I909" t="s">
        <v>8224</v>
      </c>
      <c r="J909" t="s">
        <v>8246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t="str">
        <f t="shared" si="71"/>
        <v>music</v>
      </c>
      <c r="R909" t="str">
        <f t="shared" si="72"/>
        <v>jazz</v>
      </c>
      <c r="S909" s="10">
        <f t="shared" si="73"/>
        <v>40767.192395833335</v>
      </c>
      <c r="T909" s="10">
        <f t="shared" si="7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70"/>
        <v>0</v>
      </c>
      <c r="G910" t="s">
        <v>8221</v>
      </c>
      <c r="H910" t="e">
        <f>E910/N910</f>
        <v>#DIV/0!</v>
      </c>
      <c r="I910" t="s">
        <v>8224</v>
      </c>
      <c r="J910" t="s">
        <v>8246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t="str">
        <f t="shared" si="71"/>
        <v>music</v>
      </c>
      <c r="R910" t="str">
        <f t="shared" si="72"/>
        <v>jazz</v>
      </c>
      <c r="S910" s="10">
        <f t="shared" si="73"/>
        <v>40340.801562499997</v>
      </c>
      <c r="T910" s="10">
        <f t="shared" si="7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70"/>
        <v>3.2500000000000001E-2</v>
      </c>
      <c r="G911" t="s">
        <v>8221</v>
      </c>
      <c r="H911">
        <f>E911/N911</f>
        <v>65</v>
      </c>
      <c r="I911" t="s">
        <v>8224</v>
      </c>
      <c r="J911" t="s">
        <v>8246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t="str">
        <f t="shared" si="71"/>
        <v>music</v>
      </c>
      <c r="R911" t="str">
        <f t="shared" si="72"/>
        <v>jazz</v>
      </c>
      <c r="S911" s="10">
        <f t="shared" si="73"/>
        <v>41081.69027777778</v>
      </c>
      <c r="T911" s="10">
        <f t="shared" si="7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70"/>
        <v>0.22363636363636363</v>
      </c>
      <c r="G912" t="s">
        <v>8221</v>
      </c>
      <c r="H912">
        <f>E912/N912</f>
        <v>24.6</v>
      </c>
      <c r="I912" t="s">
        <v>8225</v>
      </c>
      <c r="J912" t="s">
        <v>8247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t="str">
        <f t="shared" si="71"/>
        <v>music</v>
      </c>
      <c r="R912" t="str">
        <f t="shared" si="72"/>
        <v>jazz</v>
      </c>
      <c r="S912" s="10">
        <f t="shared" si="73"/>
        <v>42737.545358796298</v>
      </c>
      <c r="T912" s="10">
        <f t="shared" si="7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70"/>
        <v>0</v>
      </c>
      <c r="G913" t="s">
        <v>8221</v>
      </c>
      <c r="H913" t="e">
        <f>E913/N913</f>
        <v>#DIV/0!</v>
      </c>
      <c r="I913" t="s">
        <v>8224</v>
      </c>
      <c r="J913" t="s">
        <v>8246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t="str">
        <f t="shared" si="71"/>
        <v>music</v>
      </c>
      <c r="R913" t="str">
        <f t="shared" si="72"/>
        <v>jazz</v>
      </c>
      <c r="S913" s="10">
        <f t="shared" si="73"/>
        <v>41642.005150462966</v>
      </c>
      <c r="T913" s="10">
        <f t="shared" si="7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70"/>
        <v>8.5714285714285719E-3</v>
      </c>
      <c r="G914" t="s">
        <v>8221</v>
      </c>
      <c r="H914">
        <f>E914/N914</f>
        <v>15</v>
      </c>
      <c r="I914" t="s">
        <v>8224</v>
      </c>
      <c r="J914" t="s">
        <v>8246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t="str">
        <f t="shared" si="71"/>
        <v>music</v>
      </c>
      <c r="R914" t="str">
        <f t="shared" si="72"/>
        <v>jazz</v>
      </c>
      <c r="S914" s="10">
        <f t="shared" si="73"/>
        <v>41194.109340277777</v>
      </c>
      <c r="T914" s="10">
        <f t="shared" si="7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70"/>
        <v>6.6066666666666662E-2</v>
      </c>
      <c r="G915" t="s">
        <v>8221</v>
      </c>
      <c r="H915">
        <f>E915/N915</f>
        <v>82.583333333333329</v>
      </c>
      <c r="I915" t="s">
        <v>8224</v>
      </c>
      <c r="J915" t="s">
        <v>8246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t="str">
        <f t="shared" si="71"/>
        <v>music</v>
      </c>
      <c r="R915" t="str">
        <f t="shared" si="72"/>
        <v>jazz</v>
      </c>
      <c r="S915" s="10">
        <f t="shared" si="73"/>
        <v>41004.139108796298</v>
      </c>
      <c r="T915" s="10">
        <f t="shared" si="7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70"/>
        <v>0</v>
      </c>
      <c r="G916" t="s">
        <v>8221</v>
      </c>
      <c r="H916" t="e">
        <f>E916/N916</f>
        <v>#DIV/0!</v>
      </c>
      <c r="I916" t="s">
        <v>8224</v>
      </c>
      <c r="J916" t="s">
        <v>8246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t="str">
        <f t="shared" si="71"/>
        <v>music</v>
      </c>
      <c r="R916" t="str">
        <f t="shared" si="72"/>
        <v>jazz</v>
      </c>
      <c r="S916" s="10">
        <f t="shared" si="73"/>
        <v>41116.763275462967</v>
      </c>
      <c r="T916" s="10">
        <f t="shared" si="7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70"/>
        <v>5.7692307692307696E-2</v>
      </c>
      <c r="G917" t="s">
        <v>8221</v>
      </c>
      <c r="H917">
        <f>E917/N917</f>
        <v>41.666666666666664</v>
      </c>
      <c r="I917" t="s">
        <v>8224</v>
      </c>
      <c r="J917" t="s">
        <v>8246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t="str">
        <f t="shared" si="71"/>
        <v>music</v>
      </c>
      <c r="R917" t="str">
        <f t="shared" si="72"/>
        <v>jazz</v>
      </c>
      <c r="S917" s="10">
        <f t="shared" si="73"/>
        <v>40937.679560185185</v>
      </c>
      <c r="T917" s="10">
        <f t="shared" si="7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70"/>
        <v>0</v>
      </c>
      <c r="G918" t="s">
        <v>8221</v>
      </c>
      <c r="H918" t="e">
        <f>E918/N918</f>
        <v>#DIV/0!</v>
      </c>
      <c r="I918" t="s">
        <v>8224</v>
      </c>
      <c r="J918" t="s">
        <v>8246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t="str">
        <f t="shared" si="71"/>
        <v>music</v>
      </c>
      <c r="R918" t="str">
        <f t="shared" si="72"/>
        <v>jazz</v>
      </c>
      <c r="S918" s="10">
        <f t="shared" si="73"/>
        <v>40434.853402777779</v>
      </c>
      <c r="T918" s="10">
        <f t="shared" si="7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70"/>
        <v>6.0000000000000001E-3</v>
      </c>
      <c r="G919" t="s">
        <v>8221</v>
      </c>
      <c r="H919">
        <f>E919/N919</f>
        <v>30</v>
      </c>
      <c r="I919" t="s">
        <v>8224</v>
      </c>
      <c r="J919" t="s">
        <v>8246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t="str">
        <f t="shared" si="71"/>
        <v>music</v>
      </c>
      <c r="R919" t="str">
        <f t="shared" si="72"/>
        <v>jazz</v>
      </c>
      <c r="S919" s="10">
        <f t="shared" si="73"/>
        <v>41802.94363425926</v>
      </c>
      <c r="T919" s="10">
        <f t="shared" si="7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70"/>
        <v>5.0256410256410255E-2</v>
      </c>
      <c r="G920" t="s">
        <v>8221</v>
      </c>
      <c r="H920">
        <f>E920/N920</f>
        <v>19.600000000000001</v>
      </c>
      <c r="I920" t="s">
        <v>8225</v>
      </c>
      <c r="J920" t="s">
        <v>8247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t="str">
        <f t="shared" si="71"/>
        <v>music</v>
      </c>
      <c r="R920" t="str">
        <f t="shared" si="72"/>
        <v>jazz</v>
      </c>
      <c r="S920" s="10">
        <f t="shared" si="73"/>
        <v>41944.916215277779</v>
      </c>
      <c r="T920" s="10">
        <f t="shared" si="7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70"/>
        <v>5.0000000000000001E-3</v>
      </c>
      <c r="G921" t="s">
        <v>8221</v>
      </c>
      <c r="H921">
        <f>E921/N921</f>
        <v>100</v>
      </c>
      <c r="I921" t="s">
        <v>8224</v>
      </c>
      <c r="J921" t="s">
        <v>8246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t="str">
        <f t="shared" si="71"/>
        <v>music</v>
      </c>
      <c r="R921" t="str">
        <f t="shared" si="72"/>
        <v>jazz</v>
      </c>
      <c r="S921" s="10">
        <f t="shared" si="73"/>
        <v>41227.641724537039</v>
      </c>
      <c r="T921" s="10">
        <f t="shared" si="7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70"/>
        <v>0</v>
      </c>
      <c r="G922" t="s">
        <v>8221</v>
      </c>
      <c r="H922" t="e">
        <f>E922/N922</f>
        <v>#DIV/0!</v>
      </c>
      <c r="I922" t="s">
        <v>8224</v>
      </c>
      <c r="J922" t="s">
        <v>8246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t="str">
        <f t="shared" si="71"/>
        <v>music</v>
      </c>
      <c r="R922" t="str">
        <f t="shared" si="72"/>
        <v>jazz</v>
      </c>
      <c r="S922" s="10">
        <f t="shared" si="73"/>
        <v>41562.67155092593</v>
      </c>
      <c r="T922" s="10">
        <f t="shared" si="7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70"/>
        <v>0.309</v>
      </c>
      <c r="G923" t="s">
        <v>8221</v>
      </c>
      <c r="H923">
        <f>E923/N923</f>
        <v>231.75</v>
      </c>
      <c r="I923" t="s">
        <v>8224</v>
      </c>
      <c r="J923" t="s">
        <v>8246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t="str">
        <f t="shared" si="71"/>
        <v>music</v>
      </c>
      <c r="R923" t="str">
        <f t="shared" si="72"/>
        <v>jazz</v>
      </c>
      <c r="S923" s="10">
        <f t="shared" si="73"/>
        <v>40847.171018518515</v>
      </c>
      <c r="T923" s="10">
        <f t="shared" si="7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70"/>
        <v>0.21037037037037037</v>
      </c>
      <c r="G924" t="s">
        <v>8221</v>
      </c>
      <c r="H924">
        <f>E924/N924</f>
        <v>189.33333333333334</v>
      </c>
      <c r="I924" t="s">
        <v>8224</v>
      </c>
      <c r="J924" t="s">
        <v>8246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t="str">
        <f t="shared" si="71"/>
        <v>music</v>
      </c>
      <c r="R924" t="str">
        <f t="shared" si="72"/>
        <v>jazz</v>
      </c>
      <c r="S924" s="10">
        <f t="shared" si="73"/>
        <v>41878.530011574076</v>
      </c>
      <c r="T924" s="10">
        <f t="shared" si="7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70"/>
        <v>2.1999999999999999E-2</v>
      </c>
      <c r="G925" t="s">
        <v>8221</v>
      </c>
      <c r="H925">
        <f>E925/N925</f>
        <v>55</v>
      </c>
      <c r="I925" t="s">
        <v>8224</v>
      </c>
      <c r="J925" t="s">
        <v>8246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t="str">
        <f t="shared" si="71"/>
        <v>music</v>
      </c>
      <c r="R925" t="str">
        <f t="shared" si="72"/>
        <v>jazz</v>
      </c>
      <c r="S925" s="10">
        <f t="shared" si="73"/>
        <v>41934.959756944445</v>
      </c>
      <c r="T925" s="10">
        <f t="shared" si="7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70"/>
        <v>0.109</v>
      </c>
      <c r="G926" t="s">
        <v>8221</v>
      </c>
      <c r="H926">
        <f>E926/N926</f>
        <v>21.8</v>
      </c>
      <c r="I926" t="s">
        <v>8224</v>
      </c>
      <c r="J926" t="s">
        <v>8246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t="str">
        <f t="shared" si="71"/>
        <v>music</v>
      </c>
      <c r="R926" t="str">
        <f t="shared" si="72"/>
        <v>jazz</v>
      </c>
      <c r="S926" s="10">
        <f t="shared" si="73"/>
        <v>41288.942928240744</v>
      </c>
      <c r="T926" s="10">
        <f t="shared" si="7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70"/>
        <v>2.6666666666666668E-2</v>
      </c>
      <c r="G927" t="s">
        <v>8221</v>
      </c>
      <c r="H927">
        <f>E927/N927</f>
        <v>32</v>
      </c>
      <c r="I927" t="s">
        <v>8224</v>
      </c>
      <c r="J927" t="s">
        <v>8246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t="str">
        <f t="shared" si="71"/>
        <v>music</v>
      </c>
      <c r="R927" t="str">
        <f t="shared" si="72"/>
        <v>jazz</v>
      </c>
      <c r="S927" s="10">
        <f t="shared" si="73"/>
        <v>41575.880914351852</v>
      </c>
      <c r="T927" s="10">
        <f t="shared" si="7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70"/>
        <v>0</v>
      </c>
      <c r="G928" t="s">
        <v>8221</v>
      </c>
      <c r="H928" t="e">
        <f>E928/N928</f>
        <v>#DIV/0!</v>
      </c>
      <c r="I928" t="s">
        <v>8224</v>
      </c>
      <c r="J928" t="s">
        <v>8246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t="str">
        <f t="shared" si="71"/>
        <v>music</v>
      </c>
      <c r="R928" t="str">
        <f t="shared" si="72"/>
        <v>jazz</v>
      </c>
      <c r="S928" s="10">
        <f t="shared" si="73"/>
        <v>40338.02002314815</v>
      </c>
      <c r="T928" s="10">
        <f t="shared" si="7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70"/>
        <v>0</v>
      </c>
      <c r="G929" t="s">
        <v>8221</v>
      </c>
      <c r="H929" t="e">
        <f>E929/N929</f>
        <v>#DIV/0!</v>
      </c>
      <c r="I929" t="s">
        <v>8224</v>
      </c>
      <c r="J929" t="s">
        <v>8246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t="str">
        <f t="shared" si="71"/>
        <v>music</v>
      </c>
      <c r="R929" t="str">
        <f t="shared" si="72"/>
        <v>jazz</v>
      </c>
      <c r="S929" s="10">
        <f t="shared" si="73"/>
        <v>41013.822858796295</v>
      </c>
      <c r="T929" s="10">
        <f t="shared" si="7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70"/>
        <v>0.10862068965517241</v>
      </c>
      <c r="G930" t="s">
        <v>8221</v>
      </c>
      <c r="H930">
        <f>E930/N930</f>
        <v>56.25</v>
      </c>
      <c r="I930" t="s">
        <v>8224</v>
      </c>
      <c r="J930" t="s">
        <v>8246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t="str">
        <f t="shared" si="71"/>
        <v>music</v>
      </c>
      <c r="R930" t="str">
        <f t="shared" si="72"/>
        <v>jazz</v>
      </c>
      <c r="S930" s="10">
        <f t="shared" si="73"/>
        <v>41180.86241898148</v>
      </c>
      <c r="T930" s="10">
        <f t="shared" si="7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70"/>
        <v>0</v>
      </c>
      <c r="G931" t="s">
        <v>8221</v>
      </c>
      <c r="H931" t="e">
        <f>E931/N931</f>
        <v>#DIV/0!</v>
      </c>
      <c r="I931" t="s">
        <v>8224</v>
      </c>
      <c r="J931" t="s">
        <v>8246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t="str">
        <f t="shared" si="71"/>
        <v>music</v>
      </c>
      <c r="R931" t="str">
        <f t="shared" si="72"/>
        <v>jazz</v>
      </c>
      <c r="S931" s="10">
        <f t="shared" si="73"/>
        <v>40978.238067129627</v>
      </c>
      <c r="T931" s="10">
        <f t="shared" si="7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70"/>
        <v>0.38333333333333336</v>
      </c>
      <c r="G932" t="s">
        <v>8221</v>
      </c>
      <c r="H932">
        <f>E932/N932</f>
        <v>69</v>
      </c>
      <c r="I932" t="s">
        <v>8224</v>
      </c>
      <c r="J932" t="s">
        <v>8246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t="str">
        <f t="shared" si="71"/>
        <v>music</v>
      </c>
      <c r="R932" t="str">
        <f t="shared" si="72"/>
        <v>jazz</v>
      </c>
      <c r="S932" s="10">
        <f t="shared" si="73"/>
        <v>40312.915578703702</v>
      </c>
      <c r="T932" s="10">
        <f t="shared" si="7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70"/>
        <v>6.5500000000000003E-2</v>
      </c>
      <c r="G933" t="s">
        <v>8221</v>
      </c>
      <c r="H933">
        <f>E933/N933</f>
        <v>18.714285714285715</v>
      </c>
      <c r="I933" t="s">
        <v>8225</v>
      </c>
      <c r="J933" t="s">
        <v>8247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t="str">
        <f t="shared" si="71"/>
        <v>music</v>
      </c>
      <c r="R933" t="str">
        <f t="shared" si="72"/>
        <v>jazz</v>
      </c>
      <c r="S933" s="10">
        <f t="shared" si="73"/>
        <v>41680.359976851854</v>
      </c>
      <c r="T933" s="10">
        <f t="shared" si="7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70"/>
        <v>0.14536842105263159</v>
      </c>
      <c r="G934" t="s">
        <v>8221</v>
      </c>
      <c r="H934">
        <f>E934/N934</f>
        <v>46.033333333333331</v>
      </c>
      <c r="I934" t="s">
        <v>8224</v>
      </c>
      <c r="J934" t="s">
        <v>8246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t="str">
        <f t="shared" si="71"/>
        <v>music</v>
      </c>
      <c r="R934" t="str">
        <f t="shared" si="72"/>
        <v>jazz</v>
      </c>
      <c r="S934" s="10">
        <f t="shared" si="73"/>
        <v>41310.969270833331</v>
      </c>
      <c r="T934" s="10">
        <f t="shared" si="7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70"/>
        <v>0.06</v>
      </c>
      <c r="G935" t="s">
        <v>8221</v>
      </c>
      <c r="H935">
        <f>E935/N935</f>
        <v>60</v>
      </c>
      <c r="I935" t="s">
        <v>8224</v>
      </c>
      <c r="J935" t="s">
        <v>8246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t="str">
        <f t="shared" si="71"/>
        <v>music</v>
      </c>
      <c r="R935" t="str">
        <f t="shared" si="72"/>
        <v>jazz</v>
      </c>
      <c r="S935" s="10">
        <f t="shared" si="73"/>
        <v>41711.169085648151</v>
      </c>
      <c r="T935" s="10">
        <f t="shared" si="7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70"/>
        <v>0.30399999999999999</v>
      </c>
      <c r="G936" t="s">
        <v>8221</v>
      </c>
      <c r="H936">
        <f>E936/N936</f>
        <v>50.666666666666664</v>
      </c>
      <c r="I936" t="s">
        <v>8229</v>
      </c>
      <c r="J936" t="s">
        <v>8251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t="str">
        <f t="shared" si="71"/>
        <v>music</v>
      </c>
      <c r="R936" t="str">
        <f t="shared" si="72"/>
        <v>jazz</v>
      </c>
      <c r="S936" s="10">
        <f t="shared" si="73"/>
        <v>41733.737083333333</v>
      </c>
      <c r="T936" s="10">
        <f t="shared" si="7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70"/>
        <v>1.4285714285714285E-2</v>
      </c>
      <c r="G937" t="s">
        <v>8221</v>
      </c>
      <c r="H937">
        <f>E937/N937</f>
        <v>25</v>
      </c>
      <c r="I937" t="s">
        <v>8224</v>
      </c>
      <c r="J937" t="s">
        <v>8246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t="str">
        <f t="shared" si="71"/>
        <v>music</v>
      </c>
      <c r="R937" t="str">
        <f t="shared" si="72"/>
        <v>jazz</v>
      </c>
      <c r="S937" s="10">
        <f t="shared" si="73"/>
        <v>42368.333668981482</v>
      </c>
      <c r="T937" s="10">
        <f t="shared" si="7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70"/>
        <v>0</v>
      </c>
      <c r="G938" t="s">
        <v>8221</v>
      </c>
      <c r="H938" t="e">
        <f>E938/N938</f>
        <v>#DIV/0!</v>
      </c>
      <c r="I938" t="s">
        <v>8224</v>
      </c>
      <c r="J938" t="s">
        <v>8246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t="str">
        <f t="shared" si="71"/>
        <v>music</v>
      </c>
      <c r="R938" t="str">
        <f t="shared" si="72"/>
        <v>jazz</v>
      </c>
      <c r="S938" s="10">
        <f t="shared" si="73"/>
        <v>40883.024178240739</v>
      </c>
      <c r="T938" s="10">
        <f t="shared" si="7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70"/>
        <v>1.1428571428571429E-2</v>
      </c>
      <c r="G939" t="s">
        <v>8221</v>
      </c>
      <c r="H939">
        <f>E939/N939</f>
        <v>20</v>
      </c>
      <c r="I939" t="s">
        <v>8224</v>
      </c>
      <c r="J939" t="s">
        <v>8246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t="str">
        <f t="shared" si="71"/>
        <v>music</v>
      </c>
      <c r="R939" t="str">
        <f t="shared" si="72"/>
        <v>jazz</v>
      </c>
      <c r="S939" s="10">
        <f t="shared" si="73"/>
        <v>41551.798113425924</v>
      </c>
      <c r="T939" s="10">
        <f t="shared" si="7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70"/>
        <v>3.5714285714285713E-3</v>
      </c>
      <c r="G940" t="s">
        <v>8221</v>
      </c>
      <c r="H940">
        <f>E940/N940</f>
        <v>25</v>
      </c>
      <c r="I940" t="s">
        <v>8224</v>
      </c>
      <c r="J940" t="s">
        <v>8246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t="str">
        <f t="shared" si="71"/>
        <v>music</v>
      </c>
      <c r="R940" t="str">
        <f t="shared" si="72"/>
        <v>jazz</v>
      </c>
      <c r="S940" s="10">
        <f t="shared" si="73"/>
        <v>41124.479722222226</v>
      </c>
      <c r="T940" s="10">
        <f t="shared" si="7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70"/>
        <v>1.4545454545454545E-2</v>
      </c>
      <c r="G941" t="s">
        <v>8221</v>
      </c>
      <c r="H941">
        <f>E941/N941</f>
        <v>20</v>
      </c>
      <c r="I941" t="s">
        <v>8224</v>
      </c>
      <c r="J941" t="s">
        <v>8246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t="str">
        <f t="shared" si="71"/>
        <v>music</v>
      </c>
      <c r="R941" t="str">
        <f t="shared" si="72"/>
        <v>jazz</v>
      </c>
      <c r="S941" s="10">
        <f t="shared" si="73"/>
        <v>41416.763171296298</v>
      </c>
      <c r="T941" s="10">
        <f t="shared" si="7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70"/>
        <v>0.17155555555555554</v>
      </c>
      <c r="G942" t="s">
        <v>8221</v>
      </c>
      <c r="H942">
        <f>E942/N942</f>
        <v>110.28571428571429</v>
      </c>
      <c r="I942" t="s">
        <v>8224</v>
      </c>
      <c r="J942" t="s">
        <v>8246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t="str">
        <f t="shared" si="71"/>
        <v>technology</v>
      </c>
      <c r="R942" t="str">
        <f t="shared" si="72"/>
        <v>wearables</v>
      </c>
      <c r="S942" s="10">
        <f t="shared" si="73"/>
        <v>42182.008402777778</v>
      </c>
      <c r="T942" s="10">
        <f t="shared" si="7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70"/>
        <v>2.3220000000000001E-2</v>
      </c>
      <c r="G943" t="s">
        <v>8221</v>
      </c>
      <c r="H943">
        <f>E943/N943</f>
        <v>37.451612903225808</v>
      </c>
      <c r="I943" t="s">
        <v>8224</v>
      </c>
      <c r="J943" t="s">
        <v>8246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t="str">
        <f t="shared" si="71"/>
        <v>technology</v>
      </c>
      <c r="R943" t="str">
        <f t="shared" si="72"/>
        <v>wearables</v>
      </c>
      <c r="S943" s="10">
        <f t="shared" si="73"/>
        <v>42746.096585648149</v>
      </c>
      <c r="T943" s="10">
        <f t="shared" si="7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70"/>
        <v>8.9066666666666669E-2</v>
      </c>
      <c r="G944" t="s">
        <v>8221</v>
      </c>
      <c r="H944">
        <f>E944/N944</f>
        <v>41.75</v>
      </c>
      <c r="I944" t="s">
        <v>8224</v>
      </c>
      <c r="J944" t="s">
        <v>8246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t="str">
        <f t="shared" si="71"/>
        <v>technology</v>
      </c>
      <c r="R944" t="str">
        <f t="shared" si="72"/>
        <v>wearables</v>
      </c>
      <c r="S944" s="10">
        <f t="shared" si="73"/>
        <v>42382.843287037031</v>
      </c>
      <c r="T944" s="10">
        <f t="shared" si="7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70"/>
        <v>9.633333333333334E-2</v>
      </c>
      <c r="G945" t="s">
        <v>8221</v>
      </c>
      <c r="H945">
        <f>E945/N945</f>
        <v>24.083333333333332</v>
      </c>
      <c r="I945" t="s">
        <v>8224</v>
      </c>
      <c r="J945" t="s">
        <v>8246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t="str">
        <f t="shared" si="71"/>
        <v>technology</v>
      </c>
      <c r="R945" t="str">
        <f t="shared" si="72"/>
        <v>wearables</v>
      </c>
      <c r="S945" s="10">
        <f t="shared" si="73"/>
        <v>42673.66788194445</v>
      </c>
      <c r="T945" s="10">
        <f t="shared" si="7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70"/>
        <v>0.13325999999999999</v>
      </c>
      <c r="G946" t="s">
        <v>8221</v>
      </c>
      <c r="H946">
        <f>E946/N946</f>
        <v>69.40625</v>
      </c>
      <c r="I946" t="s">
        <v>8224</v>
      </c>
      <c r="J946" t="s">
        <v>8246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t="str">
        <f t="shared" si="71"/>
        <v>technology</v>
      </c>
      <c r="R946" t="str">
        <f t="shared" si="72"/>
        <v>wearables</v>
      </c>
      <c r="S946" s="10">
        <f t="shared" si="73"/>
        <v>42444.583912037036</v>
      </c>
      <c r="T946" s="10">
        <f t="shared" si="7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70"/>
        <v>2.4840000000000001E-2</v>
      </c>
      <c r="G947" t="s">
        <v>8221</v>
      </c>
      <c r="H947">
        <f>E947/N947</f>
        <v>155.25</v>
      </c>
      <c r="I947" t="s">
        <v>8230</v>
      </c>
      <c r="J947" t="s">
        <v>8249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t="str">
        <f t="shared" si="71"/>
        <v>technology</v>
      </c>
      <c r="R947" t="str">
        <f t="shared" si="72"/>
        <v>wearables</v>
      </c>
      <c r="S947" s="10">
        <f t="shared" si="73"/>
        <v>42732.872986111113</v>
      </c>
      <c r="T947" s="10">
        <f t="shared" si="7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70"/>
        <v>1.9066666666666666E-2</v>
      </c>
      <c r="G948" t="s">
        <v>8221</v>
      </c>
      <c r="H948">
        <f>E948/N948</f>
        <v>57.2</v>
      </c>
      <c r="I948" t="s">
        <v>8224</v>
      </c>
      <c r="J948" t="s">
        <v>8246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t="str">
        <f t="shared" si="71"/>
        <v>technology</v>
      </c>
      <c r="R948" t="str">
        <f t="shared" si="72"/>
        <v>wearables</v>
      </c>
      <c r="S948" s="10">
        <f t="shared" si="73"/>
        <v>42592.750555555554</v>
      </c>
      <c r="T948" s="10">
        <f t="shared" si="7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70"/>
        <v>0</v>
      </c>
      <c r="G949" t="s">
        <v>8221</v>
      </c>
      <c r="H949" t="e">
        <f>E949/N949</f>
        <v>#DIV/0!</v>
      </c>
      <c r="I949" t="s">
        <v>8224</v>
      </c>
      <c r="J949" t="s">
        <v>8246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t="str">
        <f t="shared" si="71"/>
        <v>technology</v>
      </c>
      <c r="R949" t="str">
        <f t="shared" si="72"/>
        <v>wearables</v>
      </c>
      <c r="S949" s="10">
        <f t="shared" si="73"/>
        <v>42491.781319444446</v>
      </c>
      <c r="T949" s="10">
        <f t="shared" si="7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70"/>
        <v>0.12</v>
      </c>
      <c r="G950" t="s">
        <v>8221</v>
      </c>
      <c r="H950">
        <f>E950/N950</f>
        <v>60</v>
      </c>
      <c r="I950" t="s">
        <v>8233</v>
      </c>
      <c r="J950" t="s">
        <v>8249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t="str">
        <f t="shared" si="71"/>
        <v>technology</v>
      </c>
      <c r="R950" t="str">
        <f t="shared" si="72"/>
        <v>wearables</v>
      </c>
      <c r="S950" s="10">
        <f t="shared" si="73"/>
        <v>42411.828287037039</v>
      </c>
      <c r="T950" s="10">
        <f t="shared" si="7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70"/>
        <v>1.3650000000000001E-2</v>
      </c>
      <c r="G951" t="s">
        <v>8221</v>
      </c>
      <c r="H951">
        <f>E951/N951</f>
        <v>39</v>
      </c>
      <c r="I951" t="s">
        <v>8236</v>
      </c>
      <c r="J951" t="s">
        <v>8249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t="str">
        <f t="shared" si="71"/>
        <v>technology</v>
      </c>
      <c r="R951" t="str">
        <f t="shared" si="72"/>
        <v>wearables</v>
      </c>
      <c r="S951" s="10">
        <f t="shared" si="73"/>
        <v>42361.043703703705</v>
      </c>
      <c r="T951" s="10">
        <f t="shared" si="7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70"/>
        <v>0.28039999999999998</v>
      </c>
      <c r="G952" t="s">
        <v>8221</v>
      </c>
      <c r="H952">
        <f>E952/N952</f>
        <v>58.416666666666664</v>
      </c>
      <c r="I952" t="s">
        <v>8229</v>
      </c>
      <c r="J952" t="s">
        <v>8251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t="str">
        <f t="shared" si="71"/>
        <v>technology</v>
      </c>
      <c r="R952" t="str">
        <f t="shared" si="72"/>
        <v>wearables</v>
      </c>
      <c r="S952" s="10">
        <f t="shared" si="73"/>
        <v>42356.750706018516</v>
      </c>
      <c r="T952" s="10">
        <f t="shared" si="7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70"/>
        <v>0.38390000000000002</v>
      </c>
      <c r="G953" t="s">
        <v>8221</v>
      </c>
      <c r="H953">
        <f>E953/N953</f>
        <v>158.63636363636363</v>
      </c>
      <c r="I953" t="s">
        <v>8224</v>
      </c>
      <c r="J953" t="s">
        <v>8246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t="str">
        <f t="shared" si="71"/>
        <v>technology</v>
      </c>
      <c r="R953" t="str">
        <f t="shared" si="72"/>
        <v>wearables</v>
      </c>
      <c r="S953" s="10">
        <f t="shared" si="73"/>
        <v>42480.653611111105</v>
      </c>
      <c r="T953" s="10">
        <f t="shared" si="7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70"/>
        <v>0.39942857142857141</v>
      </c>
      <c r="G954" t="s">
        <v>8221</v>
      </c>
      <c r="H954">
        <f>E954/N954</f>
        <v>99.857142857142861</v>
      </c>
      <c r="I954" t="s">
        <v>8224</v>
      </c>
      <c r="J954" t="s">
        <v>8246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t="str">
        <f t="shared" si="71"/>
        <v>technology</v>
      </c>
      <c r="R954" t="str">
        <f t="shared" si="72"/>
        <v>wearables</v>
      </c>
      <c r="S954" s="10">
        <f t="shared" si="73"/>
        <v>42662.613564814819</v>
      </c>
      <c r="T954" s="10">
        <f t="shared" si="7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70"/>
        <v>8.3999999999999995E-3</v>
      </c>
      <c r="G955" t="s">
        <v>8221</v>
      </c>
      <c r="H955">
        <f>E955/N955</f>
        <v>25.2</v>
      </c>
      <c r="I955" t="s">
        <v>8224</v>
      </c>
      <c r="J955" t="s">
        <v>8246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t="str">
        <f t="shared" si="71"/>
        <v>technology</v>
      </c>
      <c r="R955" t="str">
        <f t="shared" si="72"/>
        <v>wearables</v>
      </c>
      <c r="S955" s="10">
        <f t="shared" si="73"/>
        <v>41999.164340277777</v>
      </c>
      <c r="T955" s="10">
        <f t="shared" si="7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70"/>
        <v>0.43406666666666666</v>
      </c>
      <c r="G956" t="s">
        <v>8221</v>
      </c>
      <c r="H956">
        <f>E956/N956</f>
        <v>89.191780821917803</v>
      </c>
      <c r="I956" t="s">
        <v>8224</v>
      </c>
      <c r="J956" t="s">
        <v>8246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t="str">
        <f t="shared" si="71"/>
        <v>technology</v>
      </c>
      <c r="R956" t="str">
        <f t="shared" si="72"/>
        <v>wearables</v>
      </c>
      <c r="S956" s="10">
        <f t="shared" si="73"/>
        <v>42194.833784722221</v>
      </c>
      <c r="T956" s="10">
        <f t="shared" si="7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70"/>
        <v>5.6613333333333335E-2</v>
      </c>
      <c r="G957" t="s">
        <v>8221</v>
      </c>
      <c r="H957">
        <f>E957/N957</f>
        <v>182.6236559139785</v>
      </c>
      <c r="I957" t="s">
        <v>8224</v>
      </c>
      <c r="J957" t="s">
        <v>8246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t="str">
        <f t="shared" si="71"/>
        <v>technology</v>
      </c>
      <c r="R957" t="str">
        <f t="shared" si="72"/>
        <v>wearables</v>
      </c>
      <c r="S957" s="10">
        <f t="shared" si="73"/>
        <v>42586.295138888891</v>
      </c>
      <c r="T957" s="10">
        <f t="shared" si="7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70"/>
        <v>1.7219999999999999E-2</v>
      </c>
      <c r="G958" t="s">
        <v>8221</v>
      </c>
      <c r="H958">
        <f>E958/N958</f>
        <v>50.647058823529413</v>
      </c>
      <c r="I958" t="s">
        <v>8224</v>
      </c>
      <c r="J958" t="s">
        <v>8246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t="str">
        <f t="shared" si="71"/>
        <v>technology</v>
      </c>
      <c r="R958" t="str">
        <f t="shared" si="72"/>
        <v>wearables</v>
      </c>
      <c r="S958" s="10">
        <f t="shared" si="73"/>
        <v>42060.913877314815</v>
      </c>
      <c r="T958" s="10">
        <f t="shared" si="7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70"/>
        <v>1.9416666666666665E-2</v>
      </c>
      <c r="G959" t="s">
        <v>8221</v>
      </c>
      <c r="H959">
        <f>E959/N959</f>
        <v>33.285714285714285</v>
      </c>
      <c r="I959" t="s">
        <v>8224</v>
      </c>
      <c r="J959" t="s">
        <v>8246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t="str">
        <f t="shared" si="71"/>
        <v>technology</v>
      </c>
      <c r="R959" t="str">
        <f t="shared" si="72"/>
        <v>wearables</v>
      </c>
      <c r="S959" s="10">
        <f t="shared" si="73"/>
        <v>42660.552465277782</v>
      </c>
      <c r="T959" s="10">
        <f t="shared" si="7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70"/>
        <v>0.11328275684711328</v>
      </c>
      <c r="G960" t="s">
        <v>8221</v>
      </c>
      <c r="H960">
        <f>E960/N960</f>
        <v>51.823529411764703</v>
      </c>
      <c r="I960" t="s">
        <v>8224</v>
      </c>
      <c r="J960" t="s">
        <v>8246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t="str">
        <f t="shared" si="71"/>
        <v>technology</v>
      </c>
      <c r="R960" t="str">
        <f t="shared" si="72"/>
        <v>wearables</v>
      </c>
      <c r="S960" s="10">
        <f t="shared" si="73"/>
        <v>42082.802812499998</v>
      </c>
      <c r="T960" s="10">
        <f t="shared" si="7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70"/>
        <v>0.3886</v>
      </c>
      <c r="G961" t="s">
        <v>8221</v>
      </c>
      <c r="H961">
        <f>E961/N961</f>
        <v>113.62573099415205</v>
      </c>
      <c r="I961" t="s">
        <v>8224</v>
      </c>
      <c r="J961" t="s">
        <v>8246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t="str">
        <f t="shared" si="71"/>
        <v>technology</v>
      </c>
      <c r="R961" t="str">
        <f t="shared" si="72"/>
        <v>wearables</v>
      </c>
      <c r="S961" s="10">
        <f t="shared" si="73"/>
        <v>41993.174363425926</v>
      </c>
      <c r="T961" s="10">
        <f t="shared" si="7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si="70"/>
        <v>0.46100628930817611</v>
      </c>
      <c r="G962" t="s">
        <v>8221</v>
      </c>
      <c r="H962">
        <f>E962/N962</f>
        <v>136.46276595744681</v>
      </c>
      <c r="I962" t="s">
        <v>8224</v>
      </c>
      <c r="J962" t="s">
        <v>8246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t="str">
        <f t="shared" si="71"/>
        <v>technology</v>
      </c>
      <c r="R962" t="str">
        <f t="shared" si="72"/>
        <v>wearables</v>
      </c>
      <c r="S962" s="10">
        <f t="shared" si="73"/>
        <v>42766.626793981486</v>
      </c>
      <c r="T962" s="10">
        <f t="shared" si="7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ref="F963:F1026" si="75">E963/D963</f>
        <v>0.42188421052631581</v>
      </c>
      <c r="G963" t="s">
        <v>8221</v>
      </c>
      <c r="H963">
        <f>E963/N963</f>
        <v>364.35454545454547</v>
      </c>
      <c r="I963" t="s">
        <v>8224</v>
      </c>
      <c r="J963" t="s">
        <v>8246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t="str">
        <f t="shared" ref="Q963:Q1026" si="76">LEFT(P963,(FIND("/",P963,1)-1))</f>
        <v>technology</v>
      </c>
      <c r="R963" t="str">
        <f t="shared" ref="R963:R1026" si="77">MID(P963,FIND("/",P963)+1,256)</f>
        <v>wearables</v>
      </c>
      <c r="S963" s="10">
        <f t="shared" ref="S963:S1026" si="78">(((L963/60)/60)/24)+DATE(1970,1,1)</f>
        <v>42740.693692129629</v>
      </c>
      <c r="T963" s="10">
        <f t="shared" ref="T963:T1026" si="79">(((K963/60)/60)/24)+DATE(1970,1,1)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75"/>
        <v>0.2848</v>
      </c>
      <c r="G964" t="s">
        <v>8221</v>
      </c>
      <c r="H964">
        <f>E964/N964</f>
        <v>19.243243243243242</v>
      </c>
      <c r="I964" t="s">
        <v>8224</v>
      </c>
      <c r="J964" t="s">
        <v>8246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t="str">
        <f t="shared" si="76"/>
        <v>technology</v>
      </c>
      <c r="R964" t="str">
        <f t="shared" si="77"/>
        <v>wearables</v>
      </c>
      <c r="S964" s="10">
        <f t="shared" si="78"/>
        <v>42373.712418981479</v>
      </c>
      <c r="T964" s="10">
        <f t="shared" si="79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75"/>
        <v>1.0771428571428571E-2</v>
      </c>
      <c r="G965" t="s">
        <v>8221</v>
      </c>
      <c r="H965">
        <f>E965/N965</f>
        <v>41.888888888888886</v>
      </c>
      <c r="I965" t="s">
        <v>8224</v>
      </c>
      <c r="J965" t="s">
        <v>8246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t="str">
        <f t="shared" si="76"/>
        <v>technology</v>
      </c>
      <c r="R965" t="str">
        <f t="shared" si="77"/>
        <v>wearables</v>
      </c>
      <c r="S965" s="10">
        <f t="shared" si="78"/>
        <v>42625.635636574079</v>
      </c>
      <c r="T965" s="10">
        <f t="shared" si="79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75"/>
        <v>7.9909090909090902E-3</v>
      </c>
      <c r="G966" t="s">
        <v>8221</v>
      </c>
      <c r="H966">
        <f>E966/N966</f>
        <v>30.310344827586206</v>
      </c>
      <c r="I966" t="s">
        <v>8229</v>
      </c>
      <c r="J966" t="s">
        <v>8251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t="str">
        <f t="shared" si="76"/>
        <v>technology</v>
      </c>
      <c r="R966" t="str">
        <f t="shared" si="77"/>
        <v>wearables</v>
      </c>
      <c r="S966" s="10">
        <f t="shared" si="78"/>
        <v>42208.628692129627</v>
      </c>
      <c r="T966" s="10">
        <f t="shared" si="79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75"/>
        <v>1.192E-2</v>
      </c>
      <c r="G967" t="s">
        <v>8221</v>
      </c>
      <c r="H967">
        <f>E967/N967</f>
        <v>49.666666666666664</v>
      </c>
      <c r="I967" t="s">
        <v>8224</v>
      </c>
      <c r="J967" t="s">
        <v>8246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t="str">
        <f t="shared" si="76"/>
        <v>technology</v>
      </c>
      <c r="R967" t="str">
        <f t="shared" si="77"/>
        <v>wearables</v>
      </c>
      <c r="S967" s="10">
        <f t="shared" si="78"/>
        <v>42637.016736111109</v>
      </c>
      <c r="T967" s="10">
        <f t="shared" si="79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75"/>
        <v>0.14799999999999999</v>
      </c>
      <c r="G968" t="s">
        <v>8221</v>
      </c>
      <c r="H968">
        <f>E968/N968</f>
        <v>59.2</v>
      </c>
      <c r="I968" t="s">
        <v>8224</v>
      </c>
      <c r="J968" t="s">
        <v>8246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t="str">
        <f t="shared" si="76"/>
        <v>technology</v>
      </c>
      <c r="R968" t="str">
        <f t="shared" si="77"/>
        <v>wearables</v>
      </c>
      <c r="S968" s="10">
        <f t="shared" si="78"/>
        <v>42619.635787037041</v>
      </c>
      <c r="T968" s="10">
        <f t="shared" si="79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75"/>
        <v>0.17810000000000001</v>
      </c>
      <c r="G969" t="s">
        <v>8221</v>
      </c>
      <c r="H969">
        <f>E969/N969</f>
        <v>43.97530864197531</v>
      </c>
      <c r="I969" t="s">
        <v>8224</v>
      </c>
      <c r="J969" t="s">
        <v>8246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t="str">
        <f t="shared" si="76"/>
        <v>technology</v>
      </c>
      <c r="R969" t="str">
        <f t="shared" si="77"/>
        <v>wearables</v>
      </c>
      <c r="S969" s="10">
        <f t="shared" si="78"/>
        <v>42422.254328703704</v>
      </c>
      <c r="T969" s="10">
        <f t="shared" si="79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75"/>
        <v>1.325E-2</v>
      </c>
      <c r="G970" t="s">
        <v>8221</v>
      </c>
      <c r="H970">
        <f>E970/N970</f>
        <v>26.5</v>
      </c>
      <c r="I970" t="s">
        <v>8224</v>
      </c>
      <c r="J970" t="s">
        <v>8246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t="str">
        <f t="shared" si="76"/>
        <v>technology</v>
      </c>
      <c r="R970" t="str">
        <f t="shared" si="77"/>
        <v>wearables</v>
      </c>
      <c r="S970" s="10">
        <f t="shared" si="78"/>
        <v>41836.847615740742</v>
      </c>
      <c r="T970" s="10">
        <f t="shared" si="79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75"/>
        <v>0.46666666666666667</v>
      </c>
      <c r="G971" t="s">
        <v>8221</v>
      </c>
      <c r="H971">
        <f>E971/N971</f>
        <v>1272.7272727272727</v>
      </c>
      <c r="I971" t="s">
        <v>8238</v>
      </c>
      <c r="J971" t="s">
        <v>8256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t="str">
        <f t="shared" si="76"/>
        <v>technology</v>
      </c>
      <c r="R971" t="str">
        <f t="shared" si="77"/>
        <v>wearables</v>
      </c>
      <c r="S971" s="10">
        <f t="shared" si="78"/>
        <v>42742.30332175926</v>
      </c>
      <c r="T971" s="10">
        <f t="shared" si="79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75"/>
        <v>0.4592</v>
      </c>
      <c r="G972" t="s">
        <v>8221</v>
      </c>
      <c r="H972">
        <f>E972/N972</f>
        <v>164</v>
      </c>
      <c r="I972" t="s">
        <v>8229</v>
      </c>
      <c r="J972" t="s">
        <v>8251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t="str">
        <f t="shared" si="76"/>
        <v>technology</v>
      </c>
      <c r="R972" t="str">
        <f t="shared" si="77"/>
        <v>wearables</v>
      </c>
      <c r="S972" s="10">
        <f t="shared" si="78"/>
        <v>42721.220520833333</v>
      </c>
      <c r="T972" s="10">
        <f t="shared" si="79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75"/>
        <v>2.2599999999999999E-3</v>
      </c>
      <c r="G973" t="s">
        <v>8221</v>
      </c>
      <c r="H973">
        <f>E973/N973</f>
        <v>45.2</v>
      </c>
      <c r="I973" t="s">
        <v>8224</v>
      </c>
      <c r="J973" t="s">
        <v>8246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t="str">
        <f t="shared" si="76"/>
        <v>technology</v>
      </c>
      <c r="R973" t="str">
        <f t="shared" si="77"/>
        <v>wearables</v>
      </c>
      <c r="S973" s="10">
        <f t="shared" si="78"/>
        <v>42111.709027777775</v>
      </c>
      <c r="T973" s="10">
        <f t="shared" si="79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75"/>
        <v>0.34625</v>
      </c>
      <c r="G974" t="s">
        <v>8221</v>
      </c>
      <c r="H974">
        <f>E974/N974</f>
        <v>153.88888888888889</v>
      </c>
      <c r="I974" t="s">
        <v>8224</v>
      </c>
      <c r="J974" t="s">
        <v>8246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t="str">
        <f t="shared" si="76"/>
        <v>technology</v>
      </c>
      <c r="R974" t="str">
        <f t="shared" si="77"/>
        <v>wearables</v>
      </c>
      <c r="S974" s="10">
        <f t="shared" si="78"/>
        <v>41856.865717592591</v>
      </c>
      <c r="T974" s="10">
        <f t="shared" si="79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75"/>
        <v>2.0549999999999999E-2</v>
      </c>
      <c r="G975" t="s">
        <v>8221</v>
      </c>
      <c r="H975">
        <f>E975/N975</f>
        <v>51.375</v>
      </c>
      <c r="I975" t="s">
        <v>8224</v>
      </c>
      <c r="J975" t="s">
        <v>8246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t="str">
        <f t="shared" si="76"/>
        <v>technology</v>
      </c>
      <c r="R975" t="str">
        <f t="shared" si="77"/>
        <v>wearables</v>
      </c>
      <c r="S975" s="10">
        <f t="shared" si="78"/>
        <v>42257.014965277776</v>
      </c>
      <c r="T975" s="10">
        <f t="shared" si="79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75"/>
        <v>5.5999999999999999E-3</v>
      </c>
      <c r="G976" t="s">
        <v>8221</v>
      </c>
      <c r="H976">
        <f>E976/N976</f>
        <v>93.333333333333329</v>
      </c>
      <c r="I976" t="s">
        <v>8224</v>
      </c>
      <c r="J976" t="s">
        <v>8246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t="str">
        <f t="shared" si="76"/>
        <v>technology</v>
      </c>
      <c r="R976" t="str">
        <f t="shared" si="77"/>
        <v>wearables</v>
      </c>
      <c r="S976" s="10">
        <f t="shared" si="78"/>
        <v>42424.749490740738</v>
      </c>
      <c r="T976" s="10">
        <f t="shared" si="79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75"/>
        <v>2.6069999999999999E-2</v>
      </c>
      <c r="G977" t="s">
        <v>8221</v>
      </c>
      <c r="H977">
        <f>E977/N977</f>
        <v>108.625</v>
      </c>
      <c r="I977" t="s">
        <v>8224</v>
      </c>
      <c r="J977" t="s">
        <v>8246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t="str">
        <f t="shared" si="76"/>
        <v>technology</v>
      </c>
      <c r="R977" t="str">
        <f t="shared" si="77"/>
        <v>wearables</v>
      </c>
      <c r="S977" s="10">
        <f t="shared" si="78"/>
        <v>42489.696585648147</v>
      </c>
      <c r="T977" s="10">
        <f t="shared" si="79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75"/>
        <v>1.9259999999999999E-2</v>
      </c>
      <c r="G978" t="s">
        <v>8221</v>
      </c>
      <c r="H978">
        <f>E978/N978</f>
        <v>160.5</v>
      </c>
      <c r="I978" t="s">
        <v>8226</v>
      </c>
      <c r="J978" t="s">
        <v>8248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t="str">
        <f t="shared" si="76"/>
        <v>technology</v>
      </c>
      <c r="R978" t="str">
        <f t="shared" si="77"/>
        <v>wearables</v>
      </c>
      <c r="S978" s="10">
        <f t="shared" si="78"/>
        <v>42185.058993055558</v>
      </c>
      <c r="T978" s="10">
        <f t="shared" si="79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75"/>
        <v>0.33666666666666667</v>
      </c>
      <c r="G979" t="s">
        <v>8221</v>
      </c>
      <c r="H979">
        <f>E979/N979</f>
        <v>75.75</v>
      </c>
      <c r="I979" t="s">
        <v>8239</v>
      </c>
      <c r="J979" t="s">
        <v>8249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t="str">
        <f t="shared" si="76"/>
        <v>technology</v>
      </c>
      <c r="R979" t="str">
        <f t="shared" si="77"/>
        <v>wearables</v>
      </c>
      <c r="S979" s="10">
        <f t="shared" si="78"/>
        <v>42391.942094907412</v>
      </c>
      <c r="T979" s="10">
        <f t="shared" si="79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75"/>
        <v>0.5626326718299024</v>
      </c>
      <c r="G980" t="s">
        <v>8221</v>
      </c>
      <c r="H980">
        <f>E980/N980</f>
        <v>790.83739837398377</v>
      </c>
      <c r="I980" t="s">
        <v>8235</v>
      </c>
      <c r="J980" t="s">
        <v>8255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t="str">
        <f t="shared" si="76"/>
        <v>technology</v>
      </c>
      <c r="R980" t="str">
        <f t="shared" si="77"/>
        <v>wearables</v>
      </c>
      <c r="S980" s="10">
        <f t="shared" si="78"/>
        <v>42395.309039351851</v>
      </c>
      <c r="T980" s="10">
        <f t="shared" si="79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75"/>
        <v>0.82817600000000002</v>
      </c>
      <c r="G981" t="s">
        <v>8221</v>
      </c>
      <c r="H981">
        <f>E981/N981</f>
        <v>301.93916666666667</v>
      </c>
      <c r="I981" t="s">
        <v>8224</v>
      </c>
      <c r="J981" t="s">
        <v>8246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t="str">
        <f t="shared" si="76"/>
        <v>technology</v>
      </c>
      <c r="R981" t="str">
        <f t="shared" si="77"/>
        <v>wearables</v>
      </c>
      <c r="S981" s="10">
        <f t="shared" si="78"/>
        <v>42506.416990740734</v>
      </c>
      <c r="T981" s="10">
        <f t="shared" si="79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75"/>
        <v>0.14860000000000001</v>
      </c>
      <c r="G982" t="s">
        <v>8221</v>
      </c>
      <c r="H982">
        <f>E982/N982</f>
        <v>47.935483870967744</v>
      </c>
      <c r="I982" t="s">
        <v>8224</v>
      </c>
      <c r="J982" t="s">
        <v>8246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t="str">
        <f t="shared" si="76"/>
        <v>technology</v>
      </c>
      <c r="R982" t="str">
        <f t="shared" si="77"/>
        <v>wearables</v>
      </c>
      <c r="S982" s="10">
        <f t="shared" si="78"/>
        <v>41928.904189814813</v>
      </c>
      <c r="T982" s="10">
        <f t="shared" si="79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75"/>
        <v>1.2375123751237513E-4</v>
      </c>
      <c r="G983" t="s">
        <v>8221</v>
      </c>
      <c r="H983">
        <f>E983/N983</f>
        <v>2.75</v>
      </c>
      <c r="I983" t="s">
        <v>8224</v>
      </c>
      <c r="J983" t="s">
        <v>8246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t="str">
        <f t="shared" si="76"/>
        <v>technology</v>
      </c>
      <c r="R983" t="str">
        <f t="shared" si="77"/>
        <v>wearables</v>
      </c>
      <c r="S983" s="10">
        <f t="shared" si="78"/>
        <v>41830.947013888886</v>
      </c>
      <c r="T983" s="10">
        <f t="shared" si="79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75"/>
        <v>1.7142857142857143E-4</v>
      </c>
      <c r="G984" t="s">
        <v>8221</v>
      </c>
      <c r="H984">
        <f>E984/N984</f>
        <v>1</v>
      </c>
      <c r="I984" t="s">
        <v>8224</v>
      </c>
      <c r="J984" t="s">
        <v>8246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t="str">
        <f t="shared" si="76"/>
        <v>technology</v>
      </c>
      <c r="R984" t="str">
        <f t="shared" si="77"/>
        <v>wearables</v>
      </c>
      <c r="S984" s="10">
        <f t="shared" si="78"/>
        <v>42615.753310185188</v>
      </c>
      <c r="T984" s="10">
        <f t="shared" si="79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75"/>
        <v>0.2950613611721471</v>
      </c>
      <c r="G985" t="s">
        <v>8221</v>
      </c>
      <c r="H985">
        <f>E985/N985</f>
        <v>171.79329608938548</v>
      </c>
      <c r="I985" t="s">
        <v>8227</v>
      </c>
      <c r="J985" t="s">
        <v>8249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t="str">
        <f t="shared" si="76"/>
        <v>technology</v>
      </c>
      <c r="R985" t="str">
        <f t="shared" si="77"/>
        <v>wearables</v>
      </c>
      <c r="S985" s="10">
        <f t="shared" si="78"/>
        <v>42574.667650462965</v>
      </c>
      <c r="T985" s="10">
        <f t="shared" si="79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75"/>
        <v>1.06E-2</v>
      </c>
      <c r="G986" t="s">
        <v>8221</v>
      </c>
      <c r="H986">
        <f>E986/N986</f>
        <v>35.333333333333336</v>
      </c>
      <c r="I986" t="s">
        <v>8224</v>
      </c>
      <c r="J986" t="s">
        <v>8246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t="str">
        <f t="shared" si="76"/>
        <v>technology</v>
      </c>
      <c r="R986" t="str">
        <f t="shared" si="77"/>
        <v>wearables</v>
      </c>
      <c r="S986" s="10">
        <f t="shared" si="78"/>
        <v>42061.11583333333</v>
      </c>
      <c r="T986" s="10">
        <f t="shared" si="79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75"/>
        <v>6.2933333333333327E-2</v>
      </c>
      <c r="G987" t="s">
        <v>8221</v>
      </c>
      <c r="H987">
        <f>E987/N987</f>
        <v>82.086956521739125</v>
      </c>
      <c r="I987" t="s">
        <v>8236</v>
      </c>
      <c r="J987" t="s">
        <v>8249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t="str">
        <f t="shared" si="76"/>
        <v>technology</v>
      </c>
      <c r="R987" t="str">
        <f t="shared" si="77"/>
        <v>wearables</v>
      </c>
      <c r="S987" s="10">
        <f t="shared" si="78"/>
        <v>42339.967708333337</v>
      </c>
      <c r="T987" s="10">
        <f t="shared" si="79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75"/>
        <v>0.1275</v>
      </c>
      <c r="G988" t="s">
        <v>8221</v>
      </c>
      <c r="H988">
        <f>E988/N988</f>
        <v>110.8695652173913</v>
      </c>
      <c r="I988" t="s">
        <v>8225</v>
      </c>
      <c r="J988" t="s">
        <v>8247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t="str">
        <f t="shared" si="76"/>
        <v>technology</v>
      </c>
      <c r="R988" t="str">
        <f t="shared" si="77"/>
        <v>wearables</v>
      </c>
      <c r="S988" s="10">
        <f t="shared" si="78"/>
        <v>42324.767361111109</v>
      </c>
      <c r="T988" s="10">
        <f t="shared" si="79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75"/>
        <v>0.13220000000000001</v>
      </c>
      <c r="G989" t="s">
        <v>8221</v>
      </c>
      <c r="H989">
        <f>E989/N989</f>
        <v>161.21951219512195</v>
      </c>
      <c r="I989" t="s">
        <v>8233</v>
      </c>
      <c r="J989" t="s">
        <v>8249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t="str">
        <f t="shared" si="76"/>
        <v>technology</v>
      </c>
      <c r="R989" t="str">
        <f t="shared" si="77"/>
        <v>wearables</v>
      </c>
      <c r="S989" s="10">
        <f t="shared" si="78"/>
        <v>41773.294560185182</v>
      </c>
      <c r="T989" s="10">
        <f t="shared" si="79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75"/>
        <v>0</v>
      </c>
      <c r="G990" t="s">
        <v>8221</v>
      </c>
      <c r="H990" t="e">
        <f>E990/N990</f>
        <v>#DIV/0!</v>
      </c>
      <c r="I990" t="s">
        <v>8237</v>
      </c>
      <c r="J990" t="s">
        <v>8249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t="str">
        <f t="shared" si="76"/>
        <v>technology</v>
      </c>
      <c r="R990" t="str">
        <f t="shared" si="77"/>
        <v>wearables</v>
      </c>
      <c r="S990" s="10">
        <f t="shared" si="78"/>
        <v>42614.356770833328</v>
      </c>
      <c r="T990" s="10">
        <f t="shared" si="79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75"/>
        <v>0.16769999999999999</v>
      </c>
      <c r="G991" t="s">
        <v>8221</v>
      </c>
      <c r="H991">
        <f>E991/N991</f>
        <v>52.40625</v>
      </c>
      <c r="I991" t="s">
        <v>8224</v>
      </c>
      <c r="J991" t="s">
        <v>8246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t="str">
        <f t="shared" si="76"/>
        <v>technology</v>
      </c>
      <c r="R991" t="str">
        <f t="shared" si="77"/>
        <v>wearables</v>
      </c>
      <c r="S991" s="10">
        <f t="shared" si="78"/>
        <v>42611.933969907404</v>
      </c>
      <c r="T991" s="10">
        <f t="shared" si="79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75"/>
        <v>1.0399999999999999E-3</v>
      </c>
      <c r="G992" t="s">
        <v>8221</v>
      </c>
      <c r="H992">
        <f>E992/N992</f>
        <v>13</v>
      </c>
      <c r="I992" t="s">
        <v>8224</v>
      </c>
      <c r="J992" t="s">
        <v>8246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t="str">
        <f t="shared" si="76"/>
        <v>technology</v>
      </c>
      <c r="R992" t="str">
        <f t="shared" si="77"/>
        <v>wearables</v>
      </c>
      <c r="S992" s="10">
        <f t="shared" si="78"/>
        <v>41855.784305555557</v>
      </c>
      <c r="T992" s="10">
        <f t="shared" si="79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75"/>
        <v>4.24E-2</v>
      </c>
      <c r="G993" t="s">
        <v>8221</v>
      </c>
      <c r="H993">
        <f>E993/N993</f>
        <v>30.285714285714285</v>
      </c>
      <c r="I993" t="s">
        <v>8225</v>
      </c>
      <c r="J993" t="s">
        <v>8247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t="str">
        <f t="shared" si="76"/>
        <v>technology</v>
      </c>
      <c r="R993" t="str">
        <f t="shared" si="77"/>
        <v>wearables</v>
      </c>
      <c r="S993" s="10">
        <f t="shared" si="78"/>
        <v>42538.75680555556</v>
      </c>
      <c r="T993" s="10">
        <f t="shared" si="79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75"/>
        <v>4.6699999999999997E-3</v>
      </c>
      <c r="G994" t="s">
        <v>8221</v>
      </c>
      <c r="H994">
        <f>E994/N994</f>
        <v>116.75</v>
      </c>
      <c r="I994" t="s">
        <v>8224</v>
      </c>
      <c r="J994" t="s">
        <v>8246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t="str">
        <f t="shared" si="76"/>
        <v>technology</v>
      </c>
      <c r="R994" t="str">
        <f t="shared" si="77"/>
        <v>wearables</v>
      </c>
      <c r="S994" s="10">
        <f t="shared" si="78"/>
        <v>42437.924988425926</v>
      </c>
      <c r="T994" s="10">
        <f t="shared" si="79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75"/>
        <v>0.25087142857142858</v>
      </c>
      <c r="G995" t="s">
        <v>8221</v>
      </c>
      <c r="H995">
        <f>E995/N995</f>
        <v>89.59693877551021</v>
      </c>
      <c r="I995" t="s">
        <v>8224</v>
      </c>
      <c r="J995" t="s">
        <v>8246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t="str">
        <f t="shared" si="76"/>
        <v>technology</v>
      </c>
      <c r="R995" t="str">
        <f t="shared" si="77"/>
        <v>wearables</v>
      </c>
      <c r="S995" s="10">
        <f t="shared" si="78"/>
        <v>42652.964907407411</v>
      </c>
      <c r="T995" s="10">
        <f t="shared" si="79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75"/>
        <v>2.3345000000000001E-2</v>
      </c>
      <c r="G996" t="s">
        <v>8221</v>
      </c>
      <c r="H996">
        <f>E996/N996</f>
        <v>424.45454545454544</v>
      </c>
      <c r="I996" t="s">
        <v>8224</v>
      </c>
      <c r="J996" t="s">
        <v>8246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t="str">
        <f t="shared" si="76"/>
        <v>technology</v>
      </c>
      <c r="R996" t="str">
        <f t="shared" si="77"/>
        <v>wearables</v>
      </c>
      <c r="S996" s="10">
        <f t="shared" si="78"/>
        <v>41921.263078703705</v>
      </c>
      <c r="T996" s="10">
        <f t="shared" si="79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75"/>
        <v>7.2599999999999998E-2</v>
      </c>
      <c r="G997" t="s">
        <v>8221</v>
      </c>
      <c r="H997">
        <f>E997/N997</f>
        <v>80.666666666666671</v>
      </c>
      <c r="I997" t="s">
        <v>8224</v>
      </c>
      <c r="J997" t="s">
        <v>8246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t="str">
        <f t="shared" si="76"/>
        <v>technology</v>
      </c>
      <c r="R997" t="str">
        <f t="shared" si="77"/>
        <v>wearables</v>
      </c>
      <c r="S997" s="10">
        <f t="shared" si="78"/>
        <v>41947.940740740742</v>
      </c>
      <c r="T997" s="10">
        <f t="shared" si="79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75"/>
        <v>1.6250000000000001E-2</v>
      </c>
      <c r="G998" t="s">
        <v>8221</v>
      </c>
      <c r="H998">
        <f>E998/N998</f>
        <v>13</v>
      </c>
      <c r="I998" t="s">
        <v>8224</v>
      </c>
      <c r="J998" t="s">
        <v>8246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t="str">
        <f t="shared" si="76"/>
        <v>technology</v>
      </c>
      <c r="R998" t="str">
        <f t="shared" si="77"/>
        <v>wearables</v>
      </c>
      <c r="S998" s="10">
        <f t="shared" si="78"/>
        <v>41817.866435185184</v>
      </c>
      <c r="T998" s="10">
        <f t="shared" si="79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75"/>
        <v>1.2999999999999999E-2</v>
      </c>
      <c r="G999" t="s">
        <v>8221</v>
      </c>
      <c r="H999">
        <f>E999/N999</f>
        <v>8.125</v>
      </c>
      <c r="I999" t="s">
        <v>8224</v>
      </c>
      <c r="J999" t="s">
        <v>8246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t="str">
        <f t="shared" si="76"/>
        <v>technology</v>
      </c>
      <c r="R999" t="str">
        <f t="shared" si="77"/>
        <v>wearables</v>
      </c>
      <c r="S999" s="10">
        <f t="shared" si="78"/>
        <v>41941.10297453704</v>
      </c>
      <c r="T999" s="10">
        <f t="shared" si="79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75"/>
        <v>0.58558333333333334</v>
      </c>
      <c r="G1000" t="s">
        <v>8221</v>
      </c>
      <c r="H1000">
        <f>E1000/N1000</f>
        <v>153.42794759825327</v>
      </c>
      <c r="I1000" t="s">
        <v>8229</v>
      </c>
      <c r="J1000" t="s">
        <v>8251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t="str">
        <f t="shared" si="76"/>
        <v>technology</v>
      </c>
      <c r="R1000" t="str">
        <f t="shared" si="77"/>
        <v>wearables</v>
      </c>
      <c r="S1000" s="10">
        <f t="shared" si="78"/>
        <v>42282.168993055559</v>
      </c>
      <c r="T1000" s="10">
        <f t="shared" si="79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75"/>
        <v>7.7886666666666673E-2</v>
      </c>
      <c r="G1001" t="s">
        <v>8221</v>
      </c>
      <c r="H1001">
        <f>E1001/N1001</f>
        <v>292.07499999999999</v>
      </c>
      <c r="I1001" t="s">
        <v>8229</v>
      </c>
      <c r="J1001" t="s">
        <v>8251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t="str">
        <f t="shared" si="76"/>
        <v>technology</v>
      </c>
      <c r="R1001" t="str">
        <f t="shared" si="77"/>
        <v>wearables</v>
      </c>
      <c r="S1001" s="10">
        <f t="shared" si="78"/>
        <v>41926.29965277778</v>
      </c>
      <c r="T1001" s="10">
        <f t="shared" si="79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75"/>
        <v>2.2157147647256063E-2</v>
      </c>
      <c r="G1002" t="s">
        <v>8220</v>
      </c>
      <c r="H1002">
        <f>E1002/N1002</f>
        <v>3304</v>
      </c>
      <c r="I1002" t="s">
        <v>8224</v>
      </c>
      <c r="J1002" t="s">
        <v>8246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t="str">
        <f t="shared" si="76"/>
        <v>technology</v>
      </c>
      <c r="R1002" t="str">
        <f t="shared" si="77"/>
        <v>wearables</v>
      </c>
      <c r="S1002" s="10">
        <f t="shared" si="78"/>
        <v>42749.059722222228</v>
      </c>
      <c r="T1002" s="10">
        <f t="shared" si="79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75"/>
        <v>1.04</v>
      </c>
      <c r="G1003" t="s">
        <v>8220</v>
      </c>
      <c r="H1003">
        <f>E1003/N1003</f>
        <v>1300</v>
      </c>
      <c r="I1003" t="s">
        <v>8225</v>
      </c>
      <c r="J1003" t="s">
        <v>8247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t="str">
        <f t="shared" si="76"/>
        <v>technology</v>
      </c>
      <c r="R1003" t="str">
        <f t="shared" si="77"/>
        <v>wearables</v>
      </c>
      <c r="S1003" s="10">
        <f t="shared" si="78"/>
        <v>42720.720057870371</v>
      </c>
      <c r="T1003" s="10">
        <f t="shared" si="79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75"/>
        <v>0.29602960296029601</v>
      </c>
      <c r="G1004" t="s">
        <v>8220</v>
      </c>
      <c r="H1004">
        <f>E1004/N1004</f>
        <v>134.54545454545453</v>
      </c>
      <c r="I1004" t="s">
        <v>8224</v>
      </c>
      <c r="J1004" t="s">
        <v>8246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t="str">
        <f t="shared" si="76"/>
        <v>technology</v>
      </c>
      <c r="R1004" t="str">
        <f t="shared" si="77"/>
        <v>wearables</v>
      </c>
      <c r="S1004" s="10">
        <f t="shared" si="78"/>
        <v>42325.684189814812</v>
      </c>
      <c r="T1004" s="10">
        <f t="shared" si="79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75"/>
        <v>0.16055</v>
      </c>
      <c r="G1005" t="s">
        <v>8220</v>
      </c>
      <c r="H1005">
        <f>E1005/N1005</f>
        <v>214.06666666666666</v>
      </c>
      <c r="I1005" t="s">
        <v>8230</v>
      </c>
      <c r="J1005" t="s">
        <v>8249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t="str">
        <f t="shared" si="76"/>
        <v>technology</v>
      </c>
      <c r="R1005" t="str">
        <f t="shared" si="77"/>
        <v>wearables</v>
      </c>
      <c r="S1005" s="10">
        <f t="shared" si="78"/>
        <v>42780.709039351852</v>
      </c>
      <c r="T1005" s="10">
        <f t="shared" si="79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75"/>
        <v>0.82208000000000003</v>
      </c>
      <c r="G1006" t="s">
        <v>8220</v>
      </c>
      <c r="H1006">
        <f>E1006/N1006</f>
        <v>216.33684210526314</v>
      </c>
      <c r="I1006" t="s">
        <v>8224</v>
      </c>
      <c r="J1006" t="s">
        <v>8246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t="str">
        <f t="shared" si="76"/>
        <v>technology</v>
      </c>
      <c r="R1006" t="str">
        <f t="shared" si="77"/>
        <v>wearables</v>
      </c>
      <c r="S1006" s="10">
        <f t="shared" si="78"/>
        <v>42388.708645833336</v>
      </c>
      <c r="T1006" s="10">
        <f t="shared" si="79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75"/>
        <v>0.75051000000000001</v>
      </c>
      <c r="G1007" t="s">
        <v>8220</v>
      </c>
      <c r="H1007">
        <f>E1007/N1007</f>
        <v>932.31055900621118</v>
      </c>
      <c r="I1007" t="s">
        <v>8224</v>
      </c>
      <c r="J1007" t="s">
        <v>8246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t="str">
        <f t="shared" si="76"/>
        <v>technology</v>
      </c>
      <c r="R1007" t="str">
        <f t="shared" si="77"/>
        <v>wearables</v>
      </c>
      <c r="S1007" s="10">
        <f t="shared" si="78"/>
        <v>42276.624803240738</v>
      </c>
      <c r="T1007" s="10">
        <f t="shared" si="79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75"/>
        <v>5.8500000000000003E-2</v>
      </c>
      <c r="G1008" t="s">
        <v>8220</v>
      </c>
      <c r="H1008">
        <f>E1008/N1008</f>
        <v>29.25</v>
      </c>
      <c r="I1008" t="s">
        <v>8224</v>
      </c>
      <c r="J1008" t="s">
        <v>8246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t="str">
        <f t="shared" si="76"/>
        <v>technology</v>
      </c>
      <c r="R1008" t="str">
        <f t="shared" si="77"/>
        <v>wearables</v>
      </c>
      <c r="S1008" s="10">
        <f t="shared" si="78"/>
        <v>41977.040185185186</v>
      </c>
      <c r="T1008" s="10">
        <f t="shared" si="79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75"/>
        <v>0.44319999999999998</v>
      </c>
      <c r="G1009" t="s">
        <v>8220</v>
      </c>
      <c r="H1009">
        <f>E1009/N1009</f>
        <v>174.94736842105263</v>
      </c>
      <c r="I1009" t="s">
        <v>8224</v>
      </c>
      <c r="J1009" t="s">
        <v>8246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t="str">
        <f t="shared" si="76"/>
        <v>technology</v>
      </c>
      <c r="R1009" t="str">
        <f t="shared" si="77"/>
        <v>wearables</v>
      </c>
      <c r="S1009" s="10">
        <f t="shared" si="78"/>
        <v>42676.583599537036</v>
      </c>
      <c r="T1009" s="10">
        <f t="shared" si="79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75"/>
        <v>2.6737967914438501E-3</v>
      </c>
      <c r="G1010" t="s">
        <v>8220</v>
      </c>
      <c r="H1010">
        <f>E1010/N1010</f>
        <v>250</v>
      </c>
      <c r="I1010" t="s">
        <v>8238</v>
      </c>
      <c r="J1010" t="s">
        <v>8256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t="str">
        <f t="shared" si="76"/>
        <v>technology</v>
      </c>
      <c r="R1010" t="str">
        <f t="shared" si="77"/>
        <v>wearables</v>
      </c>
      <c r="S1010" s="10">
        <f t="shared" si="78"/>
        <v>42702.809201388889</v>
      </c>
      <c r="T1010" s="10">
        <f t="shared" si="79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75"/>
        <v>0.1313</v>
      </c>
      <c r="G1011" t="s">
        <v>8220</v>
      </c>
      <c r="H1011">
        <f>E1011/N1011</f>
        <v>65</v>
      </c>
      <c r="I1011" t="s">
        <v>8224</v>
      </c>
      <c r="J1011" t="s">
        <v>8246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t="str">
        <f t="shared" si="76"/>
        <v>technology</v>
      </c>
      <c r="R1011" t="str">
        <f t="shared" si="77"/>
        <v>wearables</v>
      </c>
      <c r="S1011" s="10">
        <f t="shared" si="78"/>
        <v>42510.604699074072</v>
      </c>
      <c r="T1011" s="10">
        <f t="shared" si="79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75"/>
        <v>1.9088937093275488E-3</v>
      </c>
      <c r="G1012" t="s">
        <v>8220</v>
      </c>
      <c r="H1012">
        <f>E1012/N1012</f>
        <v>55</v>
      </c>
      <c r="I1012" t="s">
        <v>8224</v>
      </c>
      <c r="J1012" t="s">
        <v>8246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t="str">
        <f t="shared" si="76"/>
        <v>technology</v>
      </c>
      <c r="R1012" t="str">
        <f t="shared" si="77"/>
        <v>wearables</v>
      </c>
      <c r="S1012" s="10">
        <f t="shared" si="78"/>
        <v>42561.829421296294</v>
      </c>
      <c r="T1012" s="10">
        <f t="shared" si="79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75"/>
        <v>3.7499999999999999E-3</v>
      </c>
      <c r="G1013" t="s">
        <v>8220</v>
      </c>
      <c r="H1013">
        <f>E1013/N1013</f>
        <v>75</v>
      </c>
      <c r="I1013" t="s">
        <v>8224</v>
      </c>
      <c r="J1013" t="s">
        <v>8246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t="str">
        <f t="shared" si="76"/>
        <v>technology</v>
      </c>
      <c r="R1013" t="str">
        <f t="shared" si="77"/>
        <v>wearables</v>
      </c>
      <c r="S1013" s="10">
        <f t="shared" si="78"/>
        <v>41946.898090277777</v>
      </c>
      <c r="T1013" s="10">
        <f t="shared" si="79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75"/>
        <v>215.35021</v>
      </c>
      <c r="G1014" t="s">
        <v>8220</v>
      </c>
      <c r="H1014">
        <f>E1014/N1014</f>
        <v>1389.3561935483872</v>
      </c>
      <c r="I1014" t="s">
        <v>8224</v>
      </c>
      <c r="J1014" t="s">
        <v>8246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t="str">
        <f t="shared" si="76"/>
        <v>technology</v>
      </c>
      <c r="R1014" t="str">
        <f t="shared" si="77"/>
        <v>wearables</v>
      </c>
      <c r="S1014" s="10">
        <f t="shared" si="78"/>
        <v>42714.440416666665</v>
      </c>
      <c r="T1014" s="10">
        <f t="shared" si="79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75"/>
        <v>0.34527999999999998</v>
      </c>
      <c r="G1015" t="s">
        <v>8220</v>
      </c>
      <c r="H1015">
        <f>E1015/N1015</f>
        <v>95.911111111111111</v>
      </c>
      <c r="I1015" t="s">
        <v>8224</v>
      </c>
      <c r="J1015" t="s">
        <v>8246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t="str">
        <f t="shared" si="76"/>
        <v>technology</v>
      </c>
      <c r="R1015" t="str">
        <f t="shared" si="77"/>
        <v>wearables</v>
      </c>
      <c r="S1015" s="10">
        <f t="shared" si="78"/>
        <v>42339.833981481483</v>
      </c>
      <c r="T1015" s="10">
        <f t="shared" si="79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75"/>
        <v>0.30599999999999999</v>
      </c>
      <c r="G1016" t="s">
        <v>8220</v>
      </c>
      <c r="H1016">
        <f>E1016/N1016</f>
        <v>191.25</v>
      </c>
      <c r="I1016" t="s">
        <v>8224</v>
      </c>
      <c r="J1016" t="s">
        <v>8246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t="str">
        <f t="shared" si="76"/>
        <v>technology</v>
      </c>
      <c r="R1016" t="str">
        <f t="shared" si="77"/>
        <v>wearables</v>
      </c>
      <c r="S1016" s="10">
        <f t="shared" si="78"/>
        <v>41955.002488425926</v>
      </c>
      <c r="T1016" s="10">
        <f t="shared" si="79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75"/>
        <v>2.6666666666666668E-2</v>
      </c>
      <c r="G1017" t="s">
        <v>8220</v>
      </c>
      <c r="H1017">
        <f>E1017/N1017</f>
        <v>40</v>
      </c>
      <c r="I1017" t="s">
        <v>8240</v>
      </c>
      <c r="J1017" t="s">
        <v>8257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t="str">
        <f t="shared" si="76"/>
        <v>technology</v>
      </c>
      <c r="R1017" t="str">
        <f t="shared" si="77"/>
        <v>wearables</v>
      </c>
      <c r="S1017" s="10">
        <f t="shared" si="78"/>
        <v>42303.878414351857</v>
      </c>
      <c r="T1017" s="10">
        <f t="shared" si="79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75"/>
        <v>2.8420000000000001E-2</v>
      </c>
      <c r="G1018" t="s">
        <v>8220</v>
      </c>
      <c r="H1018">
        <f>E1018/N1018</f>
        <v>74.78947368421052</v>
      </c>
      <c r="I1018" t="s">
        <v>8224</v>
      </c>
      <c r="J1018" t="s">
        <v>8246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t="str">
        <f t="shared" si="76"/>
        <v>technology</v>
      </c>
      <c r="R1018" t="str">
        <f t="shared" si="77"/>
        <v>wearables</v>
      </c>
      <c r="S1018" s="10">
        <f t="shared" si="78"/>
        <v>42422.107129629629</v>
      </c>
      <c r="T1018" s="10">
        <f t="shared" si="79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75"/>
        <v>0.22878799999999999</v>
      </c>
      <c r="G1019" t="s">
        <v>8220</v>
      </c>
      <c r="H1019">
        <f>E1019/N1019</f>
        <v>161.11830985915492</v>
      </c>
      <c r="I1019" t="s">
        <v>8224</v>
      </c>
      <c r="J1019" t="s">
        <v>8246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t="str">
        <f t="shared" si="76"/>
        <v>technology</v>
      </c>
      <c r="R1019" t="str">
        <f t="shared" si="77"/>
        <v>wearables</v>
      </c>
      <c r="S1019" s="10">
        <f t="shared" si="78"/>
        <v>42289.675173611111</v>
      </c>
      <c r="T1019" s="10">
        <f t="shared" si="79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75"/>
        <v>3.1050000000000001E-2</v>
      </c>
      <c r="G1020" t="s">
        <v>8220</v>
      </c>
      <c r="H1020">
        <f>E1020/N1020</f>
        <v>88.714285714285708</v>
      </c>
      <c r="I1020" t="s">
        <v>8224</v>
      </c>
      <c r="J1020" t="s">
        <v>8246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t="str">
        <f t="shared" si="76"/>
        <v>technology</v>
      </c>
      <c r="R1020" t="str">
        <f t="shared" si="77"/>
        <v>wearables</v>
      </c>
      <c r="S1020" s="10">
        <f t="shared" si="78"/>
        <v>42535.492280092592</v>
      </c>
      <c r="T1020" s="10">
        <f t="shared" si="79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75"/>
        <v>0.47333333333333333</v>
      </c>
      <c r="G1021" t="s">
        <v>8220</v>
      </c>
      <c r="H1021">
        <f>E1021/N1021</f>
        <v>53.25</v>
      </c>
      <c r="I1021" t="s">
        <v>8224</v>
      </c>
      <c r="J1021" t="s">
        <v>8246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t="str">
        <f t="shared" si="76"/>
        <v>technology</v>
      </c>
      <c r="R1021" t="str">
        <f t="shared" si="77"/>
        <v>wearables</v>
      </c>
      <c r="S1021" s="10">
        <f t="shared" si="78"/>
        <v>42009.973946759259</v>
      </c>
      <c r="T1021" s="10">
        <f t="shared" si="79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75"/>
        <v>2.0554838709677421</v>
      </c>
      <c r="G1022" t="s">
        <v>8219</v>
      </c>
      <c r="H1022">
        <f>E1022/N1022</f>
        <v>106.2</v>
      </c>
      <c r="I1022" t="s">
        <v>8229</v>
      </c>
      <c r="J1022" t="s">
        <v>8251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t="str">
        <f t="shared" si="76"/>
        <v>music</v>
      </c>
      <c r="R1022" t="str">
        <f t="shared" si="77"/>
        <v>electronic music</v>
      </c>
      <c r="S1022" s="10">
        <f t="shared" si="78"/>
        <v>42127.069548611107</v>
      </c>
      <c r="T1022" s="10">
        <f t="shared" si="79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75"/>
        <v>3.5180366666666667</v>
      </c>
      <c r="G1023" t="s">
        <v>8219</v>
      </c>
      <c r="H1023">
        <f>E1023/N1023</f>
        <v>22.079728033472804</v>
      </c>
      <c r="I1023" t="s">
        <v>8224</v>
      </c>
      <c r="J1023" t="s">
        <v>8246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t="str">
        <f t="shared" si="76"/>
        <v>music</v>
      </c>
      <c r="R1023" t="str">
        <f t="shared" si="77"/>
        <v>electronic music</v>
      </c>
      <c r="S1023" s="10">
        <f t="shared" si="78"/>
        <v>42271.251979166671</v>
      </c>
      <c r="T1023" s="10">
        <f t="shared" si="79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75"/>
        <v>1.149</v>
      </c>
      <c r="G1024" t="s">
        <v>8219</v>
      </c>
      <c r="H1024">
        <f>E1024/N1024</f>
        <v>31.054054054054053</v>
      </c>
      <c r="I1024" t="s">
        <v>8224</v>
      </c>
      <c r="J1024" t="s">
        <v>8246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t="str">
        <f t="shared" si="76"/>
        <v>music</v>
      </c>
      <c r="R1024" t="str">
        <f t="shared" si="77"/>
        <v>electronic music</v>
      </c>
      <c r="S1024" s="10">
        <f t="shared" si="78"/>
        <v>42111.646724537044</v>
      </c>
      <c r="T1024" s="10">
        <f t="shared" si="79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75"/>
        <v>2.3715000000000002</v>
      </c>
      <c r="G1025" t="s">
        <v>8219</v>
      </c>
      <c r="H1025">
        <f>E1025/N1025</f>
        <v>36.206106870229007</v>
      </c>
      <c r="I1025" t="s">
        <v>8225</v>
      </c>
      <c r="J1025" t="s">
        <v>8247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t="str">
        <f t="shared" si="76"/>
        <v>music</v>
      </c>
      <c r="R1025" t="str">
        <f t="shared" si="77"/>
        <v>electronic music</v>
      </c>
      <c r="S1025" s="10">
        <f t="shared" si="78"/>
        <v>42145.919687500005</v>
      </c>
      <c r="T1025" s="10">
        <f t="shared" si="79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si="75"/>
        <v>1.1863774999999999</v>
      </c>
      <c r="G1026" t="s">
        <v>8219</v>
      </c>
      <c r="H1026">
        <f>E1026/N1026</f>
        <v>388.9762295081967</v>
      </c>
      <c r="I1026" t="s">
        <v>8235</v>
      </c>
      <c r="J1026" t="s">
        <v>8255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t="str">
        <f t="shared" si="76"/>
        <v>music</v>
      </c>
      <c r="R1026" t="str">
        <f t="shared" si="77"/>
        <v>electronic music</v>
      </c>
      <c r="S1026" s="10">
        <f t="shared" si="78"/>
        <v>42370.580590277779</v>
      </c>
      <c r="T1026" s="10">
        <f t="shared" si="7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ref="F1027:F1090" si="80">E1027/D1027</f>
        <v>1.099283142857143</v>
      </c>
      <c r="G1027" t="s">
        <v>8219</v>
      </c>
      <c r="H1027">
        <f>E1027/N1027</f>
        <v>71.848571428571432</v>
      </c>
      <c r="I1027" t="s">
        <v>8224</v>
      </c>
      <c r="J1027" t="s">
        <v>8246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t="str">
        <f t="shared" ref="Q1027:Q1090" si="81">LEFT(P1027,(FIND("/",P1027,1)-1))</f>
        <v>music</v>
      </c>
      <c r="R1027" t="str">
        <f t="shared" ref="R1027:R1090" si="82">MID(P1027,FIND("/",P1027)+1,256)</f>
        <v>electronic music</v>
      </c>
      <c r="S1027" s="10">
        <f t="shared" ref="S1027:S1090" si="83">(((L1027/60)/60)/24)+DATE(1970,1,1)</f>
        <v>42049.833761574075</v>
      </c>
      <c r="T1027" s="10">
        <f t="shared" ref="T1027:T1090" si="84">(((K1027/60)/60)/24)+DATE(1970,1,1)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80"/>
        <v>1.0000828571428571</v>
      </c>
      <c r="G1028" t="s">
        <v>8219</v>
      </c>
      <c r="H1028">
        <f>E1028/N1028</f>
        <v>57.381803278688523</v>
      </c>
      <c r="I1028" t="s">
        <v>8225</v>
      </c>
      <c r="J1028" t="s">
        <v>8247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t="str">
        <f t="shared" si="81"/>
        <v>music</v>
      </c>
      <c r="R1028" t="str">
        <f t="shared" si="82"/>
        <v>electronic music</v>
      </c>
      <c r="S1028" s="10">
        <f t="shared" si="83"/>
        <v>42426.407592592594</v>
      </c>
      <c r="T1028" s="10">
        <f t="shared" si="84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80"/>
        <v>1.0309292094387414</v>
      </c>
      <c r="G1029" t="s">
        <v>8219</v>
      </c>
      <c r="H1029">
        <f>E1029/N1029</f>
        <v>69.666666666666671</v>
      </c>
      <c r="I1029" t="s">
        <v>8224</v>
      </c>
      <c r="J1029" t="s">
        <v>8246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t="str">
        <f t="shared" si="81"/>
        <v>music</v>
      </c>
      <c r="R1029" t="str">
        <f t="shared" si="82"/>
        <v>electronic music</v>
      </c>
      <c r="S1029" s="10">
        <f t="shared" si="83"/>
        <v>41905.034108796295</v>
      </c>
      <c r="T1029" s="10">
        <f t="shared" si="84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80"/>
        <v>1.1727000000000001</v>
      </c>
      <c r="G1030" t="s">
        <v>8219</v>
      </c>
      <c r="H1030">
        <f>E1030/N1030</f>
        <v>45.988235294117644</v>
      </c>
      <c r="I1030" t="s">
        <v>8225</v>
      </c>
      <c r="J1030" t="s">
        <v>8247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t="str">
        <f t="shared" si="81"/>
        <v>music</v>
      </c>
      <c r="R1030" t="str">
        <f t="shared" si="82"/>
        <v>electronic music</v>
      </c>
      <c r="S1030" s="10">
        <f t="shared" si="83"/>
        <v>42755.627372685187</v>
      </c>
      <c r="T1030" s="10">
        <f t="shared" si="84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80"/>
        <v>1.1175999999999999</v>
      </c>
      <c r="G1031" t="s">
        <v>8219</v>
      </c>
      <c r="H1031">
        <f>E1031/N1031</f>
        <v>79.262411347517727</v>
      </c>
      <c r="I1031" t="s">
        <v>8235</v>
      </c>
      <c r="J1031" t="s">
        <v>8255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t="str">
        <f t="shared" si="81"/>
        <v>music</v>
      </c>
      <c r="R1031" t="str">
        <f t="shared" si="82"/>
        <v>electronic music</v>
      </c>
      <c r="S1031" s="10">
        <f t="shared" si="83"/>
        <v>42044.711886574078</v>
      </c>
      <c r="T1031" s="10">
        <f t="shared" si="84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80"/>
        <v>3.4209999999999998</v>
      </c>
      <c r="G1032" t="s">
        <v>8219</v>
      </c>
      <c r="H1032">
        <f>E1032/N1032</f>
        <v>43.031446540880502</v>
      </c>
      <c r="I1032" t="s">
        <v>8224</v>
      </c>
      <c r="J1032" t="s">
        <v>8246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t="str">
        <f t="shared" si="81"/>
        <v>music</v>
      </c>
      <c r="R1032" t="str">
        <f t="shared" si="82"/>
        <v>electronic music</v>
      </c>
      <c r="S1032" s="10">
        <f t="shared" si="83"/>
        <v>42611.483206018514</v>
      </c>
      <c r="T1032" s="10">
        <f t="shared" si="84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80"/>
        <v>1.0740000000000001</v>
      </c>
      <c r="G1033" t="s">
        <v>8219</v>
      </c>
      <c r="H1033">
        <f>E1033/N1033</f>
        <v>108.48484848484848</v>
      </c>
      <c r="I1033" t="s">
        <v>8224</v>
      </c>
      <c r="J1033" t="s">
        <v>8246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t="str">
        <f t="shared" si="81"/>
        <v>music</v>
      </c>
      <c r="R1033" t="str">
        <f t="shared" si="82"/>
        <v>electronic music</v>
      </c>
      <c r="S1033" s="10">
        <f t="shared" si="83"/>
        <v>42324.764004629629</v>
      </c>
      <c r="T1033" s="10">
        <f t="shared" si="84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80"/>
        <v>1.0849703703703704</v>
      </c>
      <c r="G1034" t="s">
        <v>8219</v>
      </c>
      <c r="H1034">
        <f>E1034/N1034</f>
        <v>61.029583333333335</v>
      </c>
      <c r="I1034" t="s">
        <v>8224</v>
      </c>
      <c r="J1034" t="s">
        <v>8246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t="str">
        <f t="shared" si="81"/>
        <v>music</v>
      </c>
      <c r="R1034" t="str">
        <f t="shared" si="82"/>
        <v>electronic music</v>
      </c>
      <c r="S1034" s="10">
        <f t="shared" si="83"/>
        <v>42514.666956018518</v>
      </c>
      <c r="T1034" s="10">
        <f t="shared" si="84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80"/>
        <v>1.0286144578313252</v>
      </c>
      <c r="G1035" t="s">
        <v>8219</v>
      </c>
      <c r="H1035">
        <f>E1035/N1035</f>
        <v>50.592592592592595</v>
      </c>
      <c r="I1035" t="s">
        <v>8225</v>
      </c>
      <c r="J1035" t="s">
        <v>8247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t="str">
        <f t="shared" si="81"/>
        <v>music</v>
      </c>
      <c r="R1035" t="str">
        <f t="shared" si="82"/>
        <v>electronic music</v>
      </c>
      <c r="S1035" s="10">
        <f t="shared" si="83"/>
        <v>42688.732407407413</v>
      </c>
      <c r="T1035" s="10">
        <f t="shared" si="84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80"/>
        <v>1.3000180000000001</v>
      </c>
      <c r="G1036" t="s">
        <v>8219</v>
      </c>
      <c r="H1036">
        <f>E1036/N1036</f>
        <v>39.157168674698795</v>
      </c>
      <c r="I1036" t="s">
        <v>8224</v>
      </c>
      <c r="J1036" t="s">
        <v>8246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t="str">
        <f t="shared" si="81"/>
        <v>music</v>
      </c>
      <c r="R1036" t="str">
        <f t="shared" si="82"/>
        <v>electronic music</v>
      </c>
      <c r="S1036" s="10">
        <f t="shared" si="83"/>
        <v>42555.166712962964</v>
      </c>
      <c r="T1036" s="10">
        <f t="shared" si="84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80"/>
        <v>1.0765217391304347</v>
      </c>
      <c r="G1037" t="s">
        <v>8219</v>
      </c>
      <c r="H1037">
        <f>E1037/N1037</f>
        <v>65.15789473684211</v>
      </c>
      <c r="I1037" t="s">
        <v>8224</v>
      </c>
      <c r="J1037" t="s">
        <v>8246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t="str">
        <f t="shared" si="81"/>
        <v>music</v>
      </c>
      <c r="R1037" t="str">
        <f t="shared" si="82"/>
        <v>electronic music</v>
      </c>
      <c r="S1037" s="10">
        <f t="shared" si="83"/>
        <v>42016.641435185185</v>
      </c>
      <c r="T1037" s="10">
        <f t="shared" si="84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80"/>
        <v>1.1236044444444444</v>
      </c>
      <c r="G1038" t="s">
        <v>8219</v>
      </c>
      <c r="H1038">
        <f>E1038/N1038</f>
        <v>23.963127962085309</v>
      </c>
      <c r="I1038" t="s">
        <v>8224</v>
      </c>
      <c r="J1038" t="s">
        <v>8246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t="str">
        <f t="shared" si="81"/>
        <v>music</v>
      </c>
      <c r="R1038" t="str">
        <f t="shared" si="82"/>
        <v>electronic music</v>
      </c>
      <c r="S1038" s="10">
        <f t="shared" si="83"/>
        <v>41249.448958333334</v>
      </c>
      <c r="T1038" s="10">
        <f t="shared" si="84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80"/>
        <v>1.0209999999999999</v>
      </c>
      <c r="G1039" t="s">
        <v>8219</v>
      </c>
      <c r="H1039">
        <f>E1039/N1039</f>
        <v>48.61904761904762</v>
      </c>
      <c r="I1039" t="s">
        <v>8224</v>
      </c>
      <c r="J1039" t="s">
        <v>8246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t="str">
        <f t="shared" si="81"/>
        <v>music</v>
      </c>
      <c r="R1039" t="str">
        <f t="shared" si="82"/>
        <v>electronic music</v>
      </c>
      <c r="S1039" s="10">
        <f t="shared" si="83"/>
        <v>42119.822476851856</v>
      </c>
      <c r="T1039" s="10">
        <f t="shared" si="84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80"/>
        <v>1.4533333333333334</v>
      </c>
      <c r="G1040" t="s">
        <v>8219</v>
      </c>
      <c r="H1040">
        <f>E1040/N1040</f>
        <v>35.73770491803279</v>
      </c>
      <c r="I1040" t="s">
        <v>8224</v>
      </c>
      <c r="J1040" t="s">
        <v>8246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t="str">
        <f t="shared" si="81"/>
        <v>music</v>
      </c>
      <c r="R1040" t="str">
        <f t="shared" si="82"/>
        <v>electronic music</v>
      </c>
      <c r="S1040" s="10">
        <f t="shared" si="83"/>
        <v>42418.231747685189</v>
      </c>
      <c r="T1040" s="10">
        <f t="shared" si="84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80"/>
        <v>1.282</v>
      </c>
      <c r="G1041" t="s">
        <v>8219</v>
      </c>
      <c r="H1041">
        <f>E1041/N1041</f>
        <v>21.366666666666667</v>
      </c>
      <c r="I1041" t="s">
        <v>8224</v>
      </c>
      <c r="J1041" t="s">
        <v>8246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t="str">
        <f t="shared" si="81"/>
        <v>music</v>
      </c>
      <c r="R1041" t="str">
        <f t="shared" si="82"/>
        <v>electronic music</v>
      </c>
      <c r="S1041" s="10">
        <f t="shared" si="83"/>
        <v>42692.109328703707</v>
      </c>
      <c r="T1041" s="10">
        <f t="shared" si="84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80"/>
        <v>2.9411764705882353E-3</v>
      </c>
      <c r="G1042" t="s">
        <v>8220</v>
      </c>
      <c r="H1042">
        <f>E1042/N1042</f>
        <v>250</v>
      </c>
      <c r="I1042" t="s">
        <v>8224</v>
      </c>
      <c r="J1042" t="s">
        <v>8246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t="str">
        <f t="shared" si="81"/>
        <v>journalism</v>
      </c>
      <c r="R1042" t="str">
        <f t="shared" si="82"/>
        <v>audio</v>
      </c>
      <c r="S1042" s="10">
        <f t="shared" si="83"/>
        <v>42579.708437499998</v>
      </c>
      <c r="T1042" s="10">
        <f t="shared" si="84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80"/>
        <v>0</v>
      </c>
      <c r="G1043" t="s">
        <v>8220</v>
      </c>
      <c r="H1043" t="e">
        <f>E1043/N1043</f>
        <v>#DIV/0!</v>
      </c>
      <c r="I1043" t="s">
        <v>8224</v>
      </c>
      <c r="J1043" t="s">
        <v>8246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t="str">
        <f t="shared" si="81"/>
        <v>journalism</v>
      </c>
      <c r="R1043" t="str">
        <f t="shared" si="82"/>
        <v>audio</v>
      </c>
      <c r="S1043" s="10">
        <f t="shared" si="83"/>
        <v>41831.060092592597</v>
      </c>
      <c r="T1043" s="10">
        <f t="shared" si="84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80"/>
        <v>1.5384615384615385E-2</v>
      </c>
      <c r="G1044" t="s">
        <v>8220</v>
      </c>
      <c r="H1044">
        <f>E1044/N1044</f>
        <v>10</v>
      </c>
      <c r="I1044" t="s">
        <v>8224</v>
      </c>
      <c r="J1044" t="s">
        <v>8246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t="str">
        <f t="shared" si="81"/>
        <v>journalism</v>
      </c>
      <c r="R1044" t="str">
        <f t="shared" si="82"/>
        <v>audio</v>
      </c>
      <c r="S1044" s="10">
        <f t="shared" si="83"/>
        <v>41851.696157407408</v>
      </c>
      <c r="T1044" s="10">
        <f t="shared" si="84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80"/>
        <v>8.5370000000000001E-2</v>
      </c>
      <c r="G1045" t="s">
        <v>8220</v>
      </c>
      <c r="H1045">
        <f>E1045/N1045</f>
        <v>29.236301369863014</v>
      </c>
      <c r="I1045" t="s">
        <v>8224</v>
      </c>
      <c r="J1045" t="s">
        <v>8246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t="str">
        <f t="shared" si="81"/>
        <v>journalism</v>
      </c>
      <c r="R1045" t="str">
        <f t="shared" si="82"/>
        <v>audio</v>
      </c>
      <c r="S1045" s="10">
        <f t="shared" si="83"/>
        <v>42114.252951388888</v>
      </c>
      <c r="T1045" s="10">
        <f t="shared" si="84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80"/>
        <v>8.571428571428571E-4</v>
      </c>
      <c r="G1046" t="s">
        <v>8220</v>
      </c>
      <c r="H1046">
        <f>E1046/N1046</f>
        <v>3</v>
      </c>
      <c r="I1046" t="s">
        <v>8224</v>
      </c>
      <c r="J1046" t="s">
        <v>8246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t="str">
        <f t="shared" si="81"/>
        <v>journalism</v>
      </c>
      <c r="R1046" t="str">
        <f t="shared" si="82"/>
        <v>audio</v>
      </c>
      <c r="S1046" s="10">
        <f t="shared" si="83"/>
        <v>42011.925937499997</v>
      </c>
      <c r="T1046" s="10">
        <f t="shared" si="84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80"/>
        <v>2.6599999999999999E-2</v>
      </c>
      <c r="G1047" t="s">
        <v>8220</v>
      </c>
      <c r="H1047">
        <f>E1047/N1047</f>
        <v>33.25</v>
      </c>
      <c r="I1047" t="s">
        <v>8224</v>
      </c>
      <c r="J1047" t="s">
        <v>8246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t="str">
        <f t="shared" si="81"/>
        <v>journalism</v>
      </c>
      <c r="R1047" t="str">
        <f t="shared" si="82"/>
        <v>audio</v>
      </c>
      <c r="S1047" s="10">
        <f t="shared" si="83"/>
        <v>41844.874421296299</v>
      </c>
      <c r="T1047" s="10">
        <f t="shared" si="84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80"/>
        <v>0</v>
      </c>
      <c r="G1048" t="s">
        <v>8220</v>
      </c>
      <c r="H1048" t="e">
        <f>E1048/N1048</f>
        <v>#DIV/0!</v>
      </c>
      <c r="I1048" t="s">
        <v>8236</v>
      </c>
      <c r="J1048" t="s">
        <v>8249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t="str">
        <f t="shared" si="81"/>
        <v>journalism</v>
      </c>
      <c r="R1048" t="str">
        <f t="shared" si="82"/>
        <v>audio</v>
      </c>
      <c r="S1048" s="10">
        <f t="shared" si="83"/>
        <v>42319.851388888885</v>
      </c>
      <c r="T1048" s="10">
        <f t="shared" si="84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80"/>
        <v>5.0000000000000001E-4</v>
      </c>
      <c r="G1049" t="s">
        <v>8220</v>
      </c>
      <c r="H1049">
        <f>E1049/N1049</f>
        <v>1</v>
      </c>
      <c r="I1049" t="s">
        <v>8224</v>
      </c>
      <c r="J1049" t="s">
        <v>8246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t="str">
        <f t="shared" si="81"/>
        <v>journalism</v>
      </c>
      <c r="R1049" t="str">
        <f t="shared" si="82"/>
        <v>audio</v>
      </c>
      <c r="S1049" s="10">
        <f t="shared" si="83"/>
        <v>41918.818460648145</v>
      </c>
      <c r="T1049" s="10">
        <f t="shared" si="84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80"/>
        <v>1.4133333333333333E-2</v>
      </c>
      <c r="G1050" t="s">
        <v>8220</v>
      </c>
      <c r="H1050">
        <f>E1050/N1050</f>
        <v>53</v>
      </c>
      <c r="I1050" t="s">
        <v>8224</v>
      </c>
      <c r="J1050" t="s">
        <v>8246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t="str">
        <f t="shared" si="81"/>
        <v>journalism</v>
      </c>
      <c r="R1050" t="str">
        <f t="shared" si="82"/>
        <v>audio</v>
      </c>
      <c r="S1050" s="10">
        <f t="shared" si="83"/>
        <v>42598.053113425922</v>
      </c>
      <c r="T1050" s="10">
        <f t="shared" si="84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80"/>
        <v>0</v>
      </c>
      <c r="G1051" t="s">
        <v>8220</v>
      </c>
      <c r="H1051" t="e">
        <f>E1051/N1051</f>
        <v>#DIV/0!</v>
      </c>
      <c r="I1051" t="s">
        <v>8224</v>
      </c>
      <c r="J1051" t="s">
        <v>8246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t="str">
        <f t="shared" si="81"/>
        <v>journalism</v>
      </c>
      <c r="R1051" t="str">
        <f t="shared" si="82"/>
        <v>audio</v>
      </c>
      <c r="S1051" s="10">
        <f t="shared" si="83"/>
        <v>42382.431076388893</v>
      </c>
      <c r="T1051" s="10">
        <f t="shared" si="84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80"/>
        <v>0</v>
      </c>
      <c r="G1052" t="s">
        <v>8220</v>
      </c>
      <c r="H1052" t="e">
        <f>E1052/N1052</f>
        <v>#DIV/0!</v>
      </c>
      <c r="I1052" t="s">
        <v>8224</v>
      </c>
      <c r="J1052" t="s">
        <v>8246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t="str">
        <f t="shared" si="81"/>
        <v>journalism</v>
      </c>
      <c r="R1052" t="str">
        <f t="shared" si="82"/>
        <v>audio</v>
      </c>
      <c r="S1052" s="10">
        <f t="shared" si="83"/>
        <v>42231.7971875</v>
      </c>
      <c r="T1052" s="10">
        <f t="shared" si="84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80"/>
        <v>0</v>
      </c>
      <c r="G1053" t="s">
        <v>8220</v>
      </c>
      <c r="H1053" t="e">
        <f>E1053/N1053</f>
        <v>#DIV/0!</v>
      </c>
      <c r="I1053" t="s">
        <v>8224</v>
      </c>
      <c r="J1053" t="s">
        <v>8246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t="str">
        <f t="shared" si="81"/>
        <v>journalism</v>
      </c>
      <c r="R1053" t="str">
        <f t="shared" si="82"/>
        <v>audio</v>
      </c>
      <c r="S1053" s="10">
        <f t="shared" si="83"/>
        <v>41850.014178240745</v>
      </c>
      <c r="T1053" s="10">
        <f t="shared" si="84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80"/>
        <v>0</v>
      </c>
      <c r="G1054" t="s">
        <v>8220</v>
      </c>
      <c r="H1054" t="e">
        <f>E1054/N1054</f>
        <v>#DIV/0!</v>
      </c>
      <c r="I1054" t="s">
        <v>8224</v>
      </c>
      <c r="J1054" t="s">
        <v>8246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t="str">
        <f t="shared" si="81"/>
        <v>journalism</v>
      </c>
      <c r="R1054" t="str">
        <f t="shared" si="82"/>
        <v>audio</v>
      </c>
      <c r="S1054" s="10">
        <f t="shared" si="83"/>
        <v>42483.797395833331</v>
      </c>
      <c r="T1054" s="10">
        <f t="shared" si="84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80"/>
        <v>0.01</v>
      </c>
      <c r="G1055" t="s">
        <v>8220</v>
      </c>
      <c r="H1055">
        <f>E1055/N1055</f>
        <v>15</v>
      </c>
      <c r="I1055" t="s">
        <v>8224</v>
      </c>
      <c r="J1055" t="s">
        <v>8246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t="str">
        <f t="shared" si="81"/>
        <v>journalism</v>
      </c>
      <c r="R1055" t="str">
        <f t="shared" si="82"/>
        <v>audio</v>
      </c>
      <c r="S1055" s="10">
        <f t="shared" si="83"/>
        <v>42775.172824074078</v>
      </c>
      <c r="T1055" s="10">
        <f t="shared" si="84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80"/>
        <v>0</v>
      </c>
      <c r="G1056" t="s">
        <v>8220</v>
      </c>
      <c r="H1056" t="e">
        <f>E1056/N1056</f>
        <v>#DIV/0!</v>
      </c>
      <c r="I1056" t="s">
        <v>8224</v>
      </c>
      <c r="J1056" t="s">
        <v>8246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t="str">
        <f t="shared" si="81"/>
        <v>journalism</v>
      </c>
      <c r="R1056" t="str">
        <f t="shared" si="82"/>
        <v>audio</v>
      </c>
      <c r="S1056" s="10">
        <f t="shared" si="83"/>
        <v>41831.851840277777</v>
      </c>
      <c r="T1056" s="10">
        <f t="shared" si="84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80"/>
        <v>0</v>
      </c>
      <c r="G1057" t="s">
        <v>8220</v>
      </c>
      <c r="H1057" t="e">
        <f>E1057/N1057</f>
        <v>#DIV/0!</v>
      </c>
      <c r="I1057" t="s">
        <v>8224</v>
      </c>
      <c r="J1057" t="s">
        <v>8246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t="str">
        <f t="shared" si="81"/>
        <v>journalism</v>
      </c>
      <c r="R1057" t="str">
        <f t="shared" si="82"/>
        <v>audio</v>
      </c>
      <c r="S1057" s="10">
        <f t="shared" si="83"/>
        <v>42406.992418981477</v>
      </c>
      <c r="T1057" s="10">
        <f t="shared" si="84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80"/>
        <v>0</v>
      </c>
      <c r="G1058" t="s">
        <v>8220</v>
      </c>
      <c r="H1058" t="e">
        <f>E1058/N1058</f>
        <v>#DIV/0!</v>
      </c>
      <c r="I1058" t="s">
        <v>8224</v>
      </c>
      <c r="J1058" t="s">
        <v>8246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t="str">
        <f t="shared" si="81"/>
        <v>journalism</v>
      </c>
      <c r="R1058" t="str">
        <f t="shared" si="82"/>
        <v>audio</v>
      </c>
      <c r="S1058" s="10">
        <f t="shared" si="83"/>
        <v>42058.719641203701</v>
      </c>
      <c r="T1058" s="10">
        <f t="shared" si="84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80"/>
        <v>0</v>
      </c>
      <c r="G1059" t="s">
        <v>8220</v>
      </c>
      <c r="H1059" t="e">
        <f>E1059/N1059</f>
        <v>#DIV/0!</v>
      </c>
      <c r="I1059" t="s">
        <v>8224</v>
      </c>
      <c r="J1059" t="s">
        <v>8246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t="str">
        <f t="shared" si="81"/>
        <v>journalism</v>
      </c>
      <c r="R1059" t="str">
        <f t="shared" si="82"/>
        <v>audio</v>
      </c>
      <c r="S1059" s="10">
        <f t="shared" si="83"/>
        <v>42678.871331018512</v>
      </c>
      <c r="T1059" s="10">
        <f t="shared" si="84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80"/>
        <v>0</v>
      </c>
      <c r="G1060" t="s">
        <v>8220</v>
      </c>
      <c r="H1060" t="e">
        <f>E1060/N1060</f>
        <v>#DIV/0!</v>
      </c>
      <c r="I1060" t="s">
        <v>8224</v>
      </c>
      <c r="J1060" t="s">
        <v>8246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t="str">
        <f t="shared" si="81"/>
        <v>journalism</v>
      </c>
      <c r="R1060" t="str">
        <f t="shared" si="82"/>
        <v>audio</v>
      </c>
      <c r="S1060" s="10">
        <f t="shared" si="83"/>
        <v>42047.900960648149</v>
      </c>
      <c r="T1060" s="10">
        <f t="shared" si="84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80"/>
        <v>0</v>
      </c>
      <c r="G1061" t="s">
        <v>8220</v>
      </c>
      <c r="H1061" t="e">
        <f>E1061/N1061</f>
        <v>#DIV/0!</v>
      </c>
      <c r="I1061" t="s">
        <v>8224</v>
      </c>
      <c r="J1061" t="s">
        <v>8246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t="str">
        <f t="shared" si="81"/>
        <v>journalism</v>
      </c>
      <c r="R1061" t="str">
        <f t="shared" si="82"/>
        <v>audio</v>
      </c>
      <c r="S1061" s="10">
        <f t="shared" si="83"/>
        <v>42046.79</v>
      </c>
      <c r="T1061" s="10">
        <f t="shared" si="84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80"/>
        <v>0.01</v>
      </c>
      <c r="G1062" t="s">
        <v>8220</v>
      </c>
      <c r="H1062">
        <f>E1062/N1062</f>
        <v>50</v>
      </c>
      <c r="I1062" t="s">
        <v>8224</v>
      </c>
      <c r="J1062" t="s">
        <v>8246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t="str">
        <f t="shared" si="81"/>
        <v>journalism</v>
      </c>
      <c r="R1062" t="str">
        <f t="shared" si="82"/>
        <v>audio</v>
      </c>
      <c r="S1062" s="10">
        <f t="shared" si="83"/>
        <v>42079.913113425922</v>
      </c>
      <c r="T1062" s="10">
        <f t="shared" si="84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80"/>
        <v>0</v>
      </c>
      <c r="G1063" t="s">
        <v>8220</v>
      </c>
      <c r="H1063" t="e">
        <f>E1063/N1063</f>
        <v>#DIV/0!</v>
      </c>
      <c r="I1063" t="s">
        <v>8224</v>
      </c>
      <c r="J1063" t="s">
        <v>8246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t="str">
        <f t="shared" si="81"/>
        <v>journalism</v>
      </c>
      <c r="R1063" t="str">
        <f t="shared" si="82"/>
        <v>audio</v>
      </c>
      <c r="S1063" s="10">
        <f t="shared" si="83"/>
        <v>42432.276712962965</v>
      </c>
      <c r="T1063" s="10">
        <f t="shared" si="84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80"/>
        <v>0.95477386934673369</v>
      </c>
      <c r="G1064" t="s">
        <v>8220</v>
      </c>
      <c r="H1064">
        <f>E1064/N1064</f>
        <v>47.5</v>
      </c>
      <c r="I1064" t="s">
        <v>8224</v>
      </c>
      <c r="J1064" t="s">
        <v>8246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t="str">
        <f t="shared" si="81"/>
        <v>journalism</v>
      </c>
      <c r="R1064" t="str">
        <f t="shared" si="82"/>
        <v>audio</v>
      </c>
      <c r="S1064" s="10">
        <f t="shared" si="83"/>
        <v>42556.807187500002</v>
      </c>
      <c r="T1064" s="10">
        <f t="shared" si="84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80"/>
        <v>0</v>
      </c>
      <c r="G1065" t="s">
        <v>8220</v>
      </c>
      <c r="H1065" t="e">
        <f>E1065/N1065</f>
        <v>#DIV/0!</v>
      </c>
      <c r="I1065" t="s">
        <v>8224</v>
      </c>
      <c r="J1065" t="s">
        <v>8246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t="str">
        <f t="shared" si="81"/>
        <v>journalism</v>
      </c>
      <c r="R1065" t="str">
        <f t="shared" si="82"/>
        <v>audio</v>
      </c>
      <c r="S1065" s="10">
        <f t="shared" si="83"/>
        <v>42583.030810185184</v>
      </c>
      <c r="T1065" s="10">
        <f t="shared" si="84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80"/>
        <v>8.9744444444444446E-2</v>
      </c>
      <c r="G1066" t="s">
        <v>8221</v>
      </c>
      <c r="H1066">
        <f>E1066/N1066</f>
        <v>65.666666666666671</v>
      </c>
      <c r="I1066" t="s">
        <v>8224</v>
      </c>
      <c r="J1066" t="s">
        <v>8246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t="str">
        <f t="shared" si="81"/>
        <v>games</v>
      </c>
      <c r="R1066" t="str">
        <f t="shared" si="82"/>
        <v>video games</v>
      </c>
      <c r="S1066" s="10">
        <f t="shared" si="83"/>
        <v>41417.228043981479</v>
      </c>
      <c r="T1066" s="10">
        <f t="shared" si="84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80"/>
        <v>2.7E-2</v>
      </c>
      <c r="G1067" t="s">
        <v>8221</v>
      </c>
      <c r="H1067">
        <f>E1067/N1067</f>
        <v>16.2</v>
      </c>
      <c r="I1067" t="s">
        <v>8226</v>
      </c>
      <c r="J1067" t="s">
        <v>8248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t="str">
        <f t="shared" si="81"/>
        <v>games</v>
      </c>
      <c r="R1067" t="str">
        <f t="shared" si="82"/>
        <v>video games</v>
      </c>
      <c r="S1067" s="10">
        <f t="shared" si="83"/>
        <v>41661.381041666667</v>
      </c>
      <c r="T1067" s="10">
        <f t="shared" si="84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80"/>
        <v>3.3673333333333333E-2</v>
      </c>
      <c r="G1068" t="s">
        <v>8221</v>
      </c>
      <c r="H1068">
        <f>E1068/N1068</f>
        <v>34.128378378378379</v>
      </c>
      <c r="I1068" t="s">
        <v>8224</v>
      </c>
      <c r="J1068" t="s">
        <v>8246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t="str">
        <f t="shared" si="81"/>
        <v>games</v>
      </c>
      <c r="R1068" t="str">
        <f t="shared" si="82"/>
        <v>video games</v>
      </c>
      <c r="S1068" s="10">
        <f t="shared" si="83"/>
        <v>41445.962754629632</v>
      </c>
      <c r="T1068" s="10">
        <f t="shared" si="84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80"/>
        <v>0.26</v>
      </c>
      <c r="G1069" t="s">
        <v>8221</v>
      </c>
      <c r="H1069">
        <f>E1069/N1069</f>
        <v>13</v>
      </c>
      <c r="I1069" t="s">
        <v>8224</v>
      </c>
      <c r="J1069" t="s">
        <v>8246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t="str">
        <f t="shared" si="81"/>
        <v>games</v>
      </c>
      <c r="R1069" t="str">
        <f t="shared" si="82"/>
        <v>video games</v>
      </c>
      <c r="S1069" s="10">
        <f t="shared" si="83"/>
        <v>41599.855682870373</v>
      </c>
      <c r="T1069" s="10">
        <f t="shared" si="84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80"/>
        <v>1.5E-3</v>
      </c>
      <c r="G1070" t="s">
        <v>8221</v>
      </c>
      <c r="H1070">
        <f>E1070/N1070</f>
        <v>11.25</v>
      </c>
      <c r="I1070" t="s">
        <v>8224</v>
      </c>
      <c r="J1070" t="s">
        <v>8246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t="str">
        <f t="shared" si="81"/>
        <v>games</v>
      </c>
      <c r="R1070" t="str">
        <f t="shared" si="82"/>
        <v>video games</v>
      </c>
      <c r="S1070" s="10">
        <f t="shared" si="83"/>
        <v>42440.371111111104</v>
      </c>
      <c r="T1070" s="10">
        <f t="shared" si="84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80"/>
        <v>0.38636363636363635</v>
      </c>
      <c r="G1071" t="s">
        <v>8221</v>
      </c>
      <c r="H1071">
        <f>E1071/N1071</f>
        <v>40.476190476190474</v>
      </c>
      <c r="I1071" t="s">
        <v>8224</v>
      </c>
      <c r="J1071" t="s">
        <v>8246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t="str">
        <f t="shared" si="81"/>
        <v>games</v>
      </c>
      <c r="R1071" t="str">
        <f t="shared" si="82"/>
        <v>video games</v>
      </c>
      <c r="S1071" s="10">
        <f t="shared" si="83"/>
        <v>41572.229849537034</v>
      </c>
      <c r="T1071" s="10">
        <f t="shared" si="84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80"/>
        <v>7.0000000000000001E-3</v>
      </c>
      <c r="G1072" t="s">
        <v>8221</v>
      </c>
      <c r="H1072">
        <f>E1072/N1072</f>
        <v>35</v>
      </c>
      <c r="I1072" t="s">
        <v>8224</v>
      </c>
      <c r="J1072" t="s">
        <v>8246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t="str">
        <f t="shared" si="81"/>
        <v>games</v>
      </c>
      <c r="R1072" t="str">
        <f t="shared" si="82"/>
        <v>video games</v>
      </c>
      <c r="S1072" s="10">
        <f t="shared" si="83"/>
        <v>41163.011828703704</v>
      </c>
      <c r="T1072" s="10">
        <f t="shared" si="84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80"/>
        <v>0</v>
      </c>
      <c r="G1073" t="s">
        <v>8221</v>
      </c>
      <c r="H1073" t="e">
        <f>E1073/N1073</f>
        <v>#DIV/0!</v>
      </c>
      <c r="I1073" t="s">
        <v>8234</v>
      </c>
      <c r="J1073" t="s">
        <v>8254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t="str">
        <f t="shared" si="81"/>
        <v>games</v>
      </c>
      <c r="R1073" t="str">
        <f t="shared" si="82"/>
        <v>video games</v>
      </c>
      <c r="S1073" s="10">
        <f t="shared" si="83"/>
        <v>42295.753391203703</v>
      </c>
      <c r="T1073" s="10">
        <f t="shared" si="84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80"/>
        <v>6.8000000000000005E-4</v>
      </c>
      <c r="G1074" t="s">
        <v>8221</v>
      </c>
      <c r="H1074">
        <f>E1074/N1074</f>
        <v>12.75</v>
      </c>
      <c r="I1074" t="s">
        <v>8224</v>
      </c>
      <c r="J1074" t="s">
        <v>8246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t="str">
        <f t="shared" si="81"/>
        <v>games</v>
      </c>
      <c r="R1074" t="str">
        <f t="shared" si="82"/>
        <v>video games</v>
      </c>
      <c r="S1074" s="10">
        <f t="shared" si="83"/>
        <v>41645.832141203704</v>
      </c>
      <c r="T1074" s="10">
        <f t="shared" si="84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80"/>
        <v>1.3333333333333334E-2</v>
      </c>
      <c r="G1075" t="s">
        <v>8221</v>
      </c>
      <c r="H1075">
        <f>E1075/N1075</f>
        <v>10</v>
      </c>
      <c r="I1075" t="s">
        <v>8224</v>
      </c>
      <c r="J1075" t="s">
        <v>8246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t="str">
        <f t="shared" si="81"/>
        <v>games</v>
      </c>
      <c r="R1075" t="str">
        <f t="shared" si="82"/>
        <v>video games</v>
      </c>
      <c r="S1075" s="10">
        <f t="shared" si="83"/>
        <v>40802.964594907404</v>
      </c>
      <c r="T1075" s="10">
        <f t="shared" si="84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80"/>
        <v>6.3092592592592589E-2</v>
      </c>
      <c r="G1076" t="s">
        <v>8221</v>
      </c>
      <c r="H1076">
        <f>E1076/N1076</f>
        <v>113.56666666666666</v>
      </c>
      <c r="I1076" t="s">
        <v>8224</v>
      </c>
      <c r="J1076" t="s">
        <v>8246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t="str">
        <f t="shared" si="81"/>
        <v>games</v>
      </c>
      <c r="R1076" t="str">
        <f t="shared" si="82"/>
        <v>video games</v>
      </c>
      <c r="S1076" s="10">
        <f t="shared" si="83"/>
        <v>41613.172974537039</v>
      </c>
      <c r="T1076" s="10">
        <f t="shared" si="84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80"/>
        <v>4.4999999999999998E-2</v>
      </c>
      <c r="G1077" t="s">
        <v>8221</v>
      </c>
      <c r="H1077">
        <f>E1077/N1077</f>
        <v>15</v>
      </c>
      <c r="I1077" t="s">
        <v>8224</v>
      </c>
      <c r="J1077" t="s">
        <v>8246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t="str">
        <f t="shared" si="81"/>
        <v>games</v>
      </c>
      <c r="R1077" t="str">
        <f t="shared" si="82"/>
        <v>video games</v>
      </c>
      <c r="S1077" s="10">
        <f t="shared" si="83"/>
        <v>41005.904120370367</v>
      </c>
      <c r="T1077" s="10">
        <f t="shared" si="84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80"/>
        <v>0.62765333333333329</v>
      </c>
      <c r="G1078" t="s">
        <v>8221</v>
      </c>
      <c r="H1078">
        <f>E1078/N1078</f>
        <v>48.281025641025643</v>
      </c>
      <c r="I1078" t="s">
        <v>8224</v>
      </c>
      <c r="J1078" t="s">
        <v>8246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t="str">
        <f t="shared" si="81"/>
        <v>games</v>
      </c>
      <c r="R1078" t="str">
        <f t="shared" si="82"/>
        <v>video games</v>
      </c>
      <c r="S1078" s="10">
        <f t="shared" si="83"/>
        <v>41838.377893518518</v>
      </c>
      <c r="T1078" s="10">
        <f t="shared" si="84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80"/>
        <v>0.29376000000000002</v>
      </c>
      <c r="G1079" t="s">
        <v>8221</v>
      </c>
      <c r="H1079">
        <f>E1079/N1079</f>
        <v>43.976047904191617</v>
      </c>
      <c r="I1079" t="s">
        <v>8224</v>
      </c>
      <c r="J1079" t="s">
        <v>8246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t="str">
        <f t="shared" si="81"/>
        <v>games</v>
      </c>
      <c r="R1079" t="str">
        <f t="shared" si="82"/>
        <v>video games</v>
      </c>
      <c r="S1079" s="10">
        <f t="shared" si="83"/>
        <v>42353.16679398148</v>
      </c>
      <c r="T1079" s="10">
        <f t="shared" si="84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80"/>
        <v>7.4999999999999997E-2</v>
      </c>
      <c r="G1080" t="s">
        <v>8221</v>
      </c>
      <c r="H1080">
        <f>E1080/N1080</f>
        <v>9</v>
      </c>
      <c r="I1080" t="s">
        <v>8224</v>
      </c>
      <c r="J1080" t="s">
        <v>8246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t="str">
        <f t="shared" si="81"/>
        <v>games</v>
      </c>
      <c r="R1080" t="str">
        <f t="shared" si="82"/>
        <v>video games</v>
      </c>
      <c r="S1080" s="10">
        <f t="shared" si="83"/>
        <v>40701.195844907408</v>
      </c>
      <c r="T1080" s="10">
        <f t="shared" si="84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80"/>
        <v>2.6076923076923077E-2</v>
      </c>
      <c r="G1081" t="s">
        <v>8221</v>
      </c>
      <c r="H1081">
        <f>E1081/N1081</f>
        <v>37.666666666666664</v>
      </c>
      <c r="I1081" t="s">
        <v>8236</v>
      </c>
      <c r="J1081" t="s">
        <v>8249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t="str">
        <f t="shared" si="81"/>
        <v>games</v>
      </c>
      <c r="R1081" t="str">
        <f t="shared" si="82"/>
        <v>video games</v>
      </c>
      <c r="S1081" s="10">
        <f t="shared" si="83"/>
        <v>42479.566388888896</v>
      </c>
      <c r="T1081" s="10">
        <f t="shared" si="84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80"/>
        <v>9.1050000000000006E-2</v>
      </c>
      <c r="G1082" t="s">
        <v>8221</v>
      </c>
      <c r="H1082">
        <f>E1082/N1082</f>
        <v>18.581632653061224</v>
      </c>
      <c r="I1082" t="s">
        <v>8224</v>
      </c>
      <c r="J1082" t="s">
        <v>8246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t="str">
        <f t="shared" si="81"/>
        <v>games</v>
      </c>
      <c r="R1082" t="str">
        <f t="shared" si="82"/>
        <v>video games</v>
      </c>
      <c r="S1082" s="10">
        <f t="shared" si="83"/>
        <v>41740.138113425928</v>
      </c>
      <c r="T1082" s="10">
        <f t="shared" si="84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80"/>
        <v>1.7647058823529413E-4</v>
      </c>
      <c r="G1083" t="s">
        <v>8221</v>
      </c>
      <c r="H1083">
        <f>E1083/N1083</f>
        <v>3</v>
      </c>
      <c r="I1083" t="s">
        <v>8224</v>
      </c>
      <c r="J1083" t="s">
        <v>8246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t="str">
        <f t="shared" si="81"/>
        <v>games</v>
      </c>
      <c r="R1083" t="str">
        <f t="shared" si="82"/>
        <v>video games</v>
      </c>
      <c r="S1083" s="10">
        <f t="shared" si="83"/>
        <v>42002.926990740743</v>
      </c>
      <c r="T1083" s="10">
        <f t="shared" si="84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80"/>
        <v>5.5999999999999999E-3</v>
      </c>
      <c r="G1084" t="s">
        <v>8221</v>
      </c>
      <c r="H1084">
        <f>E1084/N1084</f>
        <v>18.666666666666668</v>
      </c>
      <c r="I1084" t="s">
        <v>8224</v>
      </c>
      <c r="J1084" t="s">
        <v>8246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t="str">
        <f t="shared" si="81"/>
        <v>games</v>
      </c>
      <c r="R1084" t="str">
        <f t="shared" si="82"/>
        <v>video games</v>
      </c>
      <c r="S1084" s="10">
        <f t="shared" si="83"/>
        <v>41101.906111111115</v>
      </c>
      <c r="T1084" s="10">
        <f t="shared" si="84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80"/>
        <v>8.2000000000000007E-3</v>
      </c>
      <c r="G1085" t="s">
        <v>8221</v>
      </c>
      <c r="H1085">
        <f>E1085/N1085</f>
        <v>410</v>
      </c>
      <c r="I1085" t="s">
        <v>8229</v>
      </c>
      <c r="J1085" t="s">
        <v>8251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t="str">
        <f t="shared" si="81"/>
        <v>games</v>
      </c>
      <c r="R1085" t="str">
        <f t="shared" si="82"/>
        <v>video games</v>
      </c>
      <c r="S1085" s="10">
        <f t="shared" si="83"/>
        <v>41793.659525462965</v>
      </c>
      <c r="T1085" s="10">
        <f t="shared" si="84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80"/>
        <v>0</v>
      </c>
      <c r="G1086" t="s">
        <v>8221</v>
      </c>
      <c r="H1086" t="e">
        <f>E1086/N1086</f>
        <v>#DIV/0!</v>
      </c>
      <c r="I1086" t="s">
        <v>8224</v>
      </c>
      <c r="J1086" t="s">
        <v>8246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t="str">
        <f t="shared" si="81"/>
        <v>games</v>
      </c>
      <c r="R1086" t="str">
        <f t="shared" si="82"/>
        <v>video games</v>
      </c>
      <c r="S1086" s="10">
        <f t="shared" si="83"/>
        <v>41829.912083333329</v>
      </c>
      <c r="T1086" s="10">
        <f t="shared" si="84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80"/>
        <v>3.4200000000000001E-2</v>
      </c>
      <c r="G1087" t="s">
        <v>8221</v>
      </c>
      <c r="H1087">
        <f>E1087/N1087</f>
        <v>114</v>
      </c>
      <c r="I1087" t="s">
        <v>8229</v>
      </c>
      <c r="J1087" t="s">
        <v>8251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t="str">
        <f t="shared" si="81"/>
        <v>games</v>
      </c>
      <c r="R1087" t="str">
        <f t="shared" si="82"/>
        <v>video games</v>
      </c>
      <c r="S1087" s="10">
        <f t="shared" si="83"/>
        <v>42413.671006944445</v>
      </c>
      <c r="T1087" s="10">
        <f t="shared" si="84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80"/>
        <v>8.3333333333333339E-4</v>
      </c>
      <c r="G1088" t="s">
        <v>8221</v>
      </c>
      <c r="H1088">
        <f>E1088/N1088</f>
        <v>7.5</v>
      </c>
      <c r="I1088" t="s">
        <v>8224</v>
      </c>
      <c r="J1088" t="s">
        <v>8246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t="str">
        <f t="shared" si="81"/>
        <v>games</v>
      </c>
      <c r="R1088" t="str">
        <f t="shared" si="82"/>
        <v>video games</v>
      </c>
      <c r="S1088" s="10">
        <f t="shared" si="83"/>
        <v>41845.866793981484</v>
      </c>
      <c r="T1088" s="10">
        <f t="shared" si="84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80"/>
        <v>0</v>
      </c>
      <c r="G1089" t="s">
        <v>8221</v>
      </c>
      <c r="H1089" t="e">
        <f>E1089/N1089</f>
        <v>#DIV/0!</v>
      </c>
      <c r="I1089" t="s">
        <v>8224</v>
      </c>
      <c r="J1089" t="s">
        <v>8246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t="str">
        <f t="shared" si="81"/>
        <v>games</v>
      </c>
      <c r="R1089" t="str">
        <f t="shared" si="82"/>
        <v>video games</v>
      </c>
      <c r="S1089" s="10">
        <f t="shared" si="83"/>
        <v>41775.713969907411</v>
      </c>
      <c r="T1089" s="10">
        <f t="shared" si="84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si="80"/>
        <v>0.14182977777777778</v>
      </c>
      <c r="G1090" t="s">
        <v>8221</v>
      </c>
      <c r="H1090">
        <f>E1090/N1090</f>
        <v>43.41727891156463</v>
      </c>
      <c r="I1090" t="s">
        <v>8224</v>
      </c>
      <c r="J1090" t="s">
        <v>8246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t="str">
        <f t="shared" si="81"/>
        <v>games</v>
      </c>
      <c r="R1090" t="str">
        <f t="shared" si="82"/>
        <v>video games</v>
      </c>
      <c r="S1090" s="10">
        <f t="shared" si="83"/>
        <v>41723.799386574072</v>
      </c>
      <c r="T1090" s="10">
        <f t="shared" si="84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ref="F1091:F1154" si="85">E1091/D1091</f>
        <v>7.8266666666666665E-2</v>
      </c>
      <c r="G1091" t="s">
        <v>8221</v>
      </c>
      <c r="H1091">
        <f>E1091/N1091</f>
        <v>23.959183673469386</v>
      </c>
      <c r="I1091" t="s">
        <v>8230</v>
      </c>
      <c r="J1091" t="s">
        <v>8249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t="str">
        <f t="shared" ref="Q1091:Q1154" si="86">LEFT(P1091,(FIND("/",P1091,1)-1))</f>
        <v>games</v>
      </c>
      <c r="R1091" t="str">
        <f t="shared" ref="R1091:R1154" si="87">MID(P1091,FIND("/",P1091)+1,256)</f>
        <v>video games</v>
      </c>
      <c r="S1091" s="10">
        <f t="shared" ref="S1091:S1154" si="88">(((L1091/60)/60)/24)+DATE(1970,1,1)</f>
        <v>42151.189525462964</v>
      </c>
      <c r="T1091" s="10">
        <f t="shared" ref="T1091:T1154" si="89">(((K1091/60)/60)/24)+DATE(1970,1,1)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85"/>
        <v>3.8464497269020693E-4</v>
      </c>
      <c r="G1092" t="s">
        <v>8221</v>
      </c>
      <c r="H1092">
        <f>E1092/N1092</f>
        <v>5</v>
      </c>
      <c r="I1092" t="s">
        <v>8226</v>
      </c>
      <c r="J1092" t="s">
        <v>8248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t="str">
        <f t="shared" si="86"/>
        <v>games</v>
      </c>
      <c r="R1092" t="str">
        <f t="shared" si="87"/>
        <v>video games</v>
      </c>
      <c r="S1092" s="10">
        <f t="shared" si="88"/>
        <v>42123.185798611114</v>
      </c>
      <c r="T1092" s="10">
        <f t="shared" si="8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85"/>
        <v>0.125</v>
      </c>
      <c r="G1093" t="s">
        <v>8221</v>
      </c>
      <c r="H1093">
        <f>E1093/N1093</f>
        <v>12.5</v>
      </c>
      <c r="I1093" t="s">
        <v>8225</v>
      </c>
      <c r="J1093" t="s">
        <v>8247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t="str">
        <f t="shared" si="86"/>
        <v>games</v>
      </c>
      <c r="R1093" t="str">
        <f t="shared" si="87"/>
        <v>video games</v>
      </c>
      <c r="S1093" s="10">
        <f t="shared" si="88"/>
        <v>42440.820277777777</v>
      </c>
      <c r="T1093" s="10">
        <f t="shared" si="8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85"/>
        <v>1.0500000000000001E-2</v>
      </c>
      <c r="G1094" t="s">
        <v>8221</v>
      </c>
      <c r="H1094">
        <f>E1094/N1094</f>
        <v>3</v>
      </c>
      <c r="I1094" t="s">
        <v>8224</v>
      </c>
      <c r="J1094" t="s">
        <v>8246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t="str">
        <f t="shared" si="86"/>
        <v>games</v>
      </c>
      <c r="R1094" t="str">
        <f t="shared" si="87"/>
        <v>video games</v>
      </c>
      <c r="S1094" s="10">
        <f t="shared" si="88"/>
        <v>41250.025902777779</v>
      </c>
      <c r="T1094" s="10">
        <f t="shared" si="8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85"/>
        <v>0.14083333333333334</v>
      </c>
      <c r="G1095" t="s">
        <v>8221</v>
      </c>
      <c r="H1095">
        <f>E1095/N1095</f>
        <v>10.5625</v>
      </c>
      <c r="I1095" t="s">
        <v>8229</v>
      </c>
      <c r="J1095" t="s">
        <v>8251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t="str">
        <f t="shared" si="86"/>
        <v>games</v>
      </c>
      <c r="R1095" t="str">
        <f t="shared" si="87"/>
        <v>video games</v>
      </c>
      <c r="S1095" s="10">
        <f t="shared" si="88"/>
        <v>42396.973807870367</v>
      </c>
      <c r="T1095" s="10">
        <f t="shared" si="8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85"/>
        <v>0.18300055555555556</v>
      </c>
      <c r="G1096" t="s">
        <v>8221</v>
      </c>
      <c r="H1096">
        <f>E1096/N1096</f>
        <v>122.00037037037038</v>
      </c>
      <c r="I1096" t="s">
        <v>8224</v>
      </c>
      <c r="J1096" t="s">
        <v>8246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t="str">
        <f t="shared" si="86"/>
        <v>games</v>
      </c>
      <c r="R1096" t="str">
        <f t="shared" si="87"/>
        <v>video games</v>
      </c>
      <c r="S1096" s="10">
        <f t="shared" si="88"/>
        <v>40795.713344907403</v>
      </c>
      <c r="T1096" s="10">
        <f t="shared" si="8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85"/>
        <v>5.0347999999999997E-2</v>
      </c>
      <c r="G1097" t="s">
        <v>8221</v>
      </c>
      <c r="H1097">
        <f>E1097/N1097</f>
        <v>267.80851063829789</v>
      </c>
      <c r="I1097" t="s">
        <v>8224</v>
      </c>
      <c r="J1097" t="s">
        <v>8246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t="str">
        <f t="shared" si="86"/>
        <v>games</v>
      </c>
      <c r="R1097" t="str">
        <f t="shared" si="87"/>
        <v>video games</v>
      </c>
      <c r="S1097" s="10">
        <f t="shared" si="88"/>
        <v>41486.537268518521</v>
      </c>
      <c r="T1097" s="10">
        <f t="shared" si="8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85"/>
        <v>0.17933333333333334</v>
      </c>
      <c r="G1098" t="s">
        <v>8221</v>
      </c>
      <c r="H1098">
        <f>E1098/N1098</f>
        <v>74.206896551724142</v>
      </c>
      <c r="I1098" t="s">
        <v>8224</v>
      </c>
      <c r="J1098" t="s">
        <v>8246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t="str">
        <f t="shared" si="86"/>
        <v>games</v>
      </c>
      <c r="R1098" t="str">
        <f t="shared" si="87"/>
        <v>video games</v>
      </c>
      <c r="S1098" s="10">
        <f t="shared" si="88"/>
        <v>41885.51798611111</v>
      </c>
      <c r="T1098" s="10">
        <f t="shared" si="8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85"/>
        <v>4.6999999999999999E-4</v>
      </c>
      <c r="G1099" t="s">
        <v>8221</v>
      </c>
      <c r="H1099">
        <f>E1099/N1099</f>
        <v>6.7142857142857144</v>
      </c>
      <c r="I1099" t="s">
        <v>8224</v>
      </c>
      <c r="J1099" t="s">
        <v>8246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t="str">
        <f t="shared" si="86"/>
        <v>games</v>
      </c>
      <c r="R1099" t="str">
        <f t="shared" si="87"/>
        <v>video games</v>
      </c>
      <c r="S1099" s="10">
        <f t="shared" si="88"/>
        <v>41660.792557870373</v>
      </c>
      <c r="T1099" s="10">
        <f t="shared" si="8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85"/>
        <v>7.2120000000000004E-2</v>
      </c>
      <c r="G1100" t="s">
        <v>8221</v>
      </c>
      <c r="H1100">
        <f>E1100/N1100</f>
        <v>81.954545454545453</v>
      </c>
      <c r="I1100" t="s">
        <v>8224</v>
      </c>
      <c r="J1100" t="s">
        <v>8246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t="str">
        <f t="shared" si="86"/>
        <v>games</v>
      </c>
      <c r="R1100" t="str">
        <f t="shared" si="87"/>
        <v>video games</v>
      </c>
      <c r="S1100" s="10">
        <f t="shared" si="88"/>
        <v>41712.762673611112</v>
      </c>
      <c r="T1100" s="10">
        <f t="shared" si="8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85"/>
        <v>5.0000000000000001E-3</v>
      </c>
      <c r="G1101" t="s">
        <v>8221</v>
      </c>
      <c r="H1101">
        <f>E1101/N1101</f>
        <v>25</v>
      </c>
      <c r="I1101" t="s">
        <v>8225</v>
      </c>
      <c r="J1101" t="s">
        <v>8247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t="str">
        <f t="shared" si="86"/>
        <v>games</v>
      </c>
      <c r="R1101" t="str">
        <f t="shared" si="87"/>
        <v>video games</v>
      </c>
      <c r="S1101" s="10">
        <f t="shared" si="88"/>
        <v>42107.836435185185</v>
      </c>
      <c r="T1101" s="10">
        <f t="shared" si="8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85"/>
        <v>2.5000000000000001E-2</v>
      </c>
      <c r="G1102" t="s">
        <v>8221</v>
      </c>
      <c r="H1102">
        <f>E1102/N1102</f>
        <v>10</v>
      </c>
      <c r="I1102" t="s">
        <v>8236</v>
      </c>
      <c r="J1102" t="s">
        <v>8249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t="str">
        <f t="shared" si="86"/>
        <v>games</v>
      </c>
      <c r="R1102" t="str">
        <f t="shared" si="87"/>
        <v>video games</v>
      </c>
      <c r="S1102" s="10">
        <f t="shared" si="88"/>
        <v>42384.110775462963</v>
      </c>
      <c r="T1102" s="10">
        <f t="shared" si="8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85"/>
        <v>4.0999999999999999E-4</v>
      </c>
      <c r="G1103" t="s">
        <v>8221</v>
      </c>
      <c r="H1103">
        <f>E1103/N1103</f>
        <v>6.833333333333333</v>
      </c>
      <c r="I1103" t="s">
        <v>8224</v>
      </c>
      <c r="J1103" t="s">
        <v>8246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t="str">
        <f t="shared" si="86"/>
        <v>games</v>
      </c>
      <c r="R1103" t="str">
        <f t="shared" si="87"/>
        <v>video games</v>
      </c>
      <c r="S1103" s="10">
        <f t="shared" si="88"/>
        <v>42538.77243055556</v>
      </c>
      <c r="T1103" s="10">
        <f t="shared" si="8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85"/>
        <v>5.3124999999999999E-2</v>
      </c>
      <c r="G1104" t="s">
        <v>8221</v>
      </c>
      <c r="H1104">
        <f>E1104/N1104</f>
        <v>17.708333333333332</v>
      </c>
      <c r="I1104" t="s">
        <v>8224</v>
      </c>
      <c r="J1104" t="s">
        <v>8246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t="str">
        <f t="shared" si="86"/>
        <v>games</v>
      </c>
      <c r="R1104" t="str">
        <f t="shared" si="87"/>
        <v>video games</v>
      </c>
      <c r="S1104" s="10">
        <f t="shared" si="88"/>
        <v>41577.045428240745</v>
      </c>
      <c r="T1104" s="10">
        <f t="shared" si="8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85"/>
        <v>1.6199999999999999E-2</v>
      </c>
      <c r="G1105" t="s">
        <v>8221</v>
      </c>
      <c r="H1105">
        <f>E1105/N1105</f>
        <v>16.2</v>
      </c>
      <c r="I1105" t="s">
        <v>8224</v>
      </c>
      <c r="J1105" t="s">
        <v>8246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t="str">
        <f t="shared" si="86"/>
        <v>games</v>
      </c>
      <c r="R1105" t="str">
        <f t="shared" si="87"/>
        <v>video games</v>
      </c>
      <c r="S1105" s="10">
        <f t="shared" si="88"/>
        <v>42479.22210648148</v>
      </c>
      <c r="T1105" s="10">
        <f t="shared" si="8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85"/>
        <v>4.9516666666666667E-2</v>
      </c>
      <c r="G1106" t="s">
        <v>8221</v>
      </c>
      <c r="H1106">
        <f>E1106/N1106</f>
        <v>80.297297297297291</v>
      </c>
      <c r="I1106" t="s">
        <v>8225</v>
      </c>
      <c r="J1106" t="s">
        <v>8247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t="str">
        <f t="shared" si="86"/>
        <v>games</v>
      </c>
      <c r="R1106" t="str">
        <f t="shared" si="87"/>
        <v>video games</v>
      </c>
      <c r="S1106" s="10">
        <f t="shared" si="88"/>
        <v>41771.40996527778</v>
      </c>
      <c r="T1106" s="10">
        <f t="shared" si="8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85"/>
        <v>1.5900000000000001E-3</v>
      </c>
      <c r="G1107" t="s">
        <v>8221</v>
      </c>
      <c r="H1107">
        <f>E1107/N1107</f>
        <v>71.55</v>
      </c>
      <c r="I1107" t="s">
        <v>8224</v>
      </c>
      <c r="J1107" t="s">
        <v>8246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t="str">
        <f t="shared" si="86"/>
        <v>games</v>
      </c>
      <c r="R1107" t="str">
        <f t="shared" si="87"/>
        <v>video games</v>
      </c>
      <c r="S1107" s="10">
        <f t="shared" si="88"/>
        <v>41692.135729166665</v>
      </c>
      <c r="T1107" s="10">
        <f t="shared" si="8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85"/>
        <v>0.41249999999999998</v>
      </c>
      <c r="G1108" t="s">
        <v>8221</v>
      </c>
      <c r="H1108">
        <f>E1108/N1108</f>
        <v>23.571428571428573</v>
      </c>
      <c r="I1108" t="s">
        <v>8224</v>
      </c>
      <c r="J1108" t="s">
        <v>8246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t="str">
        <f t="shared" si="86"/>
        <v>games</v>
      </c>
      <c r="R1108" t="str">
        <f t="shared" si="87"/>
        <v>video games</v>
      </c>
      <c r="S1108" s="10">
        <f t="shared" si="88"/>
        <v>40973.740451388891</v>
      </c>
      <c r="T1108" s="10">
        <f t="shared" si="8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85"/>
        <v>0</v>
      </c>
      <c r="G1109" t="s">
        <v>8221</v>
      </c>
      <c r="H1109" t="e">
        <f>E1109/N1109</f>
        <v>#DIV/0!</v>
      </c>
      <c r="I1109" t="s">
        <v>8224</v>
      </c>
      <c r="J1109" t="s">
        <v>8246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t="str">
        <f t="shared" si="86"/>
        <v>games</v>
      </c>
      <c r="R1109" t="str">
        <f t="shared" si="87"/>
        <v>video games</v>
      </c>
      <c r="S1109" s="10">
        <f t="shared" si="88"/>
        <v>41813.861388888887</v>
      </c>
      <c r="T1109" s="10">
        <f t="shared" si="8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85"/>
        <v>2.93E-2</v>
      </c>
      <c r="G1110" t="s">
        <v>8221</v>
      </c>
      <c r="H1110">
        <f>E1110/N1110</f>
        <v>34.88095238095238</v>
      </c>
      <c r="I1110" t="s">
        <v>8224</v>
      </c>
      <c r="J1110" t="s">
        <v>8246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t="str">
        <f t="shared" si="86"/>
        <v>games</v>
      </c>
      <c r="R1110" t="str">
        <f t="shared" si="87"/>
        <v>video games</v>
      </c>
      <c r="S1110" s="10">
        <f t="shared" si="88"/>
        <v>40952.636979166666</v>
      </c>
      <c r="T1110" s="10">
        <f t="shared" si="8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85"/>
        <v>4.4999999999999997E-3</v>
      </c>
      <c r="G1111" t="s">
        <v>8221</v>
      </c>
      <c r="H1111">
        <f>E1111/N1111</f>
        <v>15</v>
      </c>
      <c r="I1111" t="s">
        <v>8224</v>
      </c>
      <c r="J1111" t="s">
        <v>8246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t="str">
        <f t="shared" si="86"/>
        <v>games</v>
      </c>
      <c r="R1111" t="str">
        <f t="shared" si="87"/>
        <v>video games</v>
      </c>
      <c r="S1111" s="10">
        <f t="shared" si="88"/>
        <v>42662.752199074079</v>
      </c>
      <c r="T1111" s="10">
        <f t="shared" si="8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85"/>
        <v>5.1000000000000004E-3</v>
      </c>
      <c r="G1112" t="s">
        <v>8221</v>
      </c>
      <c r="H1112">
        <f>E1112/N1112</f>
        <v>23.181818181818183</v>
      </c>
      <c r="I1112" t="s">
        <v>8224</v>
      </c>
      <c r="J1112" t="s">
        <v>8246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t="str">
        <f t="shared" si="86"/>
        <v>games</v>
      </c>
      <c r="R1112" t="str">
        <f t="shared" si="87"/>
        <v>video games</v>
      </c>
      <c r="S1112" s="10">
        <f t="shared" si="88"/>
        <v>41220.933124999996</v>
      </c>
      <c r="T1112" s="10">
        <f t="shared" si="8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85"/>
        <v>4.0000000000000002E-4</v>
      </c>
      <c r="G1113" t="s">
        <v>8221</v>
      </c>
      <c r="H1113">
        <f>E1113/N1113</f>
        <v>1</v>
      </c>
      <c r="I1113" t="s">
        <v>8224</v>
      </c>
      <c r="J1113" t="s">
        <v>8246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t="str">
        <f t="shared" si="86"/>
        <v>games</v>
      </c>
      <c r="R1113" t="str">
        <f t="shared" si="87"/>
        <v>video games</v>
      </c>
      <c r="S1113" s="10">
        <f t="shared" si="88"/>
        <v>42347.203587962969</v>
      </c>
      <c r="T1113" s="10">
        <f t="shared" si="8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85"/>
        <v>0.35537409090909089</v>
      </c>
      <c r="G1114" t="s">
        <v>8221</v>
      </c>
      <c r="H1114">
        <f>E1114/N1114</f>
        <v>100.23371794871794</v>
      </c>
      <c r="I1114" t="s">
        <v>8224</v>
      </c>
      <c r="J1114" t="s">
        <v>8246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t="str">
        <f t="shared" si="86"/>
        <v>games</v>
      </c>
      <c r="R1114" t="str">
        <f t="shared" si="87"/>
        <v>video games</v>
      </c>
      <c r="S1114" s="10">
        <f t="shared" si="88"/>
        <v>41963.759386574078</v>
      </c>
      <c r="T1114" s="10">
        <f t="shared" si="8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85"/>
        <v>5.0000000000000001E-3</v>
      </c>
      <c r="G1115" t="s">
        <v>8221</v>
      </c>
      <c r="H1115">
        <f>E1115/N1115</f>
        <v>5</v>
      </c>
      <c r="I1115" t="s">
        <v>8225</v>
      </c>
      <c r="J1115" t="s">
        <v>8247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t="str">
        <f t="shared" si="86"/>
        <v>games</v>
      </c>
      <c r="R1115" t="str">
        <f t="shared" si="87"/>
        <v>video games</v>
      </c>
      <c r="S1115" s="10">
        <f t="shared" si="88"/>
        <v>41835.977083333331</v>
      </c>
      <c r="T1115" s="10">
        <f t="shared" si="8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85"/>
        <v>1.6666666666666668E-3</v>
      </c>
      <c r="G1116" t="s">
        <v>8221</v>
      </c>
      <c r="H1116">
        <f>E1116/N1116</f>
        <v>3.3333333333333335</v>
      </c>
      <c r="I1116" t="s">
        <v>8225</v>
      </c>
      <c r="J1116" t="s">
        <v>8247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t="str">
        <f t="shared" si="86"/>
        <v>games</v>
      </c>
      <c r="R1116" t="str">
        <f t="shared" si="87"/>
        <v>video games</v>
      </c>
      <c r="S1116" s="10">
        <f t="shared" si="88"/>
        <v>41526.345914351856</v>
      </c>
      <c r="T1116" s="10">
        <f t="shared" si="8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85"/>
        <v>1.325E-3</v>
      </c>
      <c r="G1117" t="s">
        <v>8221</v>
      </c>
      <c r="H1117">
        <f>E1117/N1117</f>
        <v>13.25</v>
      </c>
      <c r="I1117" t="s">
        <v>8224</v>
      </c>
      <c r="J1117" t="s">
        <v>8246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t="str">
        <f t="shared" si="86"/>
        <v>games</v>
      </c>
      <c r="R1117" t="str">
        <f t="shared" si="87"/>
        <v>video games</v>
      </c>
      <c r="S1117" s="10">
        <f t="shared" si="88"/>
        <v>42429.695543981477</v>
      </c>
      <c r="T1117" s="10">
        <f t="shared" si="8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85"/>
        <v>3.5704000000000004E-4</v>
      </c>
      <c r="G1118" t="s">
        <v>8221</v>
      </c>
      <c r="H1118">
        <f>E1118/N1118</f>
        <v>17.852</v>
      </c>
      <c r="I1118" t="s">
        <v>8224</v>
      </c>
      <c r="J1118" t="s">
        <v>8246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t="str">
        <f t="shared" si="86"/>
        <v>games</v>
      </c>
      <c r="R1118" t="str">
        <f t="shared" si="87"/>
        <v>video games</v>
      </c>
      <c r="S1118" s="10">
        <f t="shared" si="88"/>
        <v>41009.847314814811</v>
      </c>
      <c r="T1118" s="10">
        <f t="shared" si="8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85"/>
        <v>8.3000000000000004E-2</v>
      </c>
      <c r="G1119" t="s">
        <v>8221</v>
      </c>
      <c r="H1119">
        <f>E1119/N1119</f>
        <v>10.375</v>
      </c>
      <c r="I1119" t="s">
        <v>8236</v>
      </c>
      <c r="J1119" t="s">
        <v>8249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t="str">
        <f t="shared" si="86"/>
        <v>games</v>
      </c>
      <c r="R1119" t="str">
        <f t="shared" si="87"/>
        <v>video games</v>
      </c>
      <c r="S1119" s="10">
        <f t="shared" si="88"/>
        <v>42333.598530092597</v>
      </c>
      <c r="T1119" s="10">
        <f t="shared" si="8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85"/>
        <v>2.4222222222222221E-2</v>
      </c>
      <c r="G1120" t="s">
        <v>8221</v>
      </c>
      <c r="H1120">
        <f>E1120/N1120</f>
        <v>36.333333333333336</v>
      </c>
      <c r="I1120" t="s">
        <v>8226</v>
      </c>
      <c r="J1120" t="s">
        <v>8248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t="str">
        <f t="shared" si="86"/>
        <v>games</v>
      </c>
      <c r="R1120" t="str">
        <f t="shared" si="87"/>
        <v>video games</v>
      </c>
      <c r="S1120" s="10">
        <f t="shared" si="88"/>
        <v>41704.16642361111</v>
      </c>
      <c r="T1120" s="10">
        <f t="shared" si="8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85"/>
        <v>2.3809523809523812E-3</v>
      </c>
      <c r="G1121" t="s">
        <v>8221</v>
      </c>
      <c r="H1121">
        <f>E1121/N1121</f>
        <v>5</v>
      </c>
      <c r="I1121" t="s">
        <v>8224</v>
      </c>
      <c r="J1121" t="s">
        <v>8246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t="str">
        <f t="shared" si="86"/>
        <v>games</v>
      </c>
      <c r="R1121" t="str">
        <f t="shared" si="87"/>
        <v>video games</v>
      </c>
      <c r="S1121" s="10">
        <f t="shared" si="88"/>
        <v>41722.792407407411</v>
      </c>
      <c r="T1121" s="10">
        <f t="shared" si="8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85"/>
        <v>0</v>
      </c>
      <c r="G1122" t="s">
        <v>8221</v>
      </c>
      <c r="H1122" t="e">
        <f>E1122/N1122</f>
        <v>#DIV/0!</v>
      </c>
      <c r="I1122" t="s">
        <v>8224</v>
      </c>
      <c r="J1122" t="s">
        <v>8246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t="str">
        <f t="shared" si="86"/>
        <v>games</v>
      </c>
      <c r="R1122" t="str">
        <f t="shared" si="87"/>
        <v>video games</v>
      </c>
      <c r="S1122" s="10">
        <f t="shared" si="88"/>
        <v>40799.872685185182</v>
      </c>
      <c r="T1122" s="10">
        <f t="shared" si="8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85"/>
        <v>1.16E-4</v>
      </c>
      <c r="G1123" t="s">
        <v>8221</v>
      </c>
      <c r="H1123">
        <f>E1123/N1123</f>
        <v>5.8</v>
      </c>
      <c r="I1123" t="s">
        <v>8224</v>
      </c>
      <c r="J1123" t="s">
        <v>8246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t="str">
        <f t="shared" si="86"/>
        <v>games</v>
      </c>
      <c r="R1123" t="str">
        <f t="shared" si="87"/>
        <v>video games</v>
      </c>
      <c r="S1123" s="10">
        <f t="shared" si="88"/>
        <v>42412.934212962966</v>
      </c>
      <c r="T1123" s="10">
        <f t="shared" si="8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85"/>
        <v>0</v>
      </c>
      <c r="G1124" t="s">
        <v>8221</v>
      </c>
      <c r="H1124" t="e">
        <f>E1124/N1124</f>
        <v>#DIV/0!</v>
      </c>
      <c r="I1124" t="s">
        <v>8225</v>
      </c>
      <c r="J1124" t="s">
        <v>8247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t="str">
        <f t="shared" si="86"/>
        <v>games</v>
      </c>
      <c r="R1124" t="str">
        <f t="shared" si="87"/>
        <v>video games</v>
      </c>
      <c r="S1124" s="10">
        <f t="shared" si="88"/>
        <v>41410.703993055555</v>
      </c>
      <c r="T1124" s="10">
        <f t="shared" si="8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85"/>
        <v>2.2000000000000001E-3</v>
      </c>
      <c r="G1125" t="s">
        <v>8221</v>
      </c>
      <c r="H1125">
        <f>E1125/N1125</f>
        <v>3.6666666666666665</v>
      </c>
      <c r="I1125" t="s">
        <v>8224</v>
      </c>
      <c r="J1125" t="s">
        <v>8246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t="str">
        <f t="shared" si="86"/>
        <v>games</v>
      </c>
      <c r="R1125" t="str">
        <f t="shared" si="87"/>
        <v>video games</v>
      </c>
      <c r="S1125" s="10">
        <f t="shared" si="88"/>
        <v>41718.5237037037</v>
      </c>
      <c r="T1125" s="10">
        <f t="shared" si="8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85"/>
        <v>4.7222222222222223E-3</v>
      </c>
      <c r="G1126" t="s">
        <v>8221</v>
      </c>
      <c r="H1126">
        <f>E1126/N1126</f>
        <v>60.714285714285715</v>
      </c>
      <c r="I1126" t="s">
        <v>8224</v>
      </c>
      <c r="J1126" t="s">
        <v>8246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t="str">
        <f t="shared" si="86"/>
        <v>games</v>
      </c>
      <c r="R1126" t="str">
        <f t="shared" si="87"/>
        <v>mobile games</v>
      </c>
      <c r="S1126" s="10">
        <f t="shared" si="88"/>
        <v>42094.667256944449</v>
      </c>
      <c r="T1126" s="10">
        <f t="shared" si="8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85"/>
        <v>0</v>
      </c>
      <c r="G1127" t="s">
        <v>8221</v>
      </c>
      <c r="H1127" t="e">
        <f>E1127/N1127</f>
        <v>#DIV/0!</v>
      </c>
      <c r="I1127" t="s">
        <v>8225</v>
      </c>
      <c r="J1127" t="s">
        <v>8247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t="str">
        <f t="shared" si="86"/>
        <v>games</v>
      </c>
      <c r="R1127" t="str">
        <f t="shared" si="87"/>
        <v>mobile games</v>
      </c>
      <c r="S1127" s="10">
        <f t="shared" si="88"/>
        <v>42212.624189814815</v>
      </c>
      <c r="T1127" s="10">
        <f t="shared" si="8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85"/>
        <v>5.0000000000000001E-3</v>
      </c>
      <c r="G1128" t="s">
        <v>8221</v>
      </c>
      <c r="H1128">
        <f>E1128/N1128</f>
        <v>5</v>
      </c>
      <c r="I1128" t="s">
        <v>8224</v>
      </c>
      <c r="J1128" t="s">
        <v>8246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t="str">
        <f t="shared" si="86"/>
        <v>games</v>
      </c>
      <c r="R1128" t="str">
        <f t="shared" si="87"/>
        <v>mobile games</v>
      </c>
      <c r="S1128" s="10">
        <f t="shared" si="88"/>
        <v>42535.327476851846</v>
      </c>
      <c r="T1128" s="10">
        <f t="shared" si="8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85"/>
        <v>1.6714285714285713E-2</v>
      </c>
      <c r="G1129" t="s">
        <v>8221</v>
      </c>
      <c r="H1129">
        <f>E1129/N1129</f>
        <v>25.434782608695652</v>
      </c>
      <c r="I1129" t="s">
        <v>8224</v>
      </c>
      <c r="J1129" t="s">
        <v>8246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t="str">
        <f t="shared" si="86"/>
        <v>games</v>
      </c>
      <c r="R1129" t="str">
        <f t="shared" si="87"/>
        <v>mobile games</v>
      </c>
      <c r="S1129" s="10">
        <f t="shared" si="88"/>
        <v>41926.854166666664</v>
      </c>
      <c r="T1129" s="10">
        <f t="shared" si="8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85"/>
        <v>1E-3</v>
      </c>
      <c r="G1130" t="s">
        <v>8221</v>
      </c>
      <c r="H1130">
        <f>E1130/N1130</f>
        <v>1</v>
      </c>
      <c r="I1130" t="s">
        <v>8225</v>
      </c>
      <c r="J1130" t="s">
        <v>8247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t="str">
        <f t="shared" si="86"/>
        <v>games</v>
      </c>
      <c r="R1130" t="str">
        <f t="shared" si="87"/>
        <v>mobile games</v>
      </c>
      <c r="S1130" s="10">
        <f t="shared" si="88"/>
        <v>41828.649502314816</v>
      </c>
      <c r="T1130" s="10">
        <f t="shared" si="8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85"/>
        <v>1.0499999999999999E-3</v>
      </c>
      <c r="G1131" t="s">
        <v>8221</v>
      </c>
      <c r="H1131">
        <f>E1131/N1131</f>
        <v>10.5</v>
      </c>
      <c r="I1131" t="s">
        <v>8224</v>
      </c>
      <c r="J1131" t="s">
        <v>8246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t="str">
        <f t="shared" si="86"/>
        <v>games</v>
      </c>
      <c r="R1131" t="str">
        <f t="shared" si="87"/>
        <v>mobile games</v>
      </c>
      <c r="S1131" s="10">
        <f t="shared" si="88"/>
        <v>42496.264965277776</v>
      </c>
      <c r="T1131" s="10">
        <f t="shared" si="8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85"/>
        <v>2.2000000000000001E-3</v>
      </c>
      <c r="G1132" t="s">
        <v>8221</v>
      </c>
      <c r="H1132">
        <f>E1132/N1132</f>
        <v>3.6666666666666665</v>
      </c>
      <c r="I1132" t="s">
        <v>8224</v>
      </c>
      <c r="J1132" t="s">
        <v>8246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t="str">
        <f t="shared" si="86"/>
        <v>games</v>
      </c>
      <c r="R1132" t="str">
        <f t="shared" si="87"/>
        <v>mobile games</v>
      </c>
      <c r="S1132" s="10">
        <f t="shared" si="88"/>
        <v>41908.996527777781</v>
      </c>
      <c r="T1132" s="10">
        <f t="shared" si="8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85"/>
        <v>0</v>
      </c>
      <c r="G1133" t="s">
        <v>8221</v>
      </c>
      <c r="H1133" t="e">
        <f>E1133/N1133</f>
        <v>#DIV/0!</v>
      </c>
      <c r="I1133" t="s">
        <v>8226</v>
      </c>
      <c r="J1133" t="s">
        <v>8248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t="str">
        <f t="shared" si="86"/>
        <v>games</v>
      </c>
      <c r="R1133" t="str">
        <f t="shared" si="87"/>
        <v>mobile games</v>
      </c>
      <c r="S1133" s="10">
        <f t="shared" si="88"/>
        <v>42332.908194444448</v>
      </c>
      <c r="T1133" s="10">
        <f t="shared" si="8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85"/>
        <v>0.14380000000000001</v>
      </c>
      <c r="G1134" t="s">
        <v>8221</v>
      </c>
      <c r="H1134">
        <f>E1134/N1134</f>
        <v>110.61538461538461</v>
      </c>
      <c r="I1134" t="s">
        <v>8229</v>
      </c>
      <c r="J1134" t="s">
        <v>8251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t="str">
        <f t="shared" si="86"/>
        <v>games</v>
      </c>
      <c r="R1134" t="str">
        <f t="shared" si="87"/>
        <v>mobile games</v>
      </c>
      <c r="S1134" s="10">
        <f t="shared" si="88"/>
        <v>42706.115405092598</v>
      </c>
      <c r="T1134" s="10">
        <f t="shared" si="8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85"/>
        <v>6.6666666666666671E-3</v>
      </c>
      <c r="G1135" t="s">
        <v>8221</v>
      </c>
      <c r="H1135">
        <f>E1135/N1135</f>
        <v>20</v>
      </c>
      <c r="I1135" t="s">
        <v>8225</v>
      </c>
      <c r="J1135" t="s">
        <v>8247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t="str">
        <f t="shared" si="86"/>
        <v>games</v>
      </c>
      <c r="R1135" t="str">
        <f t="shared" si="87"/>
        <v>mobile games</v>
      </c>
      <c r="S1135" s="10">
        <f t="shared" si="88"/>
        <v>41821.407187500001</v>
      </c>
      <c r="T1135" s="10">
        <f t="shared" si="8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85"/>
        <v>4.0000000000000003E-5</v>
      </c>
      <c r="G1136" t="s">
        <v>8221</v>
      </c>
      <c r="H1136">
        <f>E1136/N1136</f>
        <v>1</v>
      </c>
      <c r="I1136" t="s">
        <v>8226</v>
      </c>
      <c r="J1136" t="s">
        <v>8248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t="str">
        <f t="shared" si="86"/>
        <v>games</v>
      </c>
      <c r="R1136" t="str">
        <f t="shared" si="87"/>
        <v>mobile games</v>
      </c>
      <c r="S1136" s="10">
        <f t="shared" si="88"/>
        <v>41958.285046296296</v>
      </c>
      <c r="T1136" s="10">
        <f t="shared" si="8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85"/>
        <v>0.05</v>
      </c>
      <c r="G1137" t="s">
        <v>8221</v>
      </c>
      <c r="H1137">
        <f>E1137/N1137</f>
        <v>50</v>
      </c>
      <c r="I1137" t="s">
        <v>8236</v>
      </c>
      <c r="J1137" t="s">
        <v>8249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t="str">
        <f t="shared" si="86"/>
        <v>games</v>
      </c>
      <c r="R1137" t="str">
        <f t="shared" si="87"/>
        <v>mobile games</v>
      </c>
      <c r="S1137" s="10">
        <f t="shared" si="88"/>
        <v>42558.989513888882</v>
      </c>
      <c r="T1137" s="10">
        <f t="shared" si="8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85"/>
        <v>6.4439140811455853E-2</v>
      </c>
      <c r="G1138" t="s">
        <v>8221</v>
      </c>
      <c r="H1138">
        <f>E1138/N1138</f>
        <v>45</v>
      </c>
      <c r="I1138" t="s">
        <v>8230</v>
      </c>
      <c r="J1138" t="s">
        <v>8249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t="str">
        <f t="shared" si="86"/>
        <v>games</v>
      </c>
      <c r="R1138" t="str">
        <f t="shared" si="87"/>
        <v>mobile games</v>
      </c>
      <c r="S1138" s="10">
        <f t="shared" si="88"/>
        <v>42327.671631944439</v>
      </c>
      <c r="T1138" s="10">
        <f t="shared" si="8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85"/>
        <v>0.39500000000000002</v>
      </c>
      <c r="G1139" t="s">
        <v>8221</v>
      </c>
      <c r="H1139">
        <f>E1139/N1139</f>
        <v>253.2051282051282</v>
      </c>
      <c r="I1139" t="s">
        <v>8224</v>
      </c>
      <c r="J1139" t="s">
        <v>8246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t="str">
        <f t="shared" si="86"/>
        <v>games</v>
      </c>
      <c r="R1139" t="str">
        <f t="shared" si="87"/>
        <v>mobile games</v>
      </c>
      <c r="S1139" s="10">
        <f t="shared" si="88"/>
        <v>42453.819687499999</v>
      </c>
      <c r="T1139" s="10">
        <f t="shared" si="8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85"/>
        <v>3.5714285714285713E-3</v>
      </c>
      <c r="G1140" t="s">
        <v>8221</v>
      </c>
      <c r="H1140">
        <f>E1140/N1140</f>
        <v>31.25</v>
      </c>
      <c r="I1140" t="s">
        <v>8224</v>
      </c>
      <c r="J1140" t="s">
        <v>8246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t="str">
        <f t="shared" si="86"/>
        <v>games</v>
      </c>
      <c r="R1140" t="str">
        <f t="shared" si="87"/>
        <v>mobile games</v>
      </c>
      <c r="S1140" s="10">
        <f t="shared" si="88"/>
        <v>42736.9066087963</v>
      </c>
      <c r="T1140" s="10">
        <f t="shared" si="8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85"/>
        <v>6.2500000000000001E-4</v>
      </c>
      <c r="G1141" t="s">
        <v>8221</v>
      </c>
      <c r="H1141">
        <f>E1141/N1141</f>
        <v>5</v>
      </c>
      <c r="I1141" t="s">
        <v>8224</v>
      </c>
      <c r="J1141" t="s">
        <v>8246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t="str">
        <f t="shared" si="86"/>
        <v>games</v>
      </c>
      <c r="R1141" t="str">
        <f t="shared" si="87"/>
        <v>mobile games</v>
      </c>
      <c r="S1141" s="10">
        <f t="shared" si="88"/>
        <v>41975.347523148142</v>
      </c>
      <c r="T1141" s="10">
        <f t="shared" si="8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85"/>
        <v>0</v>
      </c>
      <c r="G1142" t="s">
        <v>8221</v>
      </c>
      <c r="H1142" t="e">
        <f>E1142/N1142</f>
        <v>#DIV/0!</v>
      </c>
      <c r="I1142" t="s">
        <v>8225</v>
      </c>
      <c r="J1142" t="s">
        <v>8247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t="str">
        <f t="shared" si="86"/>
        <v>games</v>
      </c>
      <c r="R1142" t="str">
        <f t="shared" si="87"/>
        <v>mobile games</v>
      </c>
      <c r="S1142" s="10">
        <f t="shared" si="88"/>
        <v>42192.462048611109</v>
      </c>
      <c r="T1142" s="10">
        <f t="shared" si="8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85"/>
        <v>0</v>
      </c>
      <c r="G1143" t="s">
        <v>8221</v>
      </c>
      <c r="H1143" t="e">
        <f>E1143/N1143</f>
        <v>#DIV/0!</v>
      </c>
      <c r="I1143" t="s">
        <v>8236</v>
      </c>
      <c r="J1143" t="s">
        <v>8249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t="str">
        <f t="shared" si="86"/>
        <v>games</v>
      </c>
      <c r="R1143" t="str">
        <f t="shared" si="87"/>
        <v>mobile games</v>
      </c>
      <c r="S1143" s="10">
        <f t="shared" si="88"/>
        <v>42164.699652777781</v>
      </c>
      <c r="T1143" s="10">
        <f t="shared" si="8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85"/>
        <v>0</v>
      </c>
      <c r="G1144" t="s">
        <v>8221</v>
      </c>
      <c r="H1144" t="e">
        <f>E1144/N1144</f>
        <v>#DIV/0!</v>
      </c>
      <c r="I1144" t="s">
        <v>8224</v>
      </c>
      <c r="J1144" t="s">
        <v>8246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t="str">
        <f t="shared" si="86"/>
        <v>games</v>
      </c>
      <c r="R1144" t="str">
        <f t="shared" si="87"/>
        <v>mobile games</v>
      </c>
      <c r="S1144" s="10">
        <f t="shared" si="88"/>
        <v>42022.006099537044</v>
      </c>
      <c r="T1144" s="10">
        <f t="shared" si="8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85"/>
        <v>4.1333333333333335E-3</v>
      </c>
      <c r="G1145" t="s">
        <v>8221</v>
      </c>
      <c r="H1145">
        <f>E1145/N1145</f>
        <v>23.25</v>
      </c>
      <c r="I1145" t="s">
        <v>8224</v>
      </c>
      <c r="J1145" t="s">
        <v>8246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t="str">
        <f t="shared" si="86"/>
        <v>games</v>
      </c>
      <c r="R1145" t="str">
        <f t="shared" si="87"/>
        <v>mobile games</v>
      </c>
      <c r="S1145" s="10">
        <f t="shared" si="88"/>
        <v>42325.19358796296</v>
      </c>
      <c r="T1145" s="10">
        <f t="shared" si="8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85"/>
        <v>0</v>
      </c>
      <c r="G1146" t="s">
        <v>8221</v>
      </c>
      <c r="H1146" t="e">
        <f>E1146/N1146</f>
        <v>#DIV/0!</v>
      </c>
      <c r="I1146" t="s">
        <v>8224</v>
      </c>
      <c r="J1146" t="s">
        <v>8246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t="str">
        <f t="shared" si="86"/>
        <v>food</v>
      </c>
      <c r="R1146" t="str">
        <f t="shared" si="87"/>
        <v>food trucks</v>
      </c>
      <c r="S1146" s="10">
        <f t="shared" si="88"/>
        <v>42093.181944444441</v>
      </c>
      <c r="T1146" s="10">
        <f t="shared" si="8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85"/>
        <v>1.25E-3</v>
      </c>
      <c r="G1147" t="s">
        <v>8221</v>
      </c>
      <c r="H1147">
        <f>E1147/N1147</f>
        <v>100</v>
      </c>
      <c r="I1147" t="s">
        <v>8224</v>
      </c>
      <c r="J1147" t="s">
        <v>8246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t="str">
        <f t="shared" si="86"/>
        <v>food</v>
      </c>
      <c r="R1147" t="str">
        <f t="shared" si="87"/>
        <v>food trucks</v>
      </c>
      <c r="S1147" s="10">
        <f t="shared" si="88"/>
        <v>41854.747592592597</v>
      </c>
      <c r="T1147" s="10">
        <f t="shared" si="8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85"/>
        <v>8.8333333333333333E-2</v>
      </c>
      <c r="G1148" t="s">
        <v>8221</v>
      </c>
      <c r="H1148">
        <f>E1148/N1148</f>
        <v>44.166666666666664</v>
      </c>
      <c r="I1148" t="s">
        <v>8224</v>
      </c>
      <c r="J1148" t="s">
        <v>8246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t="str">
        <f t="shared" si="86"/>
        <v>food</v>
      </c>
      <c r="R1148" t="str">
        <f t="shared" si="87"/>
        <v>food trucks</v>
      </c>
      <c r="S1148" s="10">
        <f t="shared" si="88"/>
        <v>41723.9533912037</v>
      </c>
      <c r="T1148" s="10">
        <f t="shared" si="8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85"/>
        <v>0</v>
      </c>
      <c r="G1149" t="s">
        <v>8221</v>
      </c>
      <c r="H1149" t="e">
        <f>E1149/N1149</f>
        <v>#DIV/0!</v>
      </c>
      <c r="I1149" t="s">
        <v>8229</v>
      </c>
      <c r="J1149" t="s">
        <v>8251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t="str">
        <f t="shared" si="86"/>
        <v>food</v>
      </c>
      <c r="R1149" t="str">
        <f t="shared" si="87"/>
        <v>food trucks</v>
      </c>
      <c r="S1149" s="10">
        <f t="shared" si="88"/>
        <v>41871.972025462965</v>
      </c>
      <c r="T1149" s="10">
        <f t="shared" si="8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85"/>
        <v>4.8666666666666667E-3</v>
      </c>
      <c r="G1150" t="s">
        <v>8221</v>
      </c>
      <c r="H1150">
        <f>E1150/N1150</f>
        <v>24.333333333333332</v>
      </c>
      <c r="I1150" t="s">
        <v>8224</v>
      </c>
      <c r="J1150" t="s">
        <v>8246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t="str">
        <f t="shared" si="86"/>
        <v>food</v>
      </c>
      <c r="R1150" t="str">
        <f t="shared" si="87"/>
        <v>food trucks</v>
      </c>
      <c r="S1150" s="10">
        <f t="shared" si="88"/>
        <v>42675.171076388884</v>
      </c>
      <c r="T1150" s="10">
        <f t="shared" si="8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85"/>
        <v>1.5E-3</v>
      </c>
      <c r="G1151" t="s">
        <v>8221</v>
      </c>
      <c r="H1151">
        <f>E1151/N1151</f>
        <v>37.5</v>
      </c>
      <c r="I1151" t="s">
        <v>8224</v>
      </c>
      <c r="J1151" t="s">
        <v>8246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t="str">
        <f t="shared" si="86"/>
        <v>food</v>
      </c>
      <c r="R1151" t="str">
        <f t="shared" si="87"/>
        <v>food trucks</v>
      </c>
      <c r="S1151" s="10">
        <f t="shared" si="88"/>
        <v>42507.71025462963</v>
      </c>
      <c r="T1151" s="10">
        <f t="shared" si="8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85"/>
        <v>0.1008</v>
      </c>
      <c r="G1152" t="s">
        <v>8221</v>
      </c>
      <c r="H1152">
        <f>E1152/N1152</f>
        <v>42</v>
      </c>
      <c r="I1152" t="s">
        <v>8224</v>
      </c>
      <c r="J1152" t="s">
        <v>8246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t="str">
        <f t="shared" si="86"/>
        <v>food</v>
      </c>
      <c r="R1152" t="str">
        <f t="shared" si="87"/>
        <v>food trucks</v>
      </c>
      <c r="S1152" s="10">
        <f t="shared" si="88"/>
        <v>42317.954571759255</v>
      </c>
      <c r="T1152" s="10">
        <f t="shared" si="8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85"/>
        <v>0</v>
      </c>
      <c r="G1153" t="s">
        <v>8221</v>
      </c>
      <c r="H1153" t="e">
        <f>E1153/N1153</f>
        <v>#DIV/0!</v>
      </c>
      <c r="I1153" t="s">
        <v>8224</v>
      </c>
      <c r="J1153" t="s">
        <v>8246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t="str">
        <f t="shared" si="86"/>
        <v>food</v>
      </c>
      <c r="R1153" t="str">
        <f t="shared" si="87"/>
        <v>food trucks</v>
      </c>
      <c r="S1153" s="10">
        <f t="shared" si="88"/>
        <v>42224.102581018517</v>
      </c>
      <c r="T1153" s="10">
        <f t="shared" si="8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si="85"/>
        <v>5.6937500000000002E-2</v>
      </c>
      <c r="G1154" t="s">
        <v>8221</v>
      </c>
      <c r="H1154">
        <f>E1154/N1154</f>
        <v>60.733333333333334</v>
      </c>
      <c r="I1154" t="s">
        <v>8224</v>
      </c>
      <c r="J1154" t="s">
        <v>8246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t="str">
        <f t="shared" si="86"/>
        <v>food</v>
      </c>
      <c r="R1154" t="str">
        <f t="shared" si="87"/>
        <v>food trucks</v>
      </c>
      <c r="S1154" s="10">
        <f t="shared" si="88"/>
        <v>42109.709629629629</v>
      </c>
      <c r="T1154" s="10">
        <f t="shared" si="8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ref="F1155:F1218" si="90">E1155/D1155</f>
        <v>6.2500000000000003E-3</v>
      </c>
      <c r="G1155" t="s">
        <v>8221</v>
      </c>
      <c r="H1155">
        <f>E1155/N1155</f>
        <v>50</v>
      </c>
      <c r="I1155" t="s">
        <v>8224</v>
      </c>
      <c r="J1155" t="s">
        <v>8246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t="str">
        <f t="shared" ref="Q1155:Q1218" si="91">LEFT(P1155,(FIND("/",P1155,1)-1))</f>
        <v>food</v>
      </c>
      <c r="R1155" t="str">
        <f t="shared" ref="R1155:R1218" si="92">MID(P1155,FIND("/",P1155)+1,256)</f>
        <v>food trucks</v>
      </c>
      <c r="S1155" s="10">
        <f t="shared" ref="S1155:S1218" si="93">(((L1155/60)/60)/24)+DATE(1970,1,1)</f>
        <v>42143.714178240742</v>
      </c>
      <c r="T1155" s="10">
        <f t="shared" ref="T1155:T1218" si="94">(((K1155/60)/60)/24)+DATE(1970,1,1)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90"/>
        <v>6.5000000000000002E-2</v>
      </c>
      <c r="G1156" t="s">
        <v>8221</v>
      </c>
      <c r="H1156">
        <f>E1156/N1156</f>
        <v>108.33333333333333</v>
      </c>
      <c r="I1156" t="s">
        <v>8224</v>
      </c>
      <c r="J1156" t="s">
        <v>8246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t="str">
        <f t="shared" si="91"/>
        <v>food</v>
      </c>
      <c r="R1156" t="str">
        <f t="shared" si="92"/>
        <v>food trucks</v>
      </c>
      <c r="S1156" s="10">
        <f t="shared" si="93"/>
        <v>42223.108865740738</v>
      </c>
      <c r="T1156" s="10">
        <f t="shared" si="9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90"/>
        <v>7.5199999999999998E-3</v>
      </c>
      <c r="G1157" t="s">
        <v>8221</v>
      </c>
      <c r="H1157">
        <f>E1157/N1157</f>
        <v>23.5</v>
      </c>
      <c r="I1157" t="s">
        <v>8224</v>
      </c>
      <c r="J1157" t="s">
        <v>8246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t="str">
        <f t="shared" si="91"/>
        <v>food</v>
      </c>
      <c r="R1157" t="str">
        <f t="shared" si="92"/>
        <v>food trucks</v>
      </c>
      <c r="S1157" s="10">
        <f t="shared" si="93"/>
        <v>41835.763981481483</v>
      </c>
      <c r="T1157" s="10">
        <f t="shared" si="9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90"/>
        <v>0</v>
      </c>
      <c r="G1158" t="s">
        <v>8221</v>
      </c>
      <c r="H1158" t="e">
        <f>E1158/N1158</f>
        <v>#DIV/0!</v>
      </c>
      <c r="I1158" t="s">
        <v>8224</v>
      </c>
      <c r="J1158" t="s">
        <v>8246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t="str">
        <f t="shared" si="91"/>
        <v>food</v>
      </c>
      <c r="R1158" t="str">
        <f t="shared" si="92"/>
        <v>food trucks</v>
      </c>
      <c r="S1158" s="10">
        <f t="shared" si="93"/>
        <v>42029.07131944444</v>
      </c>
      <c r="T1158" s="10">
        <f t="shared" si="9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90"/>
        <v>1.5100000000000001E-2</v>
      </c>
      <c r="G1159" t="s">
        <v>8221</v>
      </c>
      <c r="H1159">
        <f>E1159/N1159</f>
        <v>50.333333333333336</v>
      </c>
      <c r="I1159" t="s">
        <v>8224</v>
      </c>
      <c r="J1159" t="s">
        <v>8246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t="str">
        <f t="shared" si="91"/>
        <v>food</v>
      </c>
      <c r="R1159" t="str">
        <f t="shared" si="92"/>
        <v>food trucks</v>
      </c>
      <c r="S1159" s="10">
        <f t="shared" si="93"/>
        <v>41918.628240740742</v>
      </c>
      <c r="T1159" s="10">
        <f t="shared" si="9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90"/>
        <v>4.6666666666666671E-3</v>
      </c>
      <c r="G1160" t="s">
        <v>8221</v>
      </c>
      <c r="H1160">
        <f>E1160/N1160</f>
        <v>11.666666666666666</v>
      </c>
      <c r="I1160" t="s">
        <v>8224</v>
      </c>
      <c r="J1160" t="s">
        <v>8246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t="str">
        <f t="shared" si="91"/>
        <v>food</v>
      </c>
      <c r="R1160" t="str">
        <f t="shared" si="92"/>
        <v>food trucks</v>
      </c>
      <c r="S1160" s="10">
        <f t="shared" si="93"/>
        <v>41952.09175925926</v>
      </c>
      <c r="T1160" s="10">
        <f t="shared" si="9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90"/>
        <v>0</v>
      </c>
      <c r="G1161" t="s">
        <v>8221</v>
      </c>
      <c r="H1161" t="e">
        <f>E1161/N1161</f>
        <v>#DIV/0!</v>
      </c>
      <c r="I1161" t="s">
        <v>8224</v>
      </c>
      <c r="J1161" t="s">
        <v>8246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t="str">
        <f t="shared" si="91"/>
        <v>food</v>
      </c>
      <c r="R1161" t="str">
        <f t="shared" si="92"/>
        <v>food trucks</v>
      </c>
      <c r="S1161" s="10">
        <f t="shared" si="93"/>
        <v>42154.726446759261</v>
      </c>
      <c r="T1161" s="10">
        <f t="shared" si="9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90"/>
        <v>3.85E-2</v>
      </c>
      <c r="G1162" t="s">
        <v>8221</v>
      </c>
      <c r="H1162">
        <f>E1162/N1162</f>
        <v>60.789473684210527</v>
      </c>
      <c r="I1162" t="s">
        <v>8224</v>
      </c>
      <c r="J1162" t="s">
        <v>8246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t="str">
        <f t="shared" si="91"/>
        <v>food</v>
      </c>
      <c r="R1162" t="str">
        <f t="shared" si="92"/>
        <v>food trucks</v>
      </c>
      <c r="S1162" s="10">
        <f t="shared" si="93"/>
        <v>42061.154930555553</v>
      </c>
      <c r="T1162" s="10">
        <f t="shared" si="9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90"/>
        <v>0</v>
      </c>
      <c r="G1163" t="s">
        <v>8221</v>
      </c>
      <c r="H1163" t="e">
        <f>E1163/N1163</f>
        <v>#DIV/0!</v>
      </c>
      <c r="I1163" t="s">
        <v>8224</v>
      </c>
      <c r="J1163" t="s">
        <v>8246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t="str">
        <f t="shared" si="91"/>
        <v>food</v>
      </c>
      <c r="R1163" t="str">
        <f t="shared" si="92"/>
        <v>food trucks</v>
      </c>
      <c r="S1163" s="10">
        <f t="shared" si="93"/>
        <v>42122.629502314812</v>
      </c>
      <c r="T1163" s="10">
        <f t="shared" si="9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90"/>
        <v>5.8333333333333338E-4</v>
      </c>
      <c r="G1164" t="s">
        <v>8221</v>
      </c>
      <c r="H1164">
        <f>E1164/N1164</f>
        <v>17.5</v>
      </c>
      <c r="I1164" t="s">
        <v>8224</v>
      </c>
      <c r="J1164" t="s">
        <v>8246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t="str">
        <f t="shared" si="91"/>
        <v>food</v>
      </c>
      <c r="R1164" t="str">
        <f t="shared" si="92"/>
        <v>food trucks</v>
      </c>
      <c r="S1164" s="10">
        <f t="shared" si="93"/>
        <v>41876.683611111112</v>
      </c>
      <c r="T1164" s="10">
        <f t="shared" si="9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90"/>
        <v>0</v>
      </c>
      <c r="G1165" t="s">
        <v>8221</v>
      </c>
      <c r="H1165" t="e">
        <f>E1165/N1165</f>
        <v>#DIV/0!</v>
      </c>
      <c r="I1165" t="s">
        <v>8224</v>
      </c>
      <c r="J1165" t="s">
        <v>8246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t="str">
        <f t="shared" si="91"/>
        <v>food</v>
      </c>
      <c r="R1165" t="str">
        <f t="shared" si="92"/>
        <v>food trucks</v>
      </c>
      <c r="S1165" s="10">
        <f t="shared" si="93"/>
        <v>41830.723611111112</v>
      </c>
      <c r="T1165" s="10">
        <f t="shared" si="9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90"/>
        <v>0</v>
      </c>
      <c r="G1166" t="s">
        <v>8221</v>
      </c>
      <c r="H1166" t="e">
        <f>E1166/N1166</f>
        <v>#DIV/0!</v>
      </c>
      <c r="I1166" t="s">
        <v>8224</v>
      </c>
      <c r="J1166" t="s">
        <v>8246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t="str">
        <f t="shared" si="91"/>
        <v>food</v>
      </c>
      <c r="R1166" t="str">
        <f t="shared" si="92"/>
        <v>food trucks</v>
      </c>
      <c r="S1166" s="10">
        <f t="shared" si="93"/>
        <v>42509.724328703705</v>
      </c>
      <c r="T1166" s="10">
        <f t="shared" si="9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90"/>
        <v>0.20705000000000001</v>
      </c>
      <c r="G1167" t="s">
        <v>8221</v>
      </c>
      <c r="H1167">
        <f>E1167/N1167</f>
        <v>82.82</v>
      </c>
      <c r="I1167" t="s">
        <v>8224</v>
      </c>
      <c r="J1167" t="s">
        <v>8246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t="str">
        <f t="shared" si="91"/>
        <v>food</v>
      </c>
      <c r="R1167" t="str">
        <f t="shared" si="92"/>
        <v>food trucks</v>
      </c>
      <c r="S1167" s="10">
        <f t="shared" si="93"/>
        <v>41792.214467592588</v>
      </c>
      <c r="T1167" s="10">
        <f t="shared" si="9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90"/>
        <v>0.19139999999999999</v>
      </c>
      <c r="G1168" t="s">
        <v>8221</v>
      </c>
      <c r="H1168">
        <f>E1168/N1168</f>
        <v>358.875</v>
      </c>
      <c r="I1168" t="s">
        <v>8224</v>
      </c>
      <c r="J1168" t="s">
        <v>8246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t="str">
        <f t="shared" si="91"/>
        <v>food</v>
      </c>
      <c r="R1168" t="str">
        <f t="shared" si="92"/>
        <v>food trucks</v>
      </c>
      <c r="S1168" s="10">
        <f t="shared" si="93"/>
        <v>42150.485439814816</v>
      </c>
      <c r="T1168" s="10">
        <f t="shared" si="9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90"/>
        <v>1.6316666666666667E-2</v>
      </c>
      <c r="G1169" t="s">
        <v>8221</v>
      </c>
      <c r="H1169">
        <f>E1169/N1169</f>
        <v>61.1875</v>
      </c>
      <c r="I1169" t="s">
        <v>8224</v>
      </c>
      <c r="J1169" t="s">
        <v>8246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t="str">
        <f t="shared" si="91"/>
        <v>food</v>
      </c>
      <c r="R1169" t="str">
        <f t="shared" si="92"/>
        <v>food trucks</v>
      </c>
      <c r="S1169" s="10">
        <f t="shared" si="93"/>
        <v>41863.734895833331</v>
      </c>
      <c r="T1169" s="10">
        <f t="shared" si="9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90"/>
        <v>5.6666666666666664E-2</v>
      </c>
      <c r="G1170" t="s">
        <v>8221</v>
      </c>
      <c r="H1170">
        <f>E1170/N1170</f>
        <v>340</v>
      </c>
      <c r="I1170" t="s">
        <v>8224</v>
      </c>
      <c r="J1170" t="s">
        <v>8246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t="str">
        <f t="shared" si="91"/>
        <v>food</v>
      </c>
      <c r="R1170" t="str">
        <f t="shared" si="92"/>
        <v>food trucks</v>
      </c>
      <c r="S1170" s="10">
        <f t="shared" si="93"/>
        <v>42605.053993055553</v>
      </c>
      <c r="T1170" s="10">
        <f t="shared" si="9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90"/>
        <v>1.6999999999999999E-3</v>
      </c>
      <c r="G1171" t="s">
        <v>8221</v>
      </c>
      <c r="H1171">
        <f>E1171/N1171</f>
        <v>5.666666666666667</v>
      </c>
      <c r="I1171" t="s">
        <v>8224</v>
      </c>
      <c r="J1171" t="s">
        <v>8246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t="str">
        <f t="shared" si="91"/>
        <v>food</v>
      </c>
      <c r="R1171" t="str">
        <f t="shared" si="92"/>
        <v>food trucks</v>
      </c>
      <c r="S1171" s="10">
        <f t="shared" si="93"/>
        <v>42027.353738425925</v>
      </c>
      <c r="T1171" s="10">
        <f t="shared" si="9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90"/>
        <v>4.0000000000000001E-3</v>
      </c>
      <c r="G1172" t="s">
        <v>8221</v>
      </c>
      <c r="H1172">
        <f>E1172/N1172</f>
        <v>50</v>
      </c>
      <c r="I1172" t="s">
        <v>8225</v>
      </c>
      <c r="J1172" t="s">
        <v>8247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t="str">
        <f t="shared" si="91"/>
        <v>food</v>
      </c>
      <c r="R1172" t="str">
        <f t="shared" si="92"/>
        <v>food trucks</v>
      </c>
      <c r="S1172" s="10">
        <f t="shared" si="93"/>
        <v>42124.893182870372</v>
      </c>
      <c r="T1172" s="10">
        <f t="shared" si="9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90"/>
        <v>1E-3</v>
      </c>
      <c r="G1173" t="s">
        <v>8221</v>
      </c>
      <c r="H1173">
        <f>E1173/N1173</f>
        <v>25</v>
      </c>
      <c r="I1173" t="s">
        <v>8224</v>
      </c>
      <c r="J1173" t="s">
        <v>8246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t="str">
        <f t="shared" si="91"/>
        <v>food</v>
      </c>
      <c r="R1173" t="str">
        <f t="shared" si="92"/>
        <v>food trucks</v>
      </c>
      <c r="S1173" s="10">
        <f t="shared" si="93"/>
        <v>41938.804710648146</v>
      </c>
      <c r="T1173" s="10">
        <f t="shared" si="9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90"/>
        <v>0</v>
      </c>
      <c r="G1174" t="s">
        <v>8221</v>
      </c>
      <c r="H1174" t="e">
        <f>E1174/N1174</f>
        <v>#DIV/0!</v>
      </c>
      <c r="I1174" t="s">
        <v>8224</v>
      </c>
      <c r="J1174" t="s">
        <v>8246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t="str">
        <f t="shared" si="91"/>
        <v>food</v>
      </c>
      <c r="R1174" t="str">
        <f t="shared" si="92"/>
        <v>food trucks</v>
      </c>
      <c r="S1174" s="10">
        <f t="shared" si="93"/>
        <v>41841.682314814818</v>
      </c>
      <c r="T1174" s="10">
        <f t="shared" si="9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90"/>
        <v>2.4000000000000001E-4</v>
      </c>
      <c r="G1175" t="s">
        <v>8221</v>
      </c>
      <c r="H1175">
        <f>E1175/N1175</f>
        <v>30</v>
      </c>
      <c r="I1175" t="s">
        <v>8224</v>
      </c>
      <c r="J1175" t="s">
        <v>8246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t="str">
        <f t="shared" si="91"/>
        <v>food</v>
      </c>
      <c r="R1175" t="str">
        <f t="shared" si="92"/>
        <v>food trucks</v>
      </c>
      <c r="S1175" s="10">
        <f t="shared" si="93"/>
        <v>42184.185844907406</v>
      </c>
      <c r="T1175" s="10">
        <f t="shared" si="9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90"/>
        <v>5.906666666666667E-2</v>
      </c>
      <c r="G1176" t="s">
        <v>8221</v>
      </c>
      <c r="H1176">
        <f>E1176/N1176</f>
        <v>46.631578947368418</v>
      </c>
      <c r="I1176" t="s">
        <v>8224</v>
      </c>
      <c r="J1176" t="s">
        <v>8246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t="str">
        <f t="shared" si="91"/>
        <v>food</v>
      </c>
      <c r="R1176" t="str">
        <f t="shared" si="92"/>
        <v>food trucks</v>
      </c>
      <c r="S1176" s="10">
        <f t="shared" si="93"/>
        <v>42468.84174768519</v>
      </c>
      <c r="T1176" s="10">
        <f t="shared" si="9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90"/>
        <v>2.9250000000000002E-2</v>
      </c>
      <c r="G1177" t="s">
        <v>8221</v>
      </c>
      <c r="H1177">
        <f>E1177/N1177</f>
        <v>65</v>
      </c>
      <c r="I1177" t="s">
        <v>8224</v>
      </c>
      <c r="J1177" t="s">
        <v>8246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t="str">
        <f t="shared" si="91"/>
        <v>food</v>
      </c>
      <c r="R1177" t="str">
        <f t="shared" si="92"/>
        <v>food trucks</v>
      </c>
      <c r="S1177" s="10">
        <f t="shared" si="93"/>
        <v>42170.728460648148</v>
      </c>
      <c r="T1177" s="10">
        <f t="shared" si="9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90"/>
        <v>5.7142857142857142E-5</v>
      </c>
      <c r="G1178" t="s">
        <v>8221</v>
      </c>
      <c r="H1178">
        <f>E1178/N1178</f>
        <v>10</v>
      </c>
      <c r="I1178" t="s">
        <v>8226</v>
      </c>
      <c r="J1178" t="s">
        <v>8248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t="str">
        <f t="shared" si="91"/>
        <v>food</v>
      </c>
      <c r="R1178" t="str">
        <f t="shared" si="92"/>
        <v>food trucks</v>
      </c>
      <c r="S1178" s="10">
        <f t="shared" si="93"/>
        <v>42746.019652777773</v>
      </c>
      <c r="T1178" s="10">
        <f t="shared" si="9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90"/>
        <v>0</v>
      </c>
      <c r="G1179" t="s">
        <v>8221</v>
      </c>
      <c r="H1179" t="e">
        <f>E1179/N1179</f>
        <v>#DIV/0!</v>
      </c>
      <c r="I1179" t="s">
        <v>8225</v>
      </c>
      <c r="J1179" t="s">
        <v>8247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t="str">
        <f t="shared" si="91"/>
        <v>food</v>
      </c>
      <c r="R1179" t="str">
        <f t="shared" si="92"/>
        <v>food trucks</v>
      </c>
      <c r="S1179" s="10">
        <f t="shared" si="93"/>
        <v>41897.660833333335</v>
      </c>
      <c r="T1179" s="10">
        <f t="shared" si="9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90"/>
        <v>6.666666666666667E-5</v>
      </c>
      <c r="G1180" t="s">
        <v>8221</v>
      </c>
      <c r="H1180">
        <f>E1180/N1180</f>
        <v>5</v>
      </c>
      <c r="I1180" t="s">
        <v>8224</v>
      </c>
      <c r="J1180" t="s">
        <v>8246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t="str">
        <f t="shared" si="91"/>
        <v>food</v>
      </c>
      <c r="R1180" t="str">
        <f t="shared" si="92"/>
        <v>food trucks</v>
      </c>
      <c r="S1180" s="10">
        <f t="shared" si="93"/>
        <v>41837.905694444446</v>
      </c>
      <c r="T1180" s="10">
        <f t="shared" si="9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90"/>
        <v>5.3333333333333337E-2</v>
      </c>
      <c r="G1181" t="s">
        <v>8221</v>
      </c>
      <c r="H1181">
        <f>E1181/N1181</f>
        <v>640</v>
      </c>
      <c r="I1181" t="s">
        <v>8229</v>
      </c>
      <c r="J1181" t="s">
        <v>8251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t="str">
        <f t="shared" si="91"/>
        <v>food</v>
      </c>
      <c r="R1181" t="str">
        <f t="shared" si="92"/>
        <v>food trucks</v>
      </c>
      <c r="S1181" s="10">
        <f t="shared" si="93"/>
        <v>42275.720219907409</v>
      </c>
      <c r="T1181" s="10">
        <f t="shared" si="9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90"/>
        <v>0.11749999999999999</v>
      </c>
      <c r="G1182" t="s">
        <v>8221</v>
      </c>
      <c r="H1182">
        <f>E1182/N1182</f>
        <v>69.117647058823536</v>
      </c>
      <c r="I1182" t="s">
        <v>8224</v>
      </c>
      <c r="J1182" t="s">
        <v>8246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t="str">
        <f t="shared" si="91"/>
        <v>food</v>
      </c>
      <c r="R1182" t="str">
        <f t="shared" si="92"/>
        <v>food trucks</v>
      </c>
      <c r="S1182" s="10">
        <f t="shared" si="93"/>
        <v>41781.806875000002</v>
      </c>
      <c r="T1182" s="10">
        <f t="shared" si="9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90"/>
        <v>8.0000000000000007E-5</v>
      </c>
      <c r="G1183" t="s">
        <v>8221</v>
      </c>
      <c r="H1183">
        <f>E1183/N1183</f>
        <v>1.3333333333333333</v>
      </c>
      <c r="I1183" t="s">
        <v>8224</v>
      </c>
      <c r="J1183" t="s">
        <v>8246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t="str">
        <f t="shared" si="91"/>
        <v>food</v>
      </c>
      <c r="R1183" t="str">
        <f t="shared" si="92"/>
        <v>food trucks</v>
      </c>
      <c r="S1183" s="10">
        <f t="shared" si="93"/>
        <v>42034.339363425926</v>
      </c>
      <c r="T1183" s="10">
        <f t="shared" si="9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90"/>
        <v>4.2000000000000003E-2</v>
      </c>
      <c r="G1184" t="s">
        <v>8221</v>
      </c>
      <c r="H1184">
        <f>E1184/N1184</f>
        <v>10.5</v>
      </c>
      <c r="I1184" t="s">
        <v>8224</v>
      </c>
      <c r="J1184" t="s">
        <v>8246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t="str">
        <f t="shared" si="91"/>
        <v>food</v>
      </c>
      <c r="R1184" t="str">
        <f t="shared" si="92"/>
        <v>food trucks</v>
      </c>
      <c r="S1184" s="10">
        <f t="shared" si="93"/>
        <v>42728.827407407407</v>
      </c>
      <c r="T1184" s="10">
        <f t="shared" si="9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90"/>
        <v>0.04</v>
      </c>
      <c r="G1185" t="s">
        <v>8221</v>
      </c>
      <c r="H1185">
        <f>E1185/N1185</f>
        <v>33.333333333333336</v>
      </c>
      <c r="I1185" t="s">
        <v>8224</v>
      </c>
      <c r="J1185" t="s">
        <v>8246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t="str">
        <f t="shared" si="91"/>
        <v>food</v>
      </c>
      <c r="R1185" t="str">
        <f t="shared" si="92"/>
        <v>food trucks</v>
      </c>
      <c r="S1185" s="10">
        <f t="shared" si="93"/>
        <v>42656.86137731481</v>
      </c>
      <c r="T1185" s="10">
        <f t="shared" si="9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90"/>
        <v>1.0493636363636363</v>
      </c>
      <c r="G1186" t="s">
        <v>8219</v>
      </c>
      <c r="H1186">
        <f>E1186/N1186</f>
        <v>61.562666666666665</v>
      </c>
      <c r="I1186" t="s">
        <v>8225</v>
      </c>
      <c r="J1186" t="s">
        <v>8247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t="str">
        <f t="shared" si="91"/>
        <v>photography</v>
      </c>
      <c r="R1186" t="str">
        <f t="shared" si="92"/>
        <v>photobooks</v>
      </c>
      <c r="S1186" s="10">
        <f t="shared" si="93"/>
        <v>42741.599664351852</v>
      </c>
      <c r="T1186" s="10">
        <f t="shared" si="9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90"/>
        <v>1.0544</v>
      </c>
      <c r="G1187" t="s">
        <v>8219</v>
      </c>
      <c r="H1187">
        <f>E1187/N1187</f>
        <v>118.73873873873873</v>
      </c>
      <c r="I1187" t="s">
        <v>8224</v>
      </c>
      <c r="J1187" t="s">
        <v>8246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t="str">
        <f t="shared" si="91"/>
        <v>photography</v>
      </c>
      <c r="R1187" t="str">
        <f t="shared" si="92"/>
        <v>photobooks</v>
      </c>
      <c r="S1187" s="10">
        <f t="shared" si="93"/>
        <v>42130.865150462967</v>
      </c>
      <c r="T1187" s="10">
        <f t="shared" si="9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90"/>
        <v>1.0673333333333332</v>
      </c>
      <c r="G1188" t="s">
        <v>8219</v>
      </c>
      <c r="H1188">
        <f>E1188/N1188</f>
        <v>65.081300813008127</v>
      </c>
      <c r="I1188" t="s">
        <v>8225</v>
      </c>
      <c r="J1188" t="s">
        <v>8247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t="str">
        <f t="shared" si="91"/>
        <v>photography</v>
      </c>
      <c r="R1188" t="str">
        <f t="shared" si="92"/>
        <v>photobooks</v>
      </c>
      <c r="S1188" s="10">
        <f t="shared" si="93"/>
        <v>42123.86336805555</v>
      </c>
      <c r="T1188" s="10">
        <f t="shared" si="9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90"/>
        <v>1.0412571428571429</v>
      </c>
      <c r="G1189" t="s">
        <v>8219</v>
      </c>
      <c r="H1189">
        <f>E1189/N1189</f>
        <v>130.15714285714284</v>
      </c>
      <c r="I1189" t="s">
        <v>8224</v>
      </c>
      <c r="J1189" t="s">
        <v>8246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t="str">
        <f t="shared" si="91"/>
        <v>photography</v>
      </c>
      <c r="R1189" t="str">
        <f t="shared" si="92"/>
        <v>photobooks</v>
      </c>
      <c r="S1189" s="10">
        <f t="shared" si="93"/>
        <v>42109.894942129627</v>
      </c>
      <c r="T1189" s="10">
        <f t="shared" si="9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90"/>
        <v>1.6054999999999999</v>
      </c>
      <c r="G1190" t="s">
        <v>8219</v>
      </c>
      <c r="H1190">
        <f>E1190/N1190</f>
        <v>37.776470588235291</v>
      </c>
      <c r="I1190" t="s">
        <v>8229</v>
      </c>
      <c r="J1190" t="s">
        <v>8251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t="str">
        <f t="shared" si="91"/>
        <v>photography</v>
      </c>
      <c r="R1190" t="str">
        <f t="shared" si="92"/>
        <v>photobooks</v>
      </c>
      <c r="S1190" s="10">
        <f t="shared" si="93"/>
        <v>42711.700694444444</v>
      </c>
      <c r="T1190" s="10">
        <f t="shared" si="9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90"/>
        <v>1.0777777777777777</v>
      </c>
      <c r="G1191" t="s">
        <v>8219</v>
      </c>
      <c r="H1191">
        <f>E1191/N1191</f>
        <v>112.79069767441861</v>
      </c>
      <c r="I1191" t="s">
        <v>8224</v>
      </c>
      <c r="J1191" t="s">
        <v>8246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t="str">
        <f t="shared" si="91"/>
        <v>photography</v>
      </c>
      <c r="R1191" t="str">
        <f t="shared" si="92"/>
        <v>photobooks</v>
      </c>
      <c r="S1191" s="10">
        <f t="shared" si="93"/>
        <v>42529.979108796295</v>
      </c>
      <c r="T1191" s="10">
        <f t="shared" si="9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90"/>
        <v>1.35</v>
      </c>
      <c r="G1192" t="s">
        <v>8219</v>
      </c>
      <c r="H1192">
        <f>E1192/N1192</f>
        <v>51.92307692307692</v>
      </c>
      <c r="I1192" t="s">
        <v>8224</v>
      </c>
      <c r="J1192" t="s">
        <v>8246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t="str">
        <f t="shared" si="91"/>
        <v>photography</v>
      </c>
      <c r="R1192" t="str">
        <f t="shared" si="92"/>
        <v>photobooks</v>
      </c>
      <c r="S1192" s="10">
        <f t="shared" si="93"/>
        <v>41852.665798611109</v>
      </c>
      <c r="T1192" s="10">
        <f t="shared" si="9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90"/>
        <v>1.0907407407407408</v>
      </c>
      <c r="G1193" t="s">
        <v>8219</v>
      </c>
      <c r="H1193">
        <f>E1193/N1193</f>
        <v>89.242424242424249</v>
      </c>
      <c r="I1193" t="s">
        <v>8224</v>
      </c>
      <c r="J1193" t="s">
        <v>8246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t="str">
        <f t="shared" si="91"/>
        <v>photography</v>
      </c>
      <c r="R1193" t="str">
        <f t="shared" si="92"/>
        <v>photobooks</v>
      </c>
      <c r="S1193" s="10">
        <f t="shared" si="93"/>
        <v>42419.603703703702</v>
      </c>
      <c r="T1193" s="10">
        <f t="shared" si="9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90"/>
        <v>2.9</v>
      </c>
      <c r="G1194" t="s">
        <v>8219</v>
      </c>
      <c r="H1194">
        <f>E1194/N1194</f>
        <v>19.333333333333332</v>
      </c>
      <c r="I1194" t="s">
        <v>8225</v>
      </c>
      <c r="J1194" t="s">
        <v>8247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t="str">
        <f t="shared" si="91"/>
        <v>photography</v>
      </c>
      <c r="R1194" t="str">
        <f t="shared" si="92"/>
        <v>photobooks</v>
      </c>
      <c r="S1194" s="10">
        <f t="shared" si="93"/>
        <v>42747.506689814814</v>
      </c>
      <c r="T1194" s="10">
        <f t="shared" si="9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90"/>
        <v>1.0395714285714286</v>
      </c>
      <c r="G1195" t="s">
        <v>8219</v>
      </c>
      <c r="H1195">
        <f>E1195/N1195</f>
        <v>79.967032967032964</v>
      </c>
      <c r="I1195" t="s">
        <v>8224</v>
      </c>
      <c r="J1195" t="s">
        <v>8246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t="str">
        <f t="shared" si="91"/>
        <v>photography</v>
      </c>
      <c r="R1195" t="str">
        <f t="shared" si="92"/>
        <v>photobooks</v>
      </c>
      <c r="S1195" s="10">
        <f t="shared" si="93"/>
        <v>42409.776076388895</v>
      </c>
      <c r="T1195" s="10">
        <f t="shared" si="9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90"/>
        <v>3.2223999999999999</v>
      </c>
      <c r="G1196" t="s">
        <v>8219</v>
      </c>
      <c r="H1196">
        <f>E1196/N1196</f>
        <v>56.414565826330531</v>
      </c>
      <c r="I1196" t="s">
        <v>8241</v>
      </c>
      <c r="J1196" t="s">
        <v>8249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t="str">
        <f t="shared" si="91"/>
        <v>photography</v>
      </c>
      <c r="R1196" t="str">
        <f t="shared" si="92"/>
        <v>photobooks</v>
      </c>
      <c r="S1196" s="10">
        <f t="shared" si="93"/>
        <v>42072.488182870366</v>
      </c>
      <c r="T1196" s="10">
        <f t="shared" si="9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90"/>
        <v>1.35</v>
      </c>
      <c r="G1197" t="s">
        <v>8219</v>
      </c>
      <c r="H1197">
        <f>E1197/N1197</f>
        <v>79.411764705882348</v>
      </c>
      <c r="I1197" t="s">
        <v>8237</v>
      </c>
      <c r="J1197" t="s">
        <v>8249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t="str">
        <f t="shared" si="91"/>
        <v>photography</v>
      </c>
      <c r="R1197" t="str">
        <f t="shared" si="92"/>
        <v>photobooks</v>
      </c>
      <c r="S1197" s="10">
        <f t="shared" si="93"/>
        <v>42298.34783564815</v>
      </c>
      <c r="T1197" s="10">
        <f t="shared" si="9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90"/>
        <v>2.6991034482758622</v>
      </c>
      <c r="G1198" t="s">
        <v>8219</v>
      </c>
      <c r="H1198">
        <f>E1198/N1198</f>
        <v>76.439453125</v>
      </c>
      <c r="I1198" t="s">
        <v>8225</v>
      </c>
      <c r="J1198" t="s">
        <v>8247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t="str">
        <f t="shared" si="91"/>
        <v>photography</v>
      </c>
      <c r="R1198" t="str">
        <f t="shared" si="92"/>
        <v>photobooks</v>
      </c>
      <c r="S1198" s="10">
        <f t="shared" si="93"/>
        <v>42326.818738425922</v>
      </c>
      <c r="T1198" s="10">
        <f t="shared" si="9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90"/>
        <v>2.5329333333333333</v>
      </c>
      <c r="G1199" t="s">
        <v>8219</v>
      </c>
      <c r="H1199">
        <f>E1199/N1199</f>
        <v>121</v>
      </c>
      <c r="I1199" t="s">
        <v>8224</v>
      </c>
      <c r="J1199" t="s">
        <v>8246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t="str">
        <f t="shared" si="91"/>
        <v>photography</v>
      </c>
      <c r="R1199" t="str">
        <f t="shared" si="92"/>
        <v>photobooks</v>
      </c>
      <c r="S1199" s="10">
        <f t="shared" si="93"/>
        <v>42503.66474537037</v>
      </c>
      <c r="T1199" s="10">
        <f t="shared" si="9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90"/>
        <v>2.6059999999999999</v>
      </c>
      <c r="G1200" t="s">
        <v>8219</v>
      </c>
      <c r="H1200">
        <f>E1200/N1200</f>
        <v>54.616766467065865</v>
      </c>
      <c r="I1200" t="s">
        <v>8224</v>
      </c>
      <c r="J1200" t="s">
        <v>8246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t="str">
        <f t="shared" si="91"/>
        <v>photography</v>
      </c>
      <c r="R1200" t="str">
        <f t="shared" si="92"/>
        <v>photobooks</v>
      </c>
      <c r="S1200" s="10">
        <f t="shared" si="93"/>
        <v>42333.619050925925</v>
      </c>
      <c r="T1200" s="10">
        <f t="shared" si="9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90"/>
        <v>1.0131677953348381</v>
      </c>
      <c r="G1201" t="s">
        <v>8219</v>
      </c>
      <c r="H1201">
        <f>E1201/N1201</f>
        <v>299.22222222222223</v>
      </c>
      <c r="I1201" t="s">
        <v>8225</v>
      </c>
      <c r="J1201" t="s">
        <v>8247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t="str">
        <f t="shared" si="91"/>
        <v>photography</v>
      </c>
      <c r="R1201" t="str">
        <f t="shared" si="92"/>
        <v>photobooks</v>
      </c>
      <c r="S1201" s="10">
        <f t="shared" si="93"/>
        <v>42161.770833333328</v>
      </c>
      <c r="T1201" s="10">
        <f t="shared" si="9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90"/>
        <v>1.2560416666666667</v>
      </c>
      <c r="G1202" t="s">
        <v>8219</v>
      </c>
      <c r="H1202">
        <f>E1202/N1202</f>
        <v>58.533980582524272</v>
      </c>
      <c r="I1202" t="s">
        <v>8224</v>
      </c>
      <c r="J1202" t="s">
        <v>8246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t="str">
        <f t="shared" si="91"/>
        <v>photography</v>
      </c>
      <c r="R1202" t="str">
        <f t="shared" si="92"/>
        <v>photobooks</v>
      </c>
      <c r="S1202" s="10">
        <f t="shared" si="93"/>
        <v>42089.477500000001</v>
      </c>
      <c r="T1202" s="10">
        <f t="shared" si="9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90"/>
        <v>1.0243783333333334</v>
      </c>
      <c r="G1203" t="s">
        <v>8219</v>
      </c>
      <c r="H1203">
        <f>E1203/N1203</f>
        <v>55.371801801801809</v>
      </c>
      <c r="I1203" t="s">
        <v>8225</v>
      </c>
      <c r="J1203" t="s">
        <v>8247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t="str">
        <f t="shared" si="91"/>
        <v>photography</v>
      </c>
      <c r="R1203" t="str">
        <f t="shared" si="92"/>
        <v>photobooks</v>
      </c>
      <c r="S1203" s="10">
        <f t="shared" si="93"/>
        <v>42536.60701388889</v>
      </c>
      <c r="T1203" s="10">
        <f t="shared" si="9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90"/>
        <v>1.99244</v>
      </c>
      <c r="G1204" t="s">
        <v>8219</v>
      </c>
      <c r="H1204">
        <f>E1204/N1204</f>
        <v>183.80442804428046</v>
      </c>
      <c r="I1204" t="s">
        <v>8226</v>
      </c>
      <c r="J1204" t="s">
        <v>8248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t="str">
        <f t="shared" si="91"/>
        <v>photography</v>
      </c>
      <c r="R1204" t="str">
        <f t="shared" si="92"/>
        <v>photobooks</v>
      </c>
      <c r="S1204" s="10">
        <f t="shared" si="93"/>
        <v>42152.288819444439</v>
      </c>
      <c r="T1204" s="10">
        <f t="shared" si="9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90"/>
        <v>1.0245398773006136</v>
      </c>
      <c r="G1205" t="s">
        <v>8219</v>
      </c>
      <c r="H1205">
        <f>E1205/N1205</f>
        <v>165.34653465346534</v>
      </c>
      <c r="I1205" t="s">
        <v>8224</v>
      </c>
      <c r="J1205" t="s">
        <v>8246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t="str">
        <f t="shared" si="91"/>
        <v>photography</v>
      </c>
      <c r="R1205" t="str">
        <f t="shared" si="92"/>
        <v>photobooks</v>
      </c>
      <c r="S1205" s="10">
        <f t="shared" si="93"/>
        <v>42125.614895833336</v>
      </c>
      <c r="T1205" s="10">
        <f t="shared" si="9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90"/>
        <v>1.0294615384615384</v>
      </c>
      <c r="G1206" t="s">
        <v>8219</v>
      </c>
      <c r="H1206">
        <f>E1206/N1206</f>
        <v>234.78947368421052</v>
      </c>
      <c r="I1206" t="s">
        <v>8224</v>
      </c>
      <c r="J1206" t="s">
        <v>8246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t="str">
        <f t="shared" si="91"/>
        <v>photography</v>
      </c>
      <c r="R1206" t="str">
        <f t="shared" si="92"/>
        <v>photobooks</v>
      </c>
      <c r="S1206" s="10">
        <f t="shared" si="93"/>
        <v>42297.748067129629</v>
      </c>
      <c r="T1206" s="10">
        <f t="shared" si="9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90"/>
        <v>1.0086153846153847</v>
      </c>
      <c r="G1207" t="s">
        <v>8219</v>
      </c>
      <c r="H1207">
        <f>E1207/N1207</f>
        <v>211.48387096774192</v>
      </c>
      <c r="I1207" t="s">
        <v>8236</v>
      </c>
      <c r="J1207" t="s">
        <v>8249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t="str">
        <f t="shared" si="91"/>
        <v>photography</v>
      </c>
      <c r="R1207" t="str">
        <f t="shared" si="92"/>
        <v>photobooks</v>
      </c>
      <c r="S1207" s="10">
        <f t="shared" si="93"/>
        <v>42138.506377314814</v>
      </c>
      <c r="T1207" s="10">
        <f t="shared" si="9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90"/>
        <v>1.1499999999999999</v>
      </c>
      <c r="G1208" t="s">
        <v>8219</v>
      </c>
      <c r="H1208">
        <f>E1208/N1208</f>
        <v>32.34375</v>
      </c>
      <c r="I1208" t="s">
        <v>8239</v>
      </c>
      <c r="J1208" t="s">
        <v>8249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t="str">
        <f t="shared" si="91"/>
        <v>photography</v>
      </c>
      <c r="R1208" t="str">
        <f t="shared" si="92"/>
        <v>photobooks</v>
      </c>
      <c r="S1208" s="10">
        <f t="shared" si="93"/>
        <v>42772.776076388895</v>
      </c>
      <c r="T1208" s="10">
        <f t="shared" si="9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90"/>
        <v>1.0416766467065868</v>
      </c>
      <c r="G1209" t="s">
        <v>8219</v>
      </c>
      <c r="H1209">
        <f>E1209/N1209</f>
        <v>123.37588652482269</v>
      </c>
      <c r="I1209" t="s">
        <v>8237</v>
      </c>
      <c r="J1209" t="s">
        <v>8249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t="str">
        <f t="shared" si="91"/>
        <v>photography</v>
      </c>
      <c r="R1209" t="str">
        <f t="shared" si="92"/>
        <v>photobooks</v>
      </c>
      <c r="S1209" s="10">
        <f t="shared" si="93"/>
        <v>42430.430243055554</v>
      </c>
      <c r="T1209" s="10">
        <f t="shared" si="9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90"/>
        <v>1.5529999999999999</v>
      </c>
      <c r="G1210" t="s">
        <v>8219</v>
      </c>
      <c r="H1210">
        <f>E1210/N1210</f>
        <v>207.06666666666666</v>
      </c>
      <c r="I1210" t="s">
        <v>8224</v>
      </c>
      <c r="J1210" t="s">
        <v>8246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t="str">
        <f t="shared" si="91"/>
        <v>photography</v>
      </c>
      <c r="R1210" t="str">
        <f t="shared" si="92"/>
        <v>photobooks</v>
      </c>
      <c r="S1210" s="10">
        <f t="shared" si="93"/>
        <v>42423.709074074075</v>
      </c>
      <c r="T1210" s="10">
        <f t="shared" si="9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90"/>
        <v>1.06</v>
      </c>
      <c r="G1211" t="s">
        <v>8219</v>
      </c>
      <c r="H1211">
        <f>E1211/N1211</f>
        <v>138.2608695652174</v>
      </c>
      <c r="I1211" t="s">
        <v>8224</v>
      </c>
      <c r="J1211" t="s">
        <v>8246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t="str">
        <f t="shared" si="91"/>
        <v>photography</v>
      </c>
      <c r="R1211" t="str">
        <f t="shared" si="92"/>
        <v>photobooks</v>
      </c>
      <c r="S1211" s="10">
        <f t="shared" si="93"/>
        <v>42761.846122685187</v>
      </c>
      <c r="T1211" s="10">
        <f t="shared" si="9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90"/>
        <v>2.5431499999999998</v>
      </c>
      <c r="G1212" t="s">
        <v>8219</v>
      </c>
      <c r="H1212">
        <f>E1212/N1212</f>
        <v>493.81553398058253</v>
      </c>
      <c r="I1212" t="s">
        <v>8235</v>
      </c>
      <c r="J1212" t="s">
        <v>8255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t="str">
        <f t="shared" si="91"/>
        <v>photography</v>
      </c>
      <c r="R1212" t="str">
        <f t="shared" si="92"/>
        <v>photobooks</v>
      </c>
      <c r="S1212" s="10">
        <f t="shared" si="93"/>
        <v>42132.941805555558</v>
      </c>
      <c r="T1212" s="10">
        <f t="shared" si="9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90"/>
        <v>1.0109999999999999</v>
      </c>
      <c r="G1213" t="s">
        <v>8219</v>
      </c>
      <c r="H1213">
        <f>E1213/N1213</f>
        <v>168.5</v>
      </c>
      <c r="I1213" t="s">
        <v>8229</v>
      </c>
      <c r="J1213" t="s">
        <v>8251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t="str">
        <f t="shared" si="91"/>
        <v>photography</v>
      </c>
      <c r="R1213" t="str">
        <f t="shared" si="92"/>
        <v>photobooks</v>
      </c>
      <c r="S1213" s="10">
        <f t="shared" si="93"/>
        <v>42515.866446759261</v>
      </c>
      <c r="T1213" s="10">
        <f t="shared" si="9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90"/>
        <v>1.2904</v>
      </c>
      <c r="G1214" t="s">
        <v>8219</v>
      </c>
      <c r="H1214">
        <f>E1214/N1214</f>
        <v>38.867469879518069</v>
      </c>
      <c r="I1214" t="s">
        <v>8224</v>
      </c>
      <c r="J1214" t="s">
        <v>8246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t="str">
        <f t="shared" si="91"/>
        <v>photography</v>
      </c>
      <c r="R1214" t="str">
        <f t="shared" si="92"/>
        <v>photobooks</v>
      </c>
      <c r="S1214" s="10">
        <f t="shared" si="93"/>
        <v>42318.950173611112</v>
      </c>
      <c r="T1214" s="10">
        <f t="shared" si="9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90"/>
        <v>1.0223076923076924</v>
      </c>
      <c r="G1215" t="s">
        <v>8219</v>
      </c>
      <c r="H1215">
        <f>E1215/N1215</f>
        <v>61.527777777777779</v>
      </c>
      <c r="I1215" t="s">
        <v>8225</v>
      </c>
      <c r="J1215" t="s">
        <v>8247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t="str">
        <f t="shared" si="91"/>
        <v>photography</v>
      </c>
      <c r="R1215" t="str">
        <f t="shared" si="92"/>
        <v>photobooks</v>
      </c>
      <c r="S1215" s="10">
        <f t="shared" si="93"/>
        <v>42731.755787037036</v>
      </c>
      <c r="T1215" s="10">
        <f t="shared" si="9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90"/>
        <v>1.3180000000000001</v>
      </c>
      <c r="G1216" t="s">
        <v>8219</v>
      </c>
      <c r="H1216">
        <f>E1216/N1216</f>
        <v>105.44</v>
      </c>
      <c r="I1216" t="s">
        <v>8224</v>
      </c>
      <c r="J1216" t="s">
        <v>8246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t="str">
        <f t="shared" si="91"/>
        <v>photography</v>
      </c>
      <c r="R1216" t="str">
        <f t="shared" si="92"/>
        <v>photobooks</v>
      </c>
      <c r="S1216" s="10">
        <f t="shared" si="93"/>
        <v>42104.840335648143</v>
      </c>
      <c r="T1216" s="10">
        <f t="shared" si="9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90"/>
        <v>7.8608020000000005</v>
      </c>
      <c r="G1217" t="s">
        <v>8219</v>
      </c>
      <c r="H1217">
        <f>E1217/N1217</f>
        <v>71.592003642987251</v>
      </c>
      <c r="I1217" t="s">
        <v>8224</v>
      </c>
      <c r="J1217" t="s">
        <v>8246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t="str">
        <f t="shared" si="91"/>
        <v>photography</v>
      </c>
      <c r="R1217" t="str">
        <f t="shared" si="92"/>
        <v>photobooks</v>
      </c>
      <c r="S1217" s="10">
        <f t="shared" si="93"/>
        <v>41759.923101851848</v>
      </c>
      <c r="T1217" s="10">
        <f t="shared" si="9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si="90"/>
        <v>1.4570000000000001</v>
      </c>
      <c r="G1218" t="s">
        <v>8219</v>
      </c>
      <c r="H1218">
        <f>E1218/N1218</f>
        <v>91.882882882882882</v>
      </c>
      <c r="I1218" t="s">
        <v>8224</v>
      </c>
      <c r="J1218" t="s">
        <v>8246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t="str">
        <f t="shared" si="91"/>
        <v>photography</v>
      </c>
      <c r="R1218" t="str">
        <f t="shared" si="92"/>
        <v>photobooks</v>
      </c>
      <c r="S1218" s="10">
        <f t="shared" si="93"/>
        <v>42247.616400462968</v>
      </c>
      <c r="T1218" s="10">
        <f t="shared" si="9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ref="F1219:F1282" si="95">E1219/D1219</f>
        <v>1.026</v>
      </c>
      <c r="G1219" t="s">
        <v>8219</v>
      </c>
      <c r="H1219">
        <f>E1219/N1219</f>
        <v>148.57377049180329</v>
      </c>
      <c r="I1219" t="s">
        <v>8224</v>
      </c>
      <c r="J1219" t="s">
        <v>8246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t="str">
        <f t="shared" ref="Q1219:Q1282" si="96">LEFT(P1219,(FIND("/",P1219,1)-1))</f>
        <v>photography</v>
      </c>
      <c r="R1219" t="str">
        <f t="shared" ref="R1219:R1282" si="97">MID(P1219,FIND("/",P1219)+1,256)</f>
        <v>photobooks</v>
      </c>
      <c r="S1219" s="10">
        <f t="shared" ref="S1219:S1282" si="98">(((L1219/60)/60)/24)+DATE(1970,1,1)</f>
        <v>42535.809490740736</v>
      </c>
      <c r="T1219" s="10">
        <f t="shared" ref="T1219:T1282" si="99">(((K1219/60)/60)/24)+DATE(1970,1,1)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95"/>
        <v>1.7227777777777777</v>
      </c>
      <c r="G1220" t="s">
        <v>8219</v>
      </c>
      <c r="H1220">
        <f>E1220/N1220</f>
        <v>174.2134831460674</v>
      </c>
      <c r="I1220" t="s">
        <v>8224</v>
      </c>
      <c r="J1220" t="s">
        <v>8246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t="str">
        <f t="shared" si="96"/>
        <v>photography</v>
      </c>
      <c r="R1220" t="str">
        <f t="shared" si="97"/>
        <v>photobooks</v>
      </c>
      <c r="S1220" s="10">
        <f t="shared" si="98"/>
        <v>42278.662037037036</v>
      </c>
      <c r="T1220" s="10">
        <f t="shared" si="9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95"/>
        <v>1.5916819571865444</v>
      </c>
      <c r="G1221" t="s">
        <v>8219</v>
      </c>
      <c r="H1221">
        <f>E1221/N1221</f>
        <v>102.86166007905139</v>
      </c>
      <c r="I1221" t="s">
        <v>8224</v>
      </c>
      <c r="J1221" t="s">
        <v>8246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t="str">
        <f t="shared" si="96"/>
        <v>photography</v>
      </c>
      <c r="R1221" t="str">
        <f t="shared" si="97"/>
        <v>photobooks</v>
      </c>
      <c r="S1221" s="10">
        <f t="shared" si="98"/>
        <v>42633.461956018517</v>
      </c>
      <c r="T1221" s="10">
        <f t="shared" si="9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95"/>
        <v>1.0376666666666667</v>
      </c>
      <c r="G1222" t="s">
        <v>8219</v>
      </c>
      <c r="H1222">
        <f>E1222/N1222</f>
        <v>111.17857142857143</v>
      </c>
      <c r="I1222" t="s">
        <v>8236</v>
      </c>
      <c r="J1222" t="s">
        <v>8249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t="str">
        <f t="shared" si="96"/>
        <v>photography</v>
      </c>
      <c r="R1222" t="str">
        <f t="shared" si="97"/>
        <v>photobooks</v>
      </c>
      <c r="S1222" s="10">
        <f t="shared" si="98"/>
        <v>42211.628611111111</v>
      </c>
      <c r="T1222" s="10">
        <f t="shared" si="9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95"/>
        <v>1.1140954545454547</v>
      </c>
      <c r="G1223" t="s">
        <v>8219</v>
      </c>
      <c r="H1223">
        <f>E1223/N1223</f>
        <v>23.796213592233013</v>
      </c>
      <c r="I1223" t="s">
        <v>8225</v>
      </c>
      <c r="J1223" t="s">
        <v>8247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t="str">
        <f t="shared" si="96"/>
        <v>photography</v>
      </c>
      <c r="R1223" t="str">
        <f t="shared" si="97"/>
        <v>photobooks</v>
      </c>
      <c r="S1223" s="10">
        <f t="shared" si="98"/>
        <v>42680.47555555556</v>
      </c>
      <c r="T1223" s="10">
        <f t="shared" si="9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95"/>
        <v>2.80375</v>
      </c>
      <c r="G1224" t="s">
        <v>8219</v>
      </c>
      <c r="H1224">
        <f>E1224/N1224</f>
        <v>81.268115942028984</v>
      </c>
      <c r="I1224" t="s">
        <v>8229</v>
      </c>
      <c r="J1224" t="s">
        <v>8251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t="str">
        <f t="shared" si="96"/>
        <v>photography</v>
      </c>
      <c r="R1224" t="str">
        <f t="shared" si="97"/>
        <v>photobooks</v>
      </c>
      <c r="S1224" s="10">
        <f t="shared" si="98"/>
        <v>42430.720451388886</v>
      </c>
      <c r="T1224" s="10">
        <f t="shared" si="9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95"/>
        <v>1.1210606060606061</v>
      </c>
      <c r="G1225" t="s">
        <v>8219</v>
      </c>
      <c r="H1225">
        <f>E1225/N1225</f>
        <v>116.21465968586388</v>
      </c>
      <c r="I1225" t="s">
        <v>8224</v>
      </c>
      <c r="J1225" t="s">
        <v>8246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t="str">
        <f t="shared" si="96"/>
        <v>photography</v>
      </c>
      <c r="R1225" t="str">
        <f t="shared" si="97"/>
        <v>photobooks</v>
      </c>
      <c r="S1225" s="10">
        <f t="shared" si="98"/>
        <v>42654.177187499998</v>
      </c>
      <c r="T1225" s="10">
        <f t="shared" si="9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95"/>
        <v>7.0666666666666669E-2</v>
      </c>
      <c r="G1226" t="s">
        <v>8220</v>
      </c>
      <c r="H1226">
        <f>E1226/N1226</f>
        <v>58.888888888888886</v>
      </c>
      <c r="I1226" t="s">
        <v>8224</v>
      </c>
      <c r="J1226" t="s">
        <v>8246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t="str">
        <f t="shared" si="96"/>
        <v>music</v>
      </c>
      <c r="R1226" t="str">
        <f t="shared" si="97"/>
        <v>world music</v>
      </c>
      <c r="S1226" s="10">
        <f t="shared" si="98"/>
        <v>41736.549791666665</v>
      </c>
      <c r="T1226" s="10">
        <f t="shared" si="9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95"/>
        <v>4.3999999999999997E-2</v>
      </c>
      <c r="G1227" t="s">
        <v>8220</v>
      </c>
      <c r="H1227">
        <f>E1227/N1227</f>
        <v>44</v>
      </c>
      <c r="I1227" t="s">
        <v>8224</v>
      </c>
      <c r="J1227" t="s">
        <v>8246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t="str">
        <f t="shared" si="96"/>
        <v>music</v>
      </c>
      <c r="R1227" t="str">
        <f t="shared" si="97"/>
        <v>world music</v>
      </c>
      <c r="S1227" s="10">
        <f t="shared" si="98"/>
        <v>41509.905995370369</v>
      </c>
      <c r="T1227" s="10">
        <f t="shared" si="9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95"/>
        <v>3.8739999999999997E-2</v>
      </c>
      <c r="G1228" t="s">
        <v>8220</v>
      </c>
      <c r="H1228">
        <f>E1228/N1228</f>
        <v>48.424999999999997</v>
      </c>
      <c r="I1228" t="s">
        <v>8224</v>
      </c>
      <c r="J1228" t="s">
        <v>8246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t="str">
        <f t="shared" si="96"/>
        <v>music</v>
      </c>
      <c r="R1228" t="str">
        <f t="shared" si="97"/>
        <v>world music</v>
      </c>
      <c r="S1228" s="10">
        <f t="shared" si="98"/>
        <v>41715.874780092592</v>
      </c>
      <c r="T1228" s="10">
        <f t="shared" si="9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95"/>
        <v>0</v>
      </c>
      <c r="G1229" t="s">
        <v>8220</v>
      </c>
      <c r="H1229" t="e">
        <f>E1229/N1229</f>
        <v>#DIV/0!</v>
      </c>
      <c r="I1229" t="s">
        <v>8224</v>
      </c>
      <c r="J1229" t="s">
        <v>8246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t="str">
        <f t="shared" si="96"/>
        <v>music</v>
      </c>
      <c r="R1229" t="str">
        <f t="shared" si="97"/>
        <v>world music</v>
      </c>
      <c r="S1229" s="10">
        <f t="shared" si="98"/>
        <v>41827.919166666667</v>
      </c>
      <c r="T1229" s="10">
        <f t="shared" si="9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95"/>
        <v>0.29299999999999998</v>
      </c>
      <c r="G1230" t="s">
        <v>8220</v>
      </c>
      <c r="H1230">
        <f>E1230/N1230</f>
        <v>61.041666666666664</v>
      </c>
      <c r="I1230" t="s">
        <v>8224</v>
      </c>
      <c r="J1230" t="s">
        <v>8246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t="str">
        <f t="shared" si="96"/>
        <v>music</v>
      </c>
      <c r="R1230" t="str">
        <f t="shared" si="97"/>
        <v>world music</v>
      </c>
      <c r="S1230" s="10">
        <f t="shared" si="98"/>
        <v>40754.729259259257</v>
      </c>
      <c r="T1230" s="10">
        <f t="shared" si="9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95"/>
        <v>9.0909090909090905E-3</v>
      </c>
      <c r="G1231" t="s">
        <v>8220</v>
      </c>
      <c r="H1231">
        <f>E1231/N1231</f>
        <v>25</v>
      </c>
      <c r="I1231" t="s">
        <v>8224</v>
      </c>
      <c r="J1231" t="s">
        <v>8246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t="str">
        <f t="shared" si="96"/>
        <v>music</v>
      </c>
      <c r="R1231" t="str">
        <f t="shared" si="97"/>
        <v>world music</v>
      </c>
      <c r="S1231" s="10">
        <f t="shared" si="98"/>
        <v>40985.459803240738</v>
      </c>
      <c r="T1231" s="10">
        <f t="shared" si="9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95"/>
        <v>0</v>
      </c>
      <c r="G1232" t="s">
        <v>8220</v>
      </c>
      <c r="H1232" t="e">
        <f>E1232/N1232</f>
        <v>#DIV/0!</v>
      </c>
      <c r="I1232" t="s">
        <v>8224</v>
      </c>
      <c r="J1232" t="s">
        <v>8246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t="str">
        <f t="shared" si="96"/>
        <v>music</v>
      </c>
      <c r="R1232" t="str">
        <f t="shared" si="97"/>
        <v>world music</v>
      </c>
      <c r="S1232" s="10">
        <f t="shared" si="98"/>
        <v>40568.972569444442</v>
      </c>
      <c r="T1232" s="10">
        <f t="shared" si="9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95"/>
        <v>0</v>
      </c>
      <c r="G1233" t="s">
        <v>8220</v>
      </c>
      <c r="H1233" t="e">
        <f>E1233/N1233</f>
        <v>#DIV/0!</v>
      </c>
      <c r="I1233" t="s">
        <v>8224</v>
      </c>
      <c r="J1233" t="s">
        <v>8246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t="str">
        <f t="shared" si="96"/>
        <v>music</v>
      </c>
      <c r="R1233" t="str">
        <f t="shared" si="97"/>
        <v>world music</v>
      </c>
      <c r="S1233" s="10">
        <f t="shared" si="98"/>
        <v>42193.941759259258</v>
      </c>
      <c r="T1233" s="10">
        <f t="shared" si="9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95"/>
        <v>8.0000000000000002E-3</v>
      </c>
      <c r="G1234" t="s">
        <v>8220</v>
      </c>
      <c r="H1234">
        <f>E1234/N1234</f>
        <v>40</v>
      </c>
      <c r="I1234" t="s">
        <v>8224</v>
      </c>
      <c r="J1234" t="s">
        <v>8246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t="str">
        <f t="shared" si="96"/>
        <v>music</v>
      </c>
      <c r="R1234" t="str">
        <f t="shared" si="97"/>
        <v>world music</v>
      </c>
      <c r="S1234" s="10">
        <f t="shared" si="98"/>
        <v>41506.848032407412</v>
      </c>
      <c r="T1234" s="10">
        <f t="shared" si="9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95"/>
        <v>0.11600000000000001</v>
      </c>
      <c r="G1235" t="s">
        <v>8220</v>
      </c>
      <c r="H1235">
        <f>E1235/N1235</f>
        <v>19.333333333333332</v>
      </c>
      <c r="I1235" t="s">
        <v>8224</v>
      </c>
      <c r="J1235" t="s">
        <v>8246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t="str">
        <f t="shared" si="96"/>
        <v>music</v>
      </c>
      <c r="R1235" t="str">
        <f t="shared" si="97"/>
        <v>world music</v>
      </c>
      <c r="S1235" s="10">
        <f t="shared" si="98"/>
        <v>40939.948773148149</v>
      </c>
      <c r="T1235" s="10">
        <f t="shared" si="9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95"/>
        <v>0</v>
      </c>
      <c r="G1236" t="s">
        <v>8220</v>
      </c>
      <c r="H1236" t="e">
        <f>E1236/N1236</f>
        <v>#DIV/0!</v>
      </c>
      <c r="I1236" t="s">
        <v>8225</v>
      </c>
      <c r="J1236" t="s">
        <v>8247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t="str">
        <f t="shared" si="96"/>
        <v>music</v>
      </c>
      <c r="R1236" t="str">
        <f t="shared" si="97"/>
        <v>world music</v>
      </c>
      <c r="S1236" s="10">
        <f t="shared" si="98"/>
        <v>42007.788680555561</v>
      </c>
      <c r="T1236" s="10">
        <f t="shared" si="9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95"/>
        <v>2.787363950092912E-2</v>
      </c>
      <c r="G1237" t="s">
        <v>8220</v>
      </c>
      <c r="H1237">
        <f>E1237/N1237</f>
        <v>35</v>
      </c>
      <c r="I1237" t="s">
        <v>8224</v>
      </c>
      <c r="J1237" t="s">
        <v>8246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t="str">
        <f t="shared" si="96"/>
        <v>music</v>
      </c>
      <c r="R1237" t="str">
        <f t="shared" si="97"/>
        <v>world music</v>
      </c>
      <c r="S1237" s="10">
        <f t="shared" si="98"/>
        <v>41583.135405092595</v>
      </c>
      <c r="T1237" s="10">
        <f t="shared" si="9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95"/>
        <v>0</v>
      </c>
      <c r="G1238" t="s">
        <v>8220</v>
      </c>
      <c r="H1238" t="e">
        <f>E1238/N1238</f>
        <v>#DIV/0!</v>
      </c>
      <c r="I1238" t="s">
        <v>8224</v>
      </c>
      <c r="J1238" t="s">
        <v>8246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t="str">
        <f t="shared" si="96"/>
        <v>music</v>
      </c>
      <c r="R1238" t="str">
        <f t="shared" si="97"/>
        <v>world music</v>
      </c>
      <c r="S1238" s="10">
        <f t="shared" si="98"/>
        <v>41110.680138888885</v>
      </c>
      <c r="T1238" s="10">
        <f t="shared" si="9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95"/>
        <v>0</v>
      </c>
      <c r="G1239" t="s">
        <v>8220</v>
      </c>
      <c r="H1239" t="e">
        <f>E1239/N1239</f>
        <v>#DIV/0!</v>
      </c>
      <c r="I1239" t="s">
        <v>8224</v>
      </c>
      <c r="J1239" t="s">
        <v>8246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t="str">
        <f t="shared" si="96"/>
        <v>music</v>
      </c>
      <c r="R1239" t="str">
        <f t="shared" si="97"/>
        <v>world music</v>
      </c>
      <c r="S1239" s="10">
        <f t="shared" si="98"/>
        <v>41125.283159722225</v>
      </c>
      <c r="T1239" s="10">
        <f t="shared" si="9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95"/>
        <v>0.17799999999999999</v>
      </c>
      <c r="G1240" t="s">
        <v>8220</v>
      </c>
      <c r="H1240">
        <f>E1240/N1240</f>
        <v>59.333333333333336</v>
      </c>
      <c r="I1240" t="s">
        <v>8224</v>
      </c>
      <c r="J1240" t="s">
        <v>8246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t="str">
        <f t="shared" si="96"/>
        <v>music</v>
      </c>
      <c r="R1240" t="str">
        <f t="shared" si="97"/>
        <v>world music</v>
      </c>
      <c r="S1240" s="10">
        <f t="shared" si="98"/>
        <v>40731.61037037037</v>
      </c>
      <c r="T1240" s="10">
        <f t="shared" si="9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95"/>
        <v>0</v>
      </c>
      <c r="G1241" t="s">
        <v>8220</v>
      </c>
      <c r="H1241" t="e">
        <f>E1241/N1241</f>
        <v>#DIV/0!</v>
      </c>
      <c r="I1241" t="s">
        <v>8224</v>
      </c>
      <c r="J1241" t="s">
        <v>8246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t="str">
        <f t="shared" si="96"/>
        <v>music</v>
      </c>
      <c r="R1241" t="str">
        <f t="shared" si="97"/>
        <v>world music</v>
      </c>
      <c r="S1241" s="10">
        <f t="shared" si="98"/>
        <v>40883.962581018517</v>
      </c>
      <c r="T1241" s="10">
        <f t="shared" si="9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95"/>
        <v>3.0124999999999999E-2</v>
      </c>
      <c r="G1242" t="s">
        <v>8220</v>
      </c>
      <c r="H1242">
        <f>E1242/N1242</f>
        <v>30.125</v>
      </c>
      <c r="I1242" t="s">
        <v>8224</v>
      </c>
      <c r="J1242" t="s">
        <v>8246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t="str">
        <f t="shared" si="96"/>
        <v>music</v>
      </c>
      <c r="R1242" t="str">
        <f t="shared" si="97"/>
        <v>world music</v>
      </c>
      <c r="S1242" s="10">
        <f t="shared" si="98"/>
        <v>41409.040011574078</v>
      </c>
      <c r="T1242" s="10">
        <f t="shared" si="9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95"/>
        <v>0.50739999999999996</v>
      </c>
      <c r="G1243" t="s">
        <v>8220</v>
      </c>
      <c r="H1243">
        <f>E1243/N1243</f>
        <v>74.617647058823536</v>
      </c>
      <c r="I1243" t="s">
        <v>8224</v>
      </c>
      <c r="J1243" t="s">
        <v>8246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t="str">
        <f t="shared" si="96"/>
        <v>music</v>
      </c>
      <c r="R1243" t="str">
        <f t="shared" si="97"/>
        <v>world music</v>
      </c>
      <c r="S1243" s="10">
        <f t="shared" si="98"/>
        <v>41923.837731481479</v>
      </c>
      <c r="T1243" s="10">
        <f t="shared" si="9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95"/>
        <v>5.4884742041712408E-3</v>
      </c>
      <c r="G1244" t="s">
        <v>8220</v>
      </c>
      <c r="H1244">
        <f>E1244/N1244</f>
        <v>5</v>
      </c>
      <c r="I1244" t="s">
        <v>8224</v>
      </c>
      <c r="J1244" t="s">
        <v>8246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t="str">
        <f t="shared" si="96"/>
        <v>music</v>
      </c>
      <c r="R1244" t="str">
        <f t="shared" si="97"/>
        <v>world music</v>
      </c>
      <c r="S1244" s="10">
        <f t="shared" si="98"/>
        <v>40782.165532407409</v>
      </c>
      <c r="T1244" s="10">
        <f t="shared" si="9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95"/>
        <v>0.14091666666666666</v>
      </c>
      <c r="G1245" t="s">
        <v>8220</v>
      </c>
      <c r="H1245">
        <f>E1245/N1245</f>
        <v>44.5</v>
      </c>
      <c r="I1245" t="s">
        <v>8224</v>
      </c>
      <c r="J1245" t="s">
        <v>8246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t="str">
        <f t="shared" si="96"/>
        <v>music</v>
      </c>
      <c r="R1245" t="str">
        <f t="shared" si="97"/>
        <v>world music</v>
      </c>
      <c r="S1245" s="10">
        <f t="shared" si="98"/>
        <v>40671.879293981481</v>
      </c>
      <c r="T1245" s="10">
        <f t="shared" si="9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95"/>
        <v>1.038</v>
      </c>
      <c r="G1246" t="s">
        <v>8219</v>
      </c>
      <c r="H1246">
        <f>E1246/N1246</f>
        <v>46.133333333333333</v>
      </c>
      <c r="I1246" t="s">
        <v>8224</v>
      </c>
      <c r="J1246" t="s">
        <v>8246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t="str">
        <f t="shared" si="96"/>
        <v>music</v>
      </c>
      <c r="R1246" t="str">
        <f t="shared" si="97"/>
        <v>rock</v>
      </c>
      <c r="S1246" s="10">
        <f t="shared" si="98"/>
        <v>41355.825497685182</v>
      </c>
      <c r="T1246" s="10">
        <f t="shared" si="9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95"/>
        <v>1.2024999999999999</v>
      </c>
      <c r="G1247" t="s">
        <v>8219</v>
      </c>
      <c r="H1247">
        <f>E1247/N1247</f>
        <v>141.47058823529412</v>
      </c>
      <c r="I1247" t="s">
        <v>8224</v>
      </c>
      <c r="J1247" t="s">
        <v>8246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t="str">
        <f t="shared" si="96"/>
        <v>music</v>
      </c>
      <c r="R1247" t="str">
        <f t="shared" si="97"/>
        <v>rock</v>
      </c>
      <c r="S1247" s="10">
        <f t="shared" si="98"/>
        <v>41774.599930555552</v>
      </c>
      <c r="T1247" s="10">
        <f t="shared" si="9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95"/>
        <v>1.17</v>
      </c>
      <c r="G1248" t="s">
        <v>8219</v>
      </c>
      <c r="H1248">
        <f>E1248/N1248</f>
        <v>75.483870967741936</v>
      </c>
      <c r="I1248" t="s">
        <v>8224</v>
      </c>
      <c r="J1248" t="s">
        <v>8246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t="str">
        <f t="shared" si="96"/>
        <v>music</v>
      </c>
      <c r="R1248" t="str">
        <f t="shared" si="97"/>
        <v>rock</v>
      </c>
      <c r="S1248" s="10">
        <f t="shared" si="98"/>
        <v>40838.043391203704</v>
      </c>
      <c r="T1248" s="10">
        <f t="shared" si="9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95"/>
        <v>1.2214285714285715</v>
      </c>
      <c r="G1249" t="s">
        <v>8219</v>
      </c>
      <c r="H1249">
        <f>E1249/N1249</f>
        <v>85.5</v>
      </c>
      <c r="I1249" t="s">
        <v>8224</v>
      </c>
      <c r="J1249" t="s">
        <v>8246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t="str">
        <f t="shared" si="96"/>
        <v>music</v>
      </c>
      <c r="R1249" t="str">
        <f t="shared" si="97"/>
        <v>rock</v>
      </c>
      <c r="S1249" s="10">
        <f t="shared" si="98"/>
        <v>41370.292303240742</v>
      </c>
      <c r="T1249" s="10">
        <f t="shared" si="9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95"/>
        <v>1.5164</v>
      </c>
      <c r="G1250" t="s">
        <v>8219</v>
      </c>
      <c r="H1250">
        <f>E1250/N1250</f>
        <v>64.254237288135599</v>
      </c>
      <c r="I1250" t="s">
        <v>8224</v>
      </c>
      <c r="J1250" t="s">
        <v>8246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t="str">
        <f t="shared" si="96"/>
        <v>music</v>
      </c>
      <c r="R1250" t="str">
        <f t="shared" si="97"/>
        <v>rock</v>
      </c>
      <c r="S1250" s="10">
        <f t="shared" si="98"/>
        <v>41767.656863425924</v>
      </c>
      <c r="T1250" s="10">
        <f t="shared" si="9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95"/>
        <v>1.0444</v>
      </c>
      <c r="G1251" t="s">
        <v>8219</v>
      </c>
      <c r="H1251">
        <f>E1251/N1251</f>
        <v>64.46913580246914</v>
      </c>
      <c r="I1251" t="s">
        <v>8224</v>
      </c>
      <c r="J1251" t="s">
        <v>8246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t="str">
        <f t="shared" si="96"/>
        <v>music</v>
      </c>
      <c r="R1251" t="str">
        <f t="shared" si="97"/>
        <v>rock</v>
      </c>
      <c r="S1251" s="10">
        <f t="shared" si="98"/>
        <v>41067.74086805556</v>
      </c>
      <c r="T1251" s="10">
        <f t="shared" si="9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95"/>
        <v>2.0015333333333332</v>
      </c>
      <c r="G1252" t="s">
        <v>8219</v>
      </c>
      <c r="H1252">
        <f>E1252/N1252</f>
        <v>118.2007874015748</v>
      </c>
      <c r="I1252" t="s">
        <v>8224</v>
      </c>
      <c r="J1252" t="s">
        <v>8246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t="str">
        <f t="shared" si="96"/>
        <v>music</v>
      </c>
      <c r="R1252" t="str">
        <f t="shared" si="97"/>
        <v>rock</v>
      </c>
      <c r="S1252" s="10">
        <f t="shared" si="98"/>
        <v>41843.64271990741</v>
      </c>
      <c r="T1252" s="10">
        <f t="shared" si="9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95"/>
        <v>1.018</v>
      </c>
      <c r="G1253" t="s">
        <v>8219</v>
      </c>
      <c r="H1253">
        <f>E1253/N1253</f>
        <v>82.540540540540547</v>
      </c>
      <c r="I1253" t="s">
        <v>8224</v>
      </c>
      <c r="J1253" t="s">
        <v>8246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t="str">
        <f t="shared" si="96"/>
        <v>music</v>
      </c>
      <c r="R1253" t="str">
        <f t="shared" si="97"/>
        <v>rock</v>
      </c>
      <c r="S1253" s="10">
        <f t="shared" si="98"/>
        <v>40751.814432870371</v>
      </c>
      <c r="T1253" s="10">
        <f t="shared" si="9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95"/>
        <v>1.3765714285714286</v>
      </c>
      <c r="G1254" t="s">
        <v>8219</v>
      </c>
      <c r="H1254">
        <f>E1254/N1254</f>
        <v>34.170212765957444</v>
      </c>
      <c r="I1254" t="s">
        <v>8224</v>
      </c>
      <c r="J1254" t="s">
        <v>8246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t="str">
        <f t="shared" si="96"/>
        <v>music</v>
      </c>
      <c r="R1254" t="str">
        <f t="shared" si="97"/>
        <v>rock</v>
      </c>
      <c r="S1254" s="10">
        <f t="shared" si="98"/>
        <v>41543.988067129627</v>
      </c>
      <c r="T1254" s="10">
        <f t="shared" si="9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95"/>
        <v>3038.3319999999999</v>
      </c>
      <c r="G1255" t="s">
        <v>8219</v>
      </c>
      <c r="H1255">
        <f>E1255/N1255</f>
        <v>42.73322081575246</v>
      </c>
      <c r="I1255" t="s">
        <v>8224</v>
      </c>
      <c r="J1255" t="s">
        <v>8246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t="str">
        <f t="shared" si="96"/>
        <v>music</v>
      </c>
      <c r="R1255" t="str">
        <f t="shared" si="97"/>
        <v>rock</v>
      </c>
      <c r="S1255" s="10">
        <f t="shared" si="98"/>
        <v>41855.783645833333</v>
      </c>
      <c r="T1255" s="10">
        <f t="shared" si="9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95"/>
        <v>1.9885074626865671</v>
      </c>
      <c r="G1256" t="s">
        <v>8219</v>
      </c>
      <c r="H1256">
        <f>E1256/N1256</f>
        <v>94.489361702127653</v>
      </c>
      <c r="I1256" t="s">
        <v>8224</v>
      </c>
      <c r="J1256" t="s">
        <v>8246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t="str">
        <f t="shared" si="96"/>
        <v>music</v>
      </c>
      <c r="R1256" t="str">
        <f t="shared" si="97"/>
        <v>rock</v>
      </c>
      <c r="S1256" s="10">
        <f t="shared" si="98"/>
        <v>40487.621365740742</v>
      </c>
      <c r="T1256" s="10">
        <f t="shared" si="9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95"/>
        <v>2.0236666666666667</v>
      </c>
      <c r="G1257" t="s">
        <v>8219</v>
      </c>
      <c r="H1257">
        <f>E1257/N1257</f>
        <v>55.697247706422019</v>
      </c>
      <c r="I1257" t="s">
        <v>8224</v>
      </c>
      <c r="J1257" t="s">
        <v>8246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t="str">
        <f t="shared" si="96"/>
        <v>music</v>
      </c>
      <c r="R1257" t="str">
        <f t="shared" si="97"/>
        <v>rock</v>
      </c>
      <c r="S1257" s="10">
        <f t="shared" si="98"/>
        <v>41579.845509259263</v>
      </c>
      <c r="T1257" s="10">
        <f t="shared" si="9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95"/>
        <v>1.1796376666666666</v>
      </c>
      <c r="G1258" t="s">
        <v>8219</v>
      </c>
      <c r="H1258">
        <f>E1258/N1258</f>
        <v>98.030831024930734</v>
      </c>
      <c r="I1258" t="s">
        <v>8224</v>
      </c>
      <c r="J1258" t="s">
        <v>8246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t="str">
        <f t="shared" si="96"/>
        <v>music</v>
      </c>
      <c r="R1258" t="str">
        <f t="shared" si="97"/>
        <v>rock</v>
      </c>
      <c r="S1258" s="10">
        <f t="shared" si="98"/>
        <v>40921.919340277782</v>
      </c>
      <c r="T1258" s="10">
        <f t="shared" si="9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95"/>
        <v>2.9472727272727273</v>
      </c>
      <c r="G1259" t="s">
        <v>8219</v>
      </c>
      <c r="H1259">
        <f>E1259/N1259</f>
        <v>92.102272727272734</v>
      </c>
      <c r="I1259" t="s">
        <v>8224</v>
      </c>
      <c r="J1259" t="s">
        <v>8246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t="str">
        <f t="shared" si="96"/>
        <v>music</v>
      </c>
      <c r="R1259" t="str">
        <f t="shared" si="97"/>
        <v>rock</v>
      </c>
      <c r="S1259" s="10">
        <f t="shared" si="98"/>
        <v>40587.085532407407</v>
      </c>
      <c r="T1259" s="10">
        <f t="shared" si="9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95"/>
        <v>2.1314633333333335</v>
      </c>
      <c r="G1260" t="s">
        <v>8219</v>
      </c>
      <c r="H1260">
        <f>E1260/N1260</f>
        <v>38.175462686567165</v>
      </c>
      <c r="I1260" t="s">
        <v>8224</v>
      </c>
      <c r="J1260" t="s">
        <v>8246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t="str">
        <f t="shared" si="96"/>
        <v>music</v>
      </c>
      <c r="R1260" t="str">
        <f t="shared" si="97"/>
        <v>rock</v>
      </c>
      <c r="S1260" s="10">
        <f t="shared" si="98"/>
        <v>41487.611250000002</v>
      </c>
      <c r="T1260" s="10">
        <f t="shared" si="9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95"/>
        <v>1.0424</v>
      </c>
      <c r="G1261" t="s">
        <v>8219</v>
      </c>
      <c r="H1261">
        <f>E1261/N1261</f>
        <v>27.145833333333332</v>
      </c>
      <c r="I1261" t="s">
        <v>8224</v>
      </c>
      <c r="J1261" t="s">
        <v>8246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t="str">
        <f t="shared" si="96"/>
        <v>music</v>
      </c>
      <c r="R1261" t="str">
        <f t="shared" si="97"/>
        <v>rock</v>
      </c>
      <c r="S1261" s="10">
        <f t="shared" si="98"/>
        <v>41766.970648148148</v>
      </c>
      <c r="T1261" s="10">
        <f t="shared" si="9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95"/>
        <v>1.1366666666666667</v>
      </c>
      <c r="G1262" t="s">
        <v>8219</v>
      </c>
      <c r="H1262">
        <f>E1262/N1262</f>
        <v>50.689189189189186</v>
      </c>
      <c r="I1262" t="s">
        <v>8224</v>
      </c>
      <c r="J1262" t="s">
        <v>8246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t="str">
        <f t="shared" si="96"/>
        <v>music</v>
      </c>
      <c r="R1262" t="str">
        <f t="shared" si="97"/>
        <v>rock</v>
      </c>
      <c r="S1262" s="10">
        <f t="shared" si="98"/>
        <v>41666.842824074076</v>
      </c>
      <c r="T1262" s="10">
        <f t="shared" si="9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95"/>
        <v>1.0125</v>
      </c>
      <c r="G1263" t="s">
        <v>8219</v>
      </c>
      <c r="H1263">
        <f>E1263/N1263</f>
        <v>38.942307692307693</v>
      </c>
      <c r="I1263" t="s">
        <v>8224</v>
      </c>
      <c r="J1263" t="s">
        <v>8246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t="str">
        <f t="shared" si="96"/>
        <v>music</v>
      </c>
      <c r="R1263" t="str">
        <f t="shared" si="97"/>
        <v>rock</v>
      </c>
      <c r="S1263" s="10">
        <f t="shared" si="98"/>
        <v>41638.342905092592</v>
      </c>
      <c r="T1263" s="10">
        <f t="shared" si="9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95"/>
        <v>1.2541538461538462</v>
      </c>
      <c r="G1264" t="s">
        <v>8219</v>
      </c>
      <c r="H1264">
        <f>E1264/N1264</f>
        <v>77.638095238095232</v>
      </c>
      <c r="I1264" t="s">
        <v>8229</v>
      </c>
      <c r="J1264" t="s">
        <v>8251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t="str">
        <f t="shared" si="96"/>
        <v>music</v>
      </c>
      <c r="R1264" t="str">
        <f t="shared" si="97"/>
        <v>rock</v>
      </c>
      <c r="S1264" s="10">
        <f t="shared" si="98"/>
        <v>41656.762638888889</v>
      </c>
      <c r="T1264" s="10">
        <f t="shared" si="9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95"/>
        <v>1.19</v>
      </c>
      <c r="G1265" t="s">
        <v>8219</v>
      </c>
      <c r="H1265">
        <f>E1265/N1265</f>
        <v>43.536585365853661</v>
      </c>
      <c r="I1265" t="s">
        <v>8224</v>
      </c>
      <c r="J1265" t="s">
        <v>8246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t="str">
        <f t="shared" si="96"/>
        <v>music</v>
      </c>
      <c r="R1265" t="str">
        <f t="shared" si="97"/>
        <v>rock</v>
      </c>
      <c r="S1265" s="10">
        <f t="shared" si="98"/>
        <v>41692.084143518521</v>
      </c>
      <c r="T1265" s="10">
        <f t="shared" si="9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95"/>
        <v>1.6646153846153846</v>
      </c>
      <c r="G1266" t="s">
        <v>8219</v>
      </c>
      <c r="H1266">
        <f>E1266/N1266</f>
        <v>31.823529411764707</v>
      </c>
      <c r="I1266" t="s">
        <v>8224</v>
      </c>
      <c r="J1266" t="s">
        <v>8246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t="str">
        <f t="shared" si="96"/>
        <v>music</v>
      </c>
      <c r="R1266" t="str">
        <f t="shared" si="97"/>
        <v>rock</v>
      </c>
      <c r="S1266" s="10">
        <f t="shared" si="98"/>
        <v>41547.662997685184</v>
      </c>
      <c r="T1266" s="10">
        <f t="shared" si="9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95"/>
        <v>1.1914771428571429</v>
      </c>
      <c r="G1267" t="s">
        <v>8219</v>
      </c>
      <c r="H1267">
        <f>E1267/N1267</f>
        <v>63.184393939393942</v>
      </c>
      <c r="I1267" t="s">
        <v>8224</v>
      </c>
      <c r="J1267" t="s">
        <v>8246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t="str">
        <f t="shared" si="96"/>
        <v>music</v>
      </c>
      <c r="R1267" t="str">
        <f t="shared" si="97"/>
        <v>rock</v>
      </c>
      <c r="S1267" s="10">
        <f t="shared" si="98"/>
        <v>40465.655266203699</v>
      </c>
      <c r="T1267" s="10">
        <f t="shared" si="9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95"/>
        <v>1.0047368421052632</v>
      </c>
      <c r="G1268" t="s">
        <v>8219</v>
      </c>
      <c r="H1268">
        <f>E1268/N1268</f>
        <v>190.9</v>
      </c>
      <c r="I1268" t="s">
        <v>8224</v>
      </c>
      <c r="J1268" t="s">
        <v>8246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t="str">
        <f t="shared" si="96"/>
        <v>music</v>
      </c>
      <c r="R1268" t="str">
        <f t="shared" si="97"/>
        <v>rock</v>
      </c>
      <c r="S1268" s="10">
        <f t="shared" si="98"/>
        <v>41620.87667824074</v>
      </c>
      <c r="T1268" s="10">
        <f t="shared" si="9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95"/>
        <v>1.018</v>
      </c>
      <c r="G1269" t="s">
        <v>8219</v>
      </c>
      <c r="H1269">
        <f>E1269/N1269</f>
        <v>140.85534591194968</v>
      </c>
      <c r="I1269" t="s">
        <v>8224</v>
      </c>
      <c r="J1269" t="s">
        <v>8246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t="str">
        <f t="shared" si="96"/>
        <v>music</v>
      </c>
      <c r="R1269" t="str">
        <f t="shared" si="97"/>
        <v>rock</v>
      </c>
      <c r="S1269" s="10">
        <f t="shared" si="98"/>
        <v>41449.585162037038</v>
      </c>
      <c r="T1269" s="10">
        <f t="shared" si="9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95"/>
        <v>1.1666666666666667</v>
      </c>
      <c r="G1270" t="s">
        <v>8219</v>
      </c>
      <c r="H1270">
        <f>E1270/N1270</f>
        <v>76.92307692307692</v>
      </c>
      <c r="I1270" t="s">
        <v>8224</v>
      </c>
      <c r="J1270" t="s">
        <v>8246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t="str">
        <f t="shared" si="96"/>
        <v>music</v>
      </c>
      <c r="R1270" t="str">
        <f t="shared" si="97"/>
        <v>rock</v>
      </c>
      <c r="S1270" s="10">
        <f t="shared" si="98"/>
        <v>41507.845451388886</v>
      </c>
      <c r="T1270" s="10">
        <f t="shared" si="9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95"/>
        <v>1.0864893617021276</v>
      </c>
      <c r="G1271" t="s">
        <v>8219</v>
      </c>
      <c r="H1271">
        <f>E1271/N1271</f>
        <v>99.15533980582525</v>
      </c>
      <c r="I1271" t="s">
        <v>8224</v>
      </c>
      <c r="J1271" t="s">
        <v>8246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t="str">
        <f t="shared" si="96"/>
        <v>music</v>
      </c>
      <c r="R1271" t="str">
        <f t="shared" si="97"/>
        <v>rock</v>
      </c>
      <c r="S1271" s="10">
        <f t="shared" si="98"/>
        <v>42445.823055555549</v>
      </c>
      <c r="T1271" s="10">
        <f t="shared" si="9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95"/>
        <v>1.1472</v>
      </c>
      <c r="G1272" t="s">
        <v>8219</v>
      </c>
      <c r="H1272">
        <f>E1272/N1272</f>
        <v>67.881656804733723</v>
      </c>
      <c r="I1272" t="s">
        <v>8224</v>
      </c>
      <c r="J1272" t="s">
        <v>8246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t="str">
        <f t="shared" si="96"/>
        <v>music</v>
      </c>
      <c r="R1272" t="str">
        <f t="shared" si="97"/>
        <v>rock</v>
      </c>
      <c r="S1272" s="10">
        <f t="shared" si="98"/>
        <v>40933.856967592597</v>
      </c>
      <c r="T1272" s="10">
        <f t="shared" si="9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95"/>
        <v>1.018</v>
      </c>
      <c r="G1273" t="s">
        <v>8219</v>
      </c>
      <c r="H1273">
        <f>E1273/N1273</f>
        <v>246.29032258064515</v>
      </c>
      <c r="I1273" t="s">
        <v>8224</v>
      </c>
      <c r="J1273" t="s">
        <v>8246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t="str">
        <f t="shared" si="96"/>
        <v>music</v>
      </c>
      <c r="R1273" t="str">
        <f t="shared" si="97"/>
        <v>rock</v>
      </c>
      <c r="S1273" s="10">
        <f t="shared" si="98"/>
        <v>41561.683553240742</v>
      </c>
      <c r="T1273" s="10">
        <f t="shared" si="9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95"/>
        <v>1.06</v>
      </c>
      <c r="G1274" t="s">
        <v>8219</v>
      </c>
      <c r="H1274">
        <f>E1274/N1274</f>
        <v>189.28571428571428</v>
      </c>
      <c r="I1274" t="s">
        <v>8224</v>
      </c>
      <c r="J1274" t="s">
        <v>8246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t="str">
        <f t="shared" si="96"/>
        <v>music</v>
      </c>
      <c r="R1274" t="str">
        <f t="shared" si="97"/>
        <v>rock</v>
      </c>
      <c r="S1274" s="10">
        <f t="shared" si="98"/>
        <v>40274.745127314818</v>
      </c>
      <c r="T1274" s="10">
        <f t="shared" si="9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95"/>
        <v>1.0349999999999999</v>
      </c>
      <c r="G1275" t="s">
        <v>8219</v>
      </c>
      <c r="H1275">
        <f>E1275/N1275</f>
        <v>76.666666666666671</v>
      </c>
      <c r="I1275" t="s">
        <v>8229</v>
      </c>
      <c r="J1275" t="s">
        <v>8251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t="str">
        <f t="shared" si="96"/>
        <v>music</v>
      </c>
      <c r="R1275" t="str">
        <f t="shared" si="97"/>
        <v>rock</v>
      </c>
      <c r="S1275" s="10">
        <f t="shared" si="98"/>
        <v>41852.730219907404</v>
      </c>
      <c r="T1275" s="10">
        <f t="shared" si="9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95"/>
        <v>1.5497535999999998</v>
      </c>
      <c r="G1276" t="s">
        <v>8219</v>
      </c>
      <c r="H1276">
        <f>E1276/N1276</f>
        <v>82.963254817987149</v>
      </c>
      <c r="I1276" t="s">
        <v>8224</v>
      </c>
      <c r="J1276" t="s">
        <v>8246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t="str">
        <f t="shared" si="96"/>
        <v>music</v>
      </c>
      <c r="R1276" t="str">
        <f t="shared" si="97"/>
        <v>rock</v>
      </c>
      <c r="S1276" s="10">
        <f t="shared" si="98"/>
        <v>41116.690104166664</v>
      </c>
      <c r="T1276" s="10">
        <f t="shared" si="9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95"/>
        <v>1.6214066666666667</v>
      </c>
      <c r="G1277" t="s">
        <v>8219</v>
      </c>
      <c r="H1277">
        <f>E1277/N1277</f>
        <v>62.522107969151669</v>
      </c>
      <c r="I1277" t="s">
        <v>8224</v>
      </c>
      <c r="J1277" t="s">
        <v>8246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t="str">
        <f t="shared" si="96"/>
        <v>music</v>
      </c>
      <c r="R1277" t="str">
        <f t="shared" si="97"/>
        <v>rock</v>
      </c>
      <c r="S1277" s="10">
        <f t="shared" si="98"/>
        <v>41458.867905092593</v>
      </c>
      <c r="T1277" s="10">
        <f t="shared" si="9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95"/>
        <v>1.0442100000000001</v>
      </c>
      <c r="G1278" t="s">
        <v>8219</v>
      </c>
      <c r="H1278">
        <f>E1278/N1278</f>
        <v>46.06808823529412</v>
      </c>
      <c r="I1278" t="s">
        <v>8224</v>
      </c>
      <c r="J1278" t="s">
        <v>8246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t="str">
        <f t="shared" si="96"/>
        <v>music</v>
      </c>
      <c r="R1278" t="str">
        <f t="shared" si="97"/>
        <v>rock</v>
      </c>
      <c r="S1278" s="10">
        <f t="shared" si="98"/>
        <v>40007.704247685186</v>
      </c>
      <c r="T1278" s="10">
        <f t="shared" si="9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95"/>
        <v>1.0612433333333333</v>
      </c>
      <c r="G1279" t="s">
        <v>8219</v>
      </c>
      <c r="H1279">
        <f>E1279/N1279</f>
        <v>38.543946731234868</v>
      </c>
      <c r="I1279" t="s">
        <v>8224</v>
      </c>
      <c r="J1279" t="s">
        <v>8246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t="str">
        <f t="shared" si="96"/>
        <v>music</v>
      </c>
      <c r="R1279" t="str">
        <f t="shared" si="97"/>
        <v>rock</v>
      </c>
      <c r="S1279" s="10">
        <f t="shared" si="98"/>
        <v>41121.561886574076</v>
      </c>
      <c r="T1279" s="10">
        <f t="shared" si="9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95"/>
        <v>1.5493846153846154</v>
      </c>
      <c r="G1280" t="s">
        <v>8219</v>
      </c>
      <c r="H1280">
        <f>E1280/N1280</f>
        <v>53.005263157894738</v>
      </c>
      <c r="I1280" t="s">
        <v>8224</v>
      </c>
      <c r="J1280" t="s">
        <v>8246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t="str">
        <f t="shared" si="96"/>
        <v>music</v>
      </c>
      <c r="R1280" t="str">
        <f t="shared" si="97"/>
        <v>rock</v>
      </c>
      <c r="S1280" s="10">
        <f t="shared" si="98"/>
        <v>41786.555162037039</v>
      </c>
      <c r="T1280" s="10">
        <f t="shared" si="9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95"/>
        <v>1.1077157238734421</v>
      </c>
      <c r="G1281" t="s">
        <v>8219</v>
      </c>
      <c r="H1281">
        <f>E1281/N1281</f>
        <v>73.355396825396824</v>
      </c>
      <c r="I1281" t="s">
        <v>8224</v>
      </c>
      <c r="J1281" t="s">
        <v>8246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t="str">
        <f t="shared" si="96"/>
        <v>music</v>
      </c>
      <c r="R1281" t="str">
        <f t="shared" si="97"/>
        <v>rock</v>
      </c>
      <c r="S1281" s="10">
        <f t="shared" si="98"/>
        <v>41682.099189814813</v>
      </c>
      <c r="T1281" s="10">
        <f t="shared" si="9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si="95"/>
        <v>1.1091186666666666</v>
      </c>
      <c r="G1282" t="s">
        <v>8219</v>
      </c>
      <c r="H1282">
        <f>E1282/N1282</f>
        <v>127.97523076923076</v>
      </c>
      <c r="I1282" t="s">
        <v>8224</v>
      </c>
      <c r="J1282" t="s">
        <v>8246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t="str">
        <f t="shared" si="96"/>
        <v>music</v>
      </c>
      <c r="R1282" t="str">
        <f t="shared" si="97"/>
        <v>rock</v>
      </c>
      <c r="S1282" s="10">
        <f t="shared" si="98"/>
        <v>40513.757569444446</v>
      </c>
      <c r="T1282" s="10">
        <f t="shared" si="9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ref="F1283:F1346" si="100">E1283/D1283</f>
        <v>1.1071428571428572</v>
      </c>
      <c r="G1283" t="s">
        <v>8219</v>
      </c>
      <c r="H1283">
        <f>E1283/N1283</f>
        <v>104.72972972972973</v>
      </c>
      <c r="I1283" t="s">
        <v>8224</v>
      </c>
      <c r="J1283" t="s">
        <v>8246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t="str">
        <f t="shared" ref="Q1283:Q1346" si="101">LEFT(P1283,(FIND("/",P1283,1)-1))</f>
        <v>music</v>
      </c>
      <c r="R1283" t="str">
        <f t="shared" ref="R1283:R1346" si="102">MID(P1283,FIND("/",P1283)+1,256)</f>
        <v>rock</v>
      </c>
      <c r="S1283" s="10">
        <f t="shared" ref="S1283:S1346" si="103">(((L1283/60)/60)/24)+DATE(1970,1,1)</f>
        <v>41463.743472222224</v>
      </c>
      <c r="T1283" s="10">
        <f t="shared" ref="T1283:T1346" si="104">(((K1283/60)/60)/24)+DATE(1970,1,1)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100"/>
        <v>1.2361333333333333</v>
      </c>
      <c r="G1284" t="s">
        <v>8219</v>
      </c>
      <c r="H1284">
        <f>E1284/N1284</f>
        <v>67.671532846715323</v>
      </c>
      <c r="I1284" t="s">
        <v>8224</v>
      </c>
      <c r="J1284" t="s">
        <v>8246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t="str">
        <f t="shared" si="101"/>
        <v>music</v>
      </c>
      <c r="R1284" t="str">
        <f t="shared" si="102"/>
        <v>rock</v>
      </c>
      <c r="S1284" s="10">
        <f t="shared" si="103"/>
        <v>41586.475173611114</v>
      </c>
      <c r="T1284" s="10">
        <f t="shared" si="10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100"/>
        <v>2.1105</v>
      </c>
      <c r="G1285" t="s">
        <v>8219</v>
      </c>
      <c r="H1285">
        <f>E1285/N1285</f>
        <v>95.931818181818187</v>
      </c>
      <c r="I1285" t="s">
        <v>8224</v>
      </c>
      <c r="J1285" t="s">
        <v>8246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t="str">
        <f t="shared" si="101"/>
        <v>music</v>
      </c>
      <c r="R1285" t="str">
        <f t="shared" si="102"/>
        <v>rock</v>
      </c>
      <c r="S1285" s="10">
        <f t="shared" si="103"/>
        <v>41320.717465277776</v>
      </c>
      <c r="T1285" s="10">
        <f t="shared" si="10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100"/>
        <v>1.01</v>
      </c>
      <c r="G1286" t="s">
        <v>8219</v>
      </c>
      <c r="H1286">
        <f>E1286/N1286</f>
        <v>65.161290322580641</v>
      </c>
      <c r="I1286" t="s">
        <v>8224</v>
      </c>
      <c r="J1286" t="s">
        <v>8246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t="str">
        <f t="shared" si="101"/>
        <v>theater</v>
      </c>
      <c r="R1286" t="str">
        <f t="shared" si="102"/>
        <v>plays</v>
      </c>
      <c r="S1286" s="10">
        <f t="shared" si="103"/>
        <v>42712.23474537037</v>
      </c>
      <c r="T1286" s="10">
        <f t="shared" si="10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100"/>
        <v>1.0165</v>
      </c>
      <c r="G1287" t="s">
        <v>8219</v>
      </c>
      <c r="H1287">
        <f>E1287/N1287</f>
        <v>32.269841269841272</v>
      </c>
      <c r="I1287" t="s">
        <v>8225</v>
      </c>
      <c r="J1287" t="s">
        <v>8247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t="str">
        <f t="shared" si="101"/>
        <v>theater</v>
      </c>
      <c r="R1287" t="str">
        <f t="shared" si="102"/>
        <v>plays</v>
      </c>
      <c r="S1287" s="10">
        <f t="shared" si="103"/>
        <v>42160.583043981482</v>
      </c>
      <c r="T1287" s="10">
        <f t="shared" si="10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100"/>
        <v>1.0833333333333333</v>
      </c>
      <c r="G1288" t="s">
        <v>8219</v>
      </c>
      <c r="H1288">
        <f>E1288/N1288</f>
        <v>81.25</v>
      </c>
      <c r="I1288" t="s">
        <v>8225</v>
      </c>
      <c r="J1288" t="s">
        <v>8247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t="str">
        <f t="shared" si="101"/>
        <v>theater</v>
      </c>
      <c r="R1288" t="str">
        <f t="shared" si="102"/>
        <v>plays</v>
      </c>
      <c r="S1288" s="10">
        <f t="shared" si="103"/>
        <v>42039.384571759263</v>
      </c>
      <c r="T1288" s="10">
        <f t="shared" si="10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100"/>
        <v>2.42</v>
      </c>
      <c r="G1289" t="s">
        <v>8219</v>
      </c>
      <c r="H1289">
        <f>E1289/N1289</f>
        <v>24.2</v>
      </c>
      <c r="I1289" t="s">
        <v>8225</v>
      </c>
      <c r="J1289" t="s">
        <v>8247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t="str">
        <f t="shared" si="101"/>
        <v>theater</v>
      </c>
      <c r="R1289" t="str">
        <f t="shared" si="102"/>
        <v>plays</v>
      </c>
      <c r="S1289" s="10">
        <f t="shared" si="103"/>
        <v>42107.621018518519</v>
      </c>
      <c r="T1289" s="10">
        <f t="shared" si="10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100"/>
        <v>1.0044999999999999</v>
      </c>
      <c r="G1290" t="s">
        <v>8219</v>
      </c>
      <c r="H1290">
        <f>E1290/N1290</f>
        <v>65.868852459016395</v>
      </c>
      <c r="I1290" t="s">
        <v>8224</v>
      </c>
      <c r="J1290" t="s">
        <v>8246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t="str">
        <f t="shared" si="101"/>
        <v>theater</v>
      </c>
      <c r="R1290" t="str">
        <f t="shared" si="102"/>
        <v>plays</v>
      </c>
      <c r="S1290" s="10">
        <f t="shared" si="103"/>
        <v>42561.154664351852</v>
      </c>
      <c r="T1290" s="10">
        <f t="shared" si="10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100"/>
        <v>1.2506666666666666</v>
      </c>
      <c r="G1291" t="s">
        <v>8219</v>
      </c>
      <c r="H1291">
        <f>E1291/N1291</f>
        <v>36.07692307692308</v>
      </c>
      <c r="I1291" t="s">
        <v>8224</v>
      </c>
      <c r="J1291" t="s">
        <v>8246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t="str">
        <f t="shared" si="101"/>
        <v>theater</v>
      </c>
      <c r="R1291" t="str">
        <f t="shared" si="102"/>
        <v>plays</v>
      </c>
      <c r="S1291" s="10">
        <f t="shared" si="103"/>
        <v>42709.134780092587</v>
      </c>
      <c r="T1291" s="10">
        <f t="shared" si="10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100"/>
        <v>1.0857142857142856</v>
      </c>
      <c r="G1292" t="s">
        <v>8219</v>
      </c>
      <c r="H1292">
        <f>E1292/N1292</f>
        <v>44.186046511627907</v>
      </c>
      <c r="I1292" t="s">
        <v>8224</v>
      </c>
      <c r="J1292" t="s">
        <v>8246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t="str">
        <f t="shared" si="101"/>
        <v>theater</v>
      </c>
      <c r="R1292" t="str">
        <f t="shared" si="102"/>
        <v>plays</v>
      </c>
      <c r="S1292" s="10">
        <f t="shared" si="103"/>
        <v>42086.614942129629</v>
      </c>
      <c r="T1292" s="10">
        <f t="shared" si="10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100"/>
        <v>1.4570000000000001</v>
      </c>
      <c r="G1293" t="s">
        <v>8219</v>
      </c>
      <c r="H1293">
        <f>E1293/N1293</f>
        <v>104.07142857142857</v>
      </c>
      <c r="I1293" t="s">
        <v>8224</v>
      </c>
      <c r="J1293" t="s">
        <v>8246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t="str">
        <f t="shared" si="101"/>
        <v>theater</v>
      </c>
      <c r="R1293" t="str">
        <f t="shared" si="102"/>
        <v>plays</v>
      </c>
      <c r="S1293" s="10">
        <f t="shared" si="103"/>
        <v>42064.652673611112</v>
      </c>
      <c r="T1293" s="10">
        <f t="shared" si="10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100"/>
        <v>1.1000000000000001</v>
      </c>
      <c r="G1294" t="s">
        <v>8219</v>
      </c>
      <c r="H1294">
        <f>E1294/N1294</f>
        <v>35.96153846153846</v>
      </c>
      <c r="I1294" t="s">
        <v>8225</v>
      </c>
      <c r="J1294" t="s">
        <v>8247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t="str">
        <f t="shared" si="101"/>
        <v>theater</v>
      </c>
      <c r="R1294" t="str">
        <f t="shared" si="102"/>
        <v>plays</v>
      </c>
      <c r="S1294" s="10">
        <f t="shared" si="103"/>
        <v>42256.764212962968</v>
      </c>
      <c r="T1294" s="10">
        <f t="shared" si="10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100"/>
        <v>1.0223333333333333</v>
      </c>
      <c r="G1295" t="s">
        <v>8219</v>
      </c>
      <c r="H1295">
        <f>E1295/N1295</f>
        <v>127.79166666666667</v>
      </c>
      <c r="I1295" t="s">
        <v>8224</v>
      </c>
      <c r="J1295" t="s">
        <v>8246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t="str">
        <f t="shared" si="101"/>
        <v>theater</v>
      </c>
      <c r="R1295" t="str">
        <f t="shared" si="102"/>
        <v>plays</v>
      </c>
      <c r="S1295" s="10">
        <f t="shared" si="103"/>
        <v>42292.701053240744</v>
      </c>
      <c r="T1295" s="10">
        <f t="shared" si="10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100"/>
        <v>1.22</v>
      </c>
      <c r="G1296" t="s">
        <v>8219</v>
      </c>
      <c r="H1296">
        <f>E1296/N1296</f>
        <v>27.727272727272727</v>
      </c>
      <c r="I1296" t="s">
        <v>8225</v>
      </c>
      <c r="J1296" t="s">
        <v>8247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t="str">
        <f t="shared" si="101"/>
        <v>theater</v>
      </c>
      <c r="R1296" t="str">
        <f t="shared" si="102"/>
        <v>plays</v>
      </c>
      <c r="S1296" s="10">
        <f t="shared" si="103"/>
        <v>42278.453668981485</v>
      </c>
      <c r="T1296" s="10">
        <f t="shared" si="10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100"/>
        <v>1.0196000000000001</v>
      </c>
      <c r="G1297" t="s">
        <v>8219</v>
      </c>
      <c r="H1297">
        <f>E1297/N1297</f>
        <v>39.828125</v>
      </c>
      <c r="I1297" t="s">
        <v>8225</v>
      </c>
      <c r="J1297" t="s">
        <v>8247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t="str">
        <f t="shared" si="101"/>
        <v>theater</v>
      </c>
      <c r="R1297" t="str">
        <f t="shared" si="102"/>
        <v>plays</v>
      </c>
      <c r="S1297" s="10">
        <f t="shared" si="103"/>
        <v>42184.572881944448</v>
      </c>
      <c r="T1297" s="10">
        <f t="shared" si="10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100"/>
        <v>1.411764705882353</v>
      </c>
      <c r="G1298" t="s">
        <v>8219</v>
      </c>
      <c r="H1298">
        <f>E1298/N1298</f>
        <v>52.173913043478258</v>
      </c>
      <c r="I1298" t="s">
        <v>8225</v>
      </c>
      <c r="J1298" t="s">
        <v>8247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t="str">
        <f t="shared" si="101"/>
        <v>theater</v>
      </c>
      <c r="R1298" t="str">
        <f t="shared" si="102"/>
        <v>plays</v>
      </c>
      <c r="S1298" s="10">
        <f t="shared" si="103"/>
        <v>42423.050613425927</v>
      </c>
      <c r="T1298" s="10">
        <f t="shared" si="10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100"/>
        <v>1.0952500000000001</v>
      </c>
      <c r="G1299" t="s">
        <v>8219</v>
      </c>
      <c r="H1299">
        <f>E1299/N1299</f>
        <v>92.037815126050418</v>
      </c>
      <c r="I1299" t="s">
        <v>8224</v>
      </c>
      <c r="J1299" t="s">
        <v>8246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t="str">
        <f t="shared" si="101"/>
        <v>theater</v>
      </c>
      <c r="R1299" t="str">
        <f t="shared" si="102"/>
        <v>plays</v>
      </c>
      <c r="S1299" s="10">
        <f t="shared" si="103"/>
        <v>42461.747199074074</v>
      </c>
      <c r="T1299" s="10">
        <f t="shared" si="10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100"/>
        <v>1.0465</v>
      </c>
      <c r="G1300" t="s">
        <v>8219</v>
      </c>
      <c r="H1300">
        <f>E1300/N1300</f>
        <v>63.424242424242422</v>
      </c>
      <c r="I1300" t="s">
        <v>8225</v>
      </c>
      <c r="J1300" t="s">
        <v>8247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t="str">
        <f t="shared" si="101"/>
        <v>theater</v>
      </c>
      <c r="R1300" t="str">
        <f t="shared" si="102"/>
        <v>plays</v>
      </c>
      <c r="S1300" s="10">
        <f t="shared" si="103"/>
        <v>42458.680925925932</v>
      </c>
      <c r="T1300" s="10">
        <f t="shared" si="10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100"/>
        <v>1.24</v>
      </c>
      <c r="G1301" t="s">
        <v>8219</v>
      </c>
      <c r="H1301">
        <f>E1301/N1301</f>
        <v>135.625</v>
      </c>
      <c r="I1301" t="s">
        <v>8224</v>
      </c>
      <c r="J1301" t="s">
        <v>8246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t="str">
        <f t="shared" si="101"/>
        <v>theater</v>
      </c>
      <c r="R1301" t="str">
        <f t="shared" si="102"/>
        <v>plays</v>
      </c>
      <c r="S1301" s="10">
        <f t="shared" si="103"/>
        <v>42169.814340277779</v>
      </c>
      <c r="T1301" s="10">
        <f t="shared" si="10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100"/>
        <v>1.35</v>
      </c>
      <c r="G1302" t="s">
        <v>8219</v>
      </c>
      <c r="H1302">
        <f>E1302/N1302</f>
        <v>168.75</v>
      </c>
      <c r="I1302" t="s">
        <v>8224</v>
      </c>
      <c r="J1302" t="s">
        <v>8246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t="str">
        <f t="shared" si="101"/>
        <v>theater</v>
      </c>
      <c r="R1302" t="str">
        <f t="shared" si="102"/>
        <v>plays</v>
      </c>
      <c r="S1302" s="10">
        <f t="shared" si="103"/>
        <v>42483.675208333334</v>
      </c>
      <c r="T1302" s="10">
        <f t="shared" si="10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100"/>
        <v>1.0275000000000001</v>
      </c>
      <c r="G1303" t="s">
        <v>8219</v>
      </c>
      <c r="H1303">
        <f>E1303/N1303</f>
        <v>70.862068965517238</v>
      </c>
      <c r="I1303" t="s">
        <v>8224</v>
      </c>
      <c r="J1303" t="s">
        <v>8246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t="str">
        <f t="shared" si="101"/>
        <v>theater</v>
      </c>
      <c r="R1303" t="str">
        <f t="shared" si="102"/>
        <v>plays</v>
      </c>
      <c r="S1303" s="10">
        <f t="shared" si="103"/>
        <v>42195.749745370369</v>
      </c>
      <c r="T1303" s="10">
        <f t="shared" si="10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100"/>
        <v>1</v>
      </c>
      <c r="G1304" t="s">
        <v>8219</v>
      </c>
      <c r="H1304">
        <f>E1304/N1304</f>
        <v>50</v>
      </c>
      <c r="I1304" t="s">
        <v>8224</v>
      </c>
      <c r="J1304" t="s">
        <v>8246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t="str">
        <f t="shared" si="101"/>
        <v>theater</v>
      </c>
      <c r="R1304" t="str">
        <f t="shared" si="102"/>
        <v>plays</v>
      </c>
      <c r="S1304" s="10">
        <f t="shared" si="103"/>
        <v>42675.057997685188</v>
      </c>
      <c r="T1304" s="10">
        <f t="shared" si="10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100"/>
        <v>1.3026085714285716</v>
      </c>
      <c r="G1305" t="s">
        <v>8219</v>
      </c>
      <c r="H1305">
        <f>E1305/N1305</f>
        <v>42.214166666666671</v>
      </c>
      <c r="I1305" t="s">
        <v>8225</v>
      </c>
      <c r="J1305" t="s">
        <v>8247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t="str">
        <f t="shared" si="101"/>
        <v>theater</v>
      </c>
      <c r="R1305" t="str">
        <f t="shared" si="102"/>
        <v>plays</v>
      </c>
      <c r="S1305" s="10">
        <f t="shared" si="103"/>
        <v>42566.441203703704</v>
      </c>
      <c r="T1305" s="10">
        <f t="shared" si="10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100"/>
        <v>0.39627499999999999</v>
      </c>
      <c r="G1306" t="s">
        <v>8220</v>
      </c>
      <c r="H1306">
        <f>E1306/N1306</f>
        <v>152.41346153846155</v>
      </c>
      <c r="I1306" t="s">
        <v>8225</v>
      </c>
      <c r="J1306" t="s">
        <v>8247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t="str">
        <f t="shared" si="101"/>
        <v>technology</v>
      </c>
      <c r="R1306" t="str">
        <f t="shared" si="102"/>
        <v>wearables</v>
      </c>
      <c r="S1306" s="10">
        <f t="shared" si="103"/>
        <v>42747.194502314815</v>
      </c>
      <c r="T1306" s="10">
        <f t="shared" si="10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100"/>
        <v>0.25976666666666665</v>
      </c>
      <c r="G1307" t="s">
        <v>8220</v>
      </c>
      <c r="H1307">
        <f>E1307/N1307</f>
        <v>90.616279069767444</v>
      </c>
      <c r="I1307" t="s">
        <v>8224</v>
      </c>
      <c r="J1307" t="s">
        <v>8246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t="str">
        <f t="shared" si="101"/>
        <v>technology</v>
      </c>
      <c r="R1307" t="str">
        <f t="shared" si="102"/>
        <v>wearables</v>
      </c>
      <c r="S1307" s="10">
        <f t="shared" si="103"/>
        <v>42543.665601851855</v>
      </c>
      <c r="T1307" s="10">
        <f t="shared" si="10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100"/>
        <v>0.65246363636363636</v>
      </c>
      <c r="G1308" t="s">
        <v>8220</v>
      </c>
      <c r="H1308">
        <f>E1308/N1308</f>
        <v>201.60393258426967</v>
      </c>
      <c r="I1308" t="s">
        <v>8224</v>
      </c>
      <c r="J1308" t="s">
        <v>8246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t="str">
        <f t="shared" si="101"/>
        <v>technology</v>
      </c>
      <c r="R1308" t="str">
        <f t="shared" si="102"/>
        <v>wearables</v>
      </c>
      <c r="S1308" s="10">
        <f t="shared" si="103"/>
        <v>41947.457569444443</v>
      </c>
      <c r="T1308" s="10">
        <f t="shared" si="10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100"/>
        <v>0.11514000000000001</v>
      </c>
      <c r="G1309" t="s">
        <v>8220</v>
      </c>
      <c r="H1309">
        <f>E1309/N1309</f>
        <v>127.93333333333334</v>
      </c>
      <c r="I1309" t="s">
        <v>8224</v>
      </c>
      <c r="J1309" t="s">
        <v>8246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t="str">
        <f t="shared" si="101"/>
        <v>technology</v>
      </c>
      <c r="R1309" t="str">
        <f t="shared" si="102"/>
        <v>wearables</v>
      </c>
      <c r="S1309" s="10">
        <f t="shared" si="103"/>
        <v>42387.503229166665</v>
      </c>
      <c r="T1309" s="10">
        <f t="shared" si="10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100"/>
        <v>0.11360000000000001</v>
      </c>
      <c r="G1310" t="s">
        <v>8220</v>
      </c>
      <c r="H1310">
        <f>E1310/N1310</f>
        <v>29.894736842105264</v>
      </c>
      <c r="I1310" t="s">
        <v>8224</v>
      </c>
      <c r="J1310" t="s">
        <v>8246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t="str">
        <f t="shared" si="101"/>
        <v>technology</v>
      </c>
      <c r="R1310" t="str">
        <f t="shared" si="102"/>
        <v>wearables</v>
      </c>
      <c r="S1310" s="10">
        <f t="shared" si="103"/>
        <v>42611.613564814819</v>
      </c>
      <c r="T1310" s="10">
        <f t="shared" si="10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100"/>
        <v>1.1199130434782609</v>
      </c>
      <c r="G1311" t="s">
        <v>8220</v>
      </c>
      <c r="H1311">
        <f>E1311/N1311</f>
        <v>367.97142857142859</v>
      </c>
      <c r="I1311" t="s">
        <v>8224</v>
      </c>
      <c r="J1311" t="s">
        <v>8246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t="str">
        <f t="shared" si="101"/>
        <v>technology</v>
      </c>
      <c r="R1311" t="str">
        <f t="shared" si="102"/>
        <v>wearables</v>
      </c>
      <c r="S1311" s="10">
        <f t="shared" si="103"/>
        <v>42257.882731481484</v>
      </c>
      <c r="T1311" s="10">
        <f t="shared" si="10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100"/>
        <v>0.155</v>
      </c>
      <c r="G1312" t="s">
        <v>8220</v>
      </c>
      <c r="H1312">
        <f>E1312/N1312</f>
        <v>129.16666666666666</v>
      </c>
      <c r="I1312" t="s">
        <v>8224</v>
      </c>
      <c r="J1312" t="s">
        <v>8246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t="str">
        <f t="shared" si="101"/>
        <v>technology</v>
      </c>
      <c r="R1312" t="str">
        <f t="shared" si="102"/>
        <v>wearables</v>
      </c>
      <c r="S1312" s="10">
        <f t="shared" si="103"/>
        <v>42556.667245370365</v>
      </c>
      <c r="T1312" s="10">
        <f t="shared" si="10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100"/>
        <v>0.32028000000000001</v>
      </c>
      <c r="G1313" t="s">
        <v>8220</v>
      </c>
      <c r="H1313">
        <f>E1313/N1313</f>
        <v>800.7</v>
      </c>
      <c r="I1313" t="s">
        <v>8224</v>
      </c>
      <c r="J1313" t="s">
        <v>8246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t="str">
        <f t="shared" si="101"/>
        <v>technology</v>
      </c>
      <c r="R1313" t="str">
        <f t="shared" si="102"/>
        <v>wearables</v>
      </c>
      <c r="S1313" s="10">
        <f t="shared" si="103"/>
        <v>42669.802303240736</v>
      </c>
      <c r="T1313" s="10">
        <f t="shared" si="10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100"/>
        <v>6.0869565217391303E-3</v>
      </c>
      <c r="G1314" t="s">
        <v>8220</v>
      </c>
      <c r="H1314">
        <f>E1314/N1314</f>
        <v>28</v>
      </c>
      <c r="I1314" t="s">
        <v>8224</v>
      </c>
      <c r="J1314" t="s">
        <v>8246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t="str">
        <f t="shared" si="101"/>
        <v>technology</v>
      </c>
      <c r="R1314" t="str">
        <f t="shared" si="102"/>
        <v>wearables</v>
      </c>
      <c r="S1314" s="10">
        <f t="shared" si="103"/>
        <v>42082.702800925923</v>
      </c>
      <c r="T1314" s="10">
        <f t="shared" si="10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100"/>
        <v>0.31114999999999998</v>
      </c>
      <c r="G1315" t="s">
        <v>8220</v>
      </c>
      <c r="H1315">
        <f>E1315/N1315</f>
        <v>102.01639344262296</v>
      </c>
      <c r="I1315" t="s">
        <v>8224</v>
      </c>
      <c r="J1315" t="s">
        <v>8246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t="str">
        <f t="shared" si="101"/>
        <v>technology</v>
      </c>
      <c r="R1315" t="str">
        <f t="shared" si="102"/>
        <v>wearables</v>
      </c>
      <c r="S1315" s="10">
        <f t="shared" si="103"/>
        <v>42402.709652777776</v>
      </c>
      <c r="T1315" s="10">
        <f t="shared" si="10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100"/>
        <v>1.1266666666666666E-2</v>
      </c>
      <c r="G1316" t="s">
        <v>8220</v>
      </c>
      <c r="H1316">
        <f>E1316/N1316</f>
        <v>184.36363636363637</v>
      </c>
      <c r="I1316" t="s">
        <v>8224</v>
      </c>
      <c r="J1316" t="s">
        <v>8246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t="str">
        <f t="shared" si="101"/>
        <v>technology</v>
      </c>
      <c r="R1316" t="str">
        <f t="shared" si="102"/>
        <v>wearables</v>
      </c>
      <c r="S1316" s="10">
        <f t="shared" si="103"/>
        <v>42604.669675925921</v>
      </c>
      <c r="T1316" s="10">
        <f t="shared" si="10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100"/>
        <v>0.40404000000000001</v>
      </c>
      <c r="G1317" t="s">
        <v>8220</v>
      </c>
      <c r="H1317">
        <f>E1317/N1317</f>
        <v>162.91935483870967</v>
      </c>
      <c r="I1317" t="s">
        <v>8224</v>
      </c>
      <c r="J1317" t="s">
        <v>8246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t="str">
        <f t="shared" si="101"/>
        <v>technology</v>
      </c>
      <c r="R1317" t="str">
        <f t="shared" si="102"/>
        <v>wearables</v>
      </c>
      <c r="S1317" s="10">
        <f t="shared" si="103"/>
        <v>42278.498240740737</v>
      </c>
      <c r="T1317" s="10">
        <f t="shared" si="10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100"/>
        <v>1.3333333333333333E-5</v>
      </c>
      <c r="G1318" t="s">
        <v>8220</v>
      </c>
      <c r="H1318">
        <f>E1318/N1318</f>
        <v>1</v>
      </c>
      <c r="I1318" t="s">
        <v>8224</v>
      </c>
      <c r="J1318" t="s">
        <v>8246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t="str">
        <f t="shared" si="101"/>
        <v>technology</v>
      </c>
      <c r="R1318" t="str">
        <f t="shared" si="102"/>
        <v>wearables</v>
      </c>
      <c r="S1318" s="10">
        <f t="shared" si="103"/>
        <v>42393.961909722217</v>
      </c>
      <c r="T1318" s="10">
        <f t="shared" si="10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100"/>
        <v>5.7334999999999997E-2</v>
      </c>
      <c r="G1319" t="s">
        <v>8220</v>
      </c>
      <c r="H1319">
        <f>E1319/N1319</f>
        <v>603.52631578947364</v>
      </c>
      <c r="I1319" t="s">
        <v>8232</v>
      </c>
      <c r="J1319" t="s">
        <v>8253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t="str">
        <f t="shared" si="101"/>
        <v>technology</v>
      </c>
      <c r="R1319" t="str">
        <f t="shared" si="102"/>
        <v>wearables</v>
      </c>
      <c r="S1319" s="10">
        <f t="shared" si="103"/>
        <v>42520.235486111109</v>
      </c>
      <c r="T1319" s="10">
        <f t="shared" si="10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100"/>
        <v>0.15325</v>
      </c>
      <c r="G1320" t="s">
        <v>8220</v>
      </c>
      <c r="H1320">
        <f>E1320/N1320</f>
        <v>45.407407407407405</v>
      </c>
      <c r="I1320" t="s">
        <v>8224</v>
      </c>
      <c r="J1320" t="s">
        <v>8246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t="str">
        <f t="shared" si="101"/>
        <v>technology</v>
      </c>
      <c r="R1320" t="str">
        <f t="shared" si="102"/>
        <v>wearables</v>
      </c>
      <c r="S1320" s="10">
        <f t="shared" si="103"/>
        <v>41985.043657407412</v>
      </c>
      <c r="T1320" s="10">
        <f t="shared" si="10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100"/>
        <v>0.15103448275862069</v>
      </c>
      <c r="G1321" t="s">
        <v>8220</v>
      </c>
      <c r="H1321">
        <f>E1321/N1321</f>
        <v>97.333333333333329</v>
      </c>
      <c r="I1321" t="s">
        <v>8225</v>
      </c>
      <c r="J1321" t="s">
        <v>8247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t="str">
        <f t="shared" si="101"/>
        <v>technology</v>
      </c>
      <c r="R1321" t="str">
        <f t="shared" si="102"/>
        <v>wearables</v>
      </c>
      <c r="S1321" s="10">
        <f t="shared" si="103"/>
        <v>41816.812094907407</v>
      </c>
      <c r="T1321" s="10">
        <f t="shared" si="10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100"/>
        <v>5.0299999999999997E-3</v>
      </c>
      <c r="G1322" t="s">
        <v>8220</v>
      </c>
      <c r="H1322">
        <f>E1322/N1322</f>
        <v>167.66666666666666</v>
      </c>
      <c r="I1322" t="s">
        <v>8233</v>
      </c>
      <c r="J1322" t="s">
        <v>8249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t="str">
        <f t="shared" si="101"/>
        <v>technology</v>
      </c>
      <c r="R1322" t="str">
        <f t="shared" si="102"/>
        <v>wearables</v>
      </c>
      <c r="S1322" s="10">
        <f t="shared" si="103"/>
        <v>42705.690347222218</v>
      </c>
      <c r="T1322" s="10">
        <f t="shared" si="10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100"/>
        <v>1.3028138528138528E-2</v>
      </c>
      <c r="G1323" t="s">
        <v>8220</v>
      </c>
      <c r="H1323">
        <f>E1323/N1323</f>
        <v>859.85714285714289</v>
      </c>
      <c r="I1323" t="s">
        <v>8235</v>
      </c>
      <c r="J1323" t="s">
        <v>8255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t="str">
        <f t="shared" si="101"/>
        <v>technology</v>
      </c>
      <c r="R1323" t="str">
        <f t="shared" si="102"/>
        <v>wearables</v>
      </c>
      <c r="S1323" s="10">
        <f t="shared" si="103"/>
        <v>42697.74927083333</v>
      </c>
      <c r="T1323" s="10">
        <f t="shared" si="10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100"/>
        <v>3.0285714285714286E-3</v>
      </c>
      <c r="G1324" t="s">
        <v>8220</v>
      </c>
      <c r="H1324">
        <f>E1324/N1324</f>
        <v>26.5</v>
      </c>
      <c r="I1324" t="s">
        <v>8225</v>
      </c>
      <c r="J1324" t="s">
        <v>8247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t="str">
        <f t="shared" si="101"/>
        <v>technology</v>
      </c>
      <c r="R1324" t="str">
        <f t="shared" si="102"/>
        <v>wearables</v>
      </c>
      <c r="S1324" s="10">
        <f t="shared" si="103"/>
        <v>42115.656539351854</v>
      </c>
      <c r="T1324" s="10">
        <f t="shared" si="10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100"/>
        <v>8.8800000000000004E-2</v>
      </c>
      <c r="G1325" t="s">
        <v>8220</v>
      </c>
      <c r="H1325">
        <f>E1325/N1325</f>
        <v>30.272727272727273</v>
      </c>
      <c r="I1325" t="s">
        <v>8224</v>
      </c>
      <c r="J1325" t="s">
        <v>8246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t="str">
        <f t="shared" si="101"/>
        <v>technology</v>
      </c>
      <c r="R1325" t="str">
        <f t="shared" si="102"/>
        <v>wearables</v>
      </c>
      <c r="S1325" s="10">
        <f t="shared" si="103"/>
        <v>42451.698449074072</v>
      </c>
      <c r="T1325" s="10">
        <f t="shared" si="10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100"/>
        <v>9.8400000000000001E-2</v>
      </c>
      <c r="G1326" t="s">
        <v>8220</v>
      </c>
      <c r="H1326">
        <f>E1326/N1326</f>
        <v>54.666666666666664</v>
      </c>
      <c r="I1326" t="s">
        <v>8224</v>
      </c>
      <c r="J1326" t="s">
        <v>8246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t="str">
        <f t="shared" si="101"/>
        <v>technology</v>
      </c>
      <c r="R1326" t="str">
        <f t="shared" si="102"/>
        <v>wearables</v>
      </c>
      <c r="S1326" s="10">
        <f t="shared" si="103"/>
        <v>42626.633703703701</v>
      </c>
      <c r="T1326" s="10">
        <f t="shared" si="10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100"/>
        <v>2.4299999999999999E-2</v>
      </c>
      <c r="G1327" t="s">
        <v>8220</v>
      </c>
      <c r="H1327">
        <f>E1327/N1327</f>
        <v>60.75</v>
      </c>
      <c r="I1327" t="s">
        <v>8224</v>
      </c>
      <c r="J1327" t="s">
        <v>8246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t="str">
        <f t="shared" si="101"/>
        <v>technology</v>
      </c>
      <c r="R1327" t="str">
        <f t="shared" si="102"/>
        <v>wearables</v>
      </c>
      <c r="S1327" s="10">
        <f t="shared" si="103"/>
        <v>42704.086053240739</v>
      </c>
      <c r="T1327" s="10">
        <f t="shared" si="10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100"/>
        <v>1.1299999999999999E-2</v>
      </c>
      <c r="G1328" t="s">
        <v>8220</v>
      </c>
      <c r="H1328">
        <f>E1328/N1328</f>
        <v>102.72727272727273</v>
      </c>
      <c r="I1328" t="s">
        <v>8224</v>
      </c>
      <c r="J1328" t="s">
        <v>8246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t="str">
        <f t="shared" si="101"/>
        <v>technology</v>
      </c>
      <c r="R1328" t="str">
        <f t="shared" si="102"/>
        <v>wearables</v>
      </c>
      <c r="S1328" s="10">
        <f t="shared" si="103"/>
        <v>41974.791990740734</v>
      </c>
      <c r="T1328" s="10">
        <f t="shared" si="10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100"/>
        <v>3.5520833333333335E-2</v>
      </c>
      <c r="G1329" t="s">
        <v>8220</v>
      </c>
      <c r="H1329">
        <f>E1329/N1329</f>
        <v>41.585365853658537</v>
      </c>
      <c r="I1329" t="s">
        <v>8224</v>
      </c>
      <c r="J1329" t="s">
        <v>8246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t="str">
        <f t="shared" si="101"/>
        <v>technology</v>
      </c>
      <c r="R1329" t="str">
        <f t="shared" si="102"/>
        <v>wearables</v>
      </c>
      <c r="S1329" s="10">
        <f t="shared" si="103"/>
        <v>42123.678645833337</v>
      </c>
      <c r="T1329" s="10">
        <f t="shared" si="10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100"/>
        <v>2.3306666666666667E-2</v>
      </c>
      <c r="G1330" t="s">
        <v>8220</v>
      </c>
      <c r="H1330">
        <f>E1330/N1330</f>
        <v>116.53333333333333</v>
      </c>
      <c r="I1330" t="s">
        <v>8224</v>
      </c>
      <c r="J1330" t="s">
        <v>8246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t="str">
        <f t="shared" si="101"/>
        <v>technology</v>
      </c>
      <c r="R1330" t="str">
        <f t="shared" si="102"/>
        <v>wearables</v>
      </c>
      <c r="S1330" s="10">
        <f t="shared" si="103"/>
        <v>42612.642754629633</v>
      </c>
      <c r="T1330" s="10">
        <f t="shared" si="10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100"/>
        <v>8.1600000000000006E-3</v>
      </c>
      <c r="G1331" t="s">
        <v>8220</v>
      </c>
      <c r="H1331">
        <f>E1331/N1331</f>
        <v>45.333333333333336</v>
      </c>
      <c r="I1331" t="s">
        <v>8224</v>
      </c>
      <c r="J1331" t="s">
        <v>8246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t="str">
        <f t="shared" si="101"/>
        <v>technology</v>
      </c>
      <c r="R1331" t="str">
        <f t="shared" si="102"/>
        <v>wearables</v>
      </c>
      <c r="S1331" s="10">
        <f t="shared" si="103"/>
        <v>41935.221585648149</v>
      </c>
      <c r="T1331" s="10">
        <f t="shared" si="10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100"/>
        <v>0.22494285714285714</v>
      </c>
      <c r="G1332" t="s">
        <v>8220</v>
      </c>
      <c r="H1332">
        <f>E1332/N1332</f>
        <v>157.46</v>
      </c>
      <c r="I1332" t="s">
        <v>8224</v>
      </c>
      <c r="J1332" t="s">
        <v>8246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t="str">
        <f t="shared" si="101"/>
        <v>technology</v>
      </c>
      <c r="R1332" t="str">
        <f t="shared" si="102"/>
        <v>wearables</v>
      </c>
      <c r="S1332" s="10">
        <f t="shared" si="103"/>
        <v>42522.276724537034</v>
      </c>
      <c r="T1332" s="10">
        <f t="shared" si="10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100"/>
        <v>1.3668E-2</v>
      </c>
      <c r="G1333" t="s">
        <v>8220</v>
      </c>
      <c r="H1333">
        <f>E1333/N1333</f>
        <v>100.5</v>
      </c>
      <c r="I1333" t="s">
        <v>8224</v>
      </c>
      <c r="J1333" t="s">
        <v>8246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t="str">
        <f t="shared" si="101"/>
        <v>technology</v>
      </c>
      <c r="R1333" t="str">
        <f t="shared" si="102"/>
        <v>wearables</v>
      </c>
      <c r="S1333" s="10">
        <f t="shared" si="103"/>
        <v>42569.50409722222</v>
      </c>
      <c r="T1333" s="10">
        <f t="shared" si="10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100"/>
        <v>0</v>
      </c>
      <c r="G1334" t="s">
        <v>8220</v>
      </c>
      <c r="H1334" t="e">
        <f>E1334/N1334</f>
        <v>#DIV/0!</v>
      </c>
      <c r="I1334" t="s">
        <v>8240</v>
      </c>
      <c r="J1334" t="s">
        <v>8257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t="str">
        <f t="shared" si="101"/>
        <v>technology</v>
      </c>
      <c r="R1334" t="str">
        <f t="shared" si="102"/>
        <v>wearables</v>
      </c>
      <c r="S1334" s="10">
        <f t="shared" si="103"/>
        <v>42732.060277777782</v>
      </c>
      <c r="T1334" s="10">
        <f t="shared" si="10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100"/>
        <v>0</v>
      </c>
      <c r="G1335" t="s">
        <v>8220</v>
      </c>
      <c r="H1335" t="e">
        <f>E1335/N1335</f>
        <v>#DIV/0!</v>
      </c>
      <c r="I1335" t="s">
        <v>8226</v>
      </c>
      <c r="J1335" t="s">
        <v>8248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t="str">
        <f t="shared" si="101"/>
        <v>technology</v>
      </c>
      <c r="R1335" t="str">
        <f t="shared" si="102"/>
        <v>wearables</v>
      </c>
      <c r="S1335" s="10">
        <f t="shared" si="103"/>
        <v>41806.106770833336</v>
      </c>
      <c r="T1335" s="10">
        <f t="shared" si="10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100"/>
        <v>0.10754135338345865</v>
      </c>
      <c r="G1336" t="s">
        <v>8220</v>
      </c>
      <c r="H1336">
        <f>E1336/N1336</f>
        <v>51.822463768115945</v>
      </c>
      <c r="I1336" t="s">
        <v>8224</v>
      </c>
      <c r="J1336" t="s">
        <v>8246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t="str">
        <f t="shared" si="101"/>
        <v>technology</v>
      </c>
      <c r="R1336" t="str">
        <f t="shared" si="102"/>
        <v>wearables</v>
      </c>
      <c r="S1336" s="10">
        <f t="shared" si="103"/>
        <v>42410.774155092593</v>
      </c>
      <c r="T1336" s="10">
        <f t="shared" si="10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100"/>
        <v>0.1976</v>
      </c>
      <c r="G1337" t="s">
        <v>8220</v>
      </c>
      <c r="H1337">
        <f>E1337/N1337</f>
        <v>308.75</v>
      </c>
      <c r="I1337" t="s">
        <v>8224</v>
      </c>
      <c r="J1337" t="s">
        <v>8246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t="str">
        <f t="shared" si="101"/>
        <v>technology</v>
      </c>
      <c r="R1337" t="str">
        <f t="shared" si="102"/>
        <v>wearables</v>
      </c>
      <c r="S1337" s="10">
        <f t="shared" si="103"/>
        <v>42313.936365740738</v>
      </c>
      <c r="T1337" s="10">
        <f t="shared" si="10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100"/>
        <v>0.84946999999999995</v>
      </c>
      <c r="G1338" t="s">
        <v>8220</v>
      </c>
      <c r="H1338">
        <f>E1338/N1338</f>
        <v>379.22767857142856</v>
      </c>
      <c r="I1338" t="s">
        <v>8224</v>
      </c>
      <c r="J1338" t="s">
        <v>8246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t="str">
        <f t="shared" si="101"/>
        <v>technology</v>
      </c>
      <c r="R1338" t="str">
        <f t="shared" si="102"/>
        <v>wearables</v>
      </c>
      <c r="S1338" s="10">
        <f t="shared" si="103"/>
        <v>41955.863750000004</v>
      </c>
      <c r="T1338" s="10">
        <f t="shared" si="10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100"/>
        <v>0.49381999999999998</v>
      </c>
      <c r="G1339" t="s">
        <v>8220</v>
      </c>
      <c r="H1339">
        <f>E1339/N1339</f>
        <v>176.36428571428573</v>
      </c>
      <c r="I1339" t="s">
        <v>8224</v>
      </c>
      <c r="J1339" t="s">
        <v>8246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t="str">
        <f t="shared" si="101"/>
        <v>technology</v>
      </c>
      <c r="R1339" t="str">
        <f t="shared" si="102"/>
        <v>wearables</v>
      </c>
      <c r="S1339" s="10">
        <f t="shared" si="103"/>
        <v>42767.577303240745</v>
      </c>
      <c r="T1339" s="10">
        <f t="shared" si="10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100"/>
        <v>3.3033333333333331E-2</v>
      </c>
      <c r="G1340" t="s">
        <v>8220</v>
      </c>
      <c r="H1340">
        <f>E1340/N1340</f>
        <v>66.066666666666663</v>
      </c>
      <c r="I1340" t="s">
        <v>8224</v>
      </c>
      <c r="J1340" t="s">
        <v>8246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t="str">
        <f t="shared" si="101"/>
        <v>technology</v>
      </c>
      <c r="R1340" t="str">
        <f t="shared" si="102"/>
        <v>wearables</v>
      </c>
      <c r="S1340" s="10">
        <f t="shared" si="103"/>
        <v>42188.803622685184</v>
      </c>
      <c r="T1340" s="10">
        <f t="shared" si="10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100"/>
        <v>6.6339999999999996E-2</v>
      </c>
      <c r="G1341" t="s">
        <v>8220</v>
      </c>
      <c r="H1341">
        <f>E1341/N1341</f>
        <v>89.648648648648646</v>
      </c>
      <c r="I1341" t="s">
        <v>8224</v>
      </c>
      <c r="J1341" t="s">
        <v>8246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t="str">
        <f t="shared" si="101"/>
        <v>technology</v>
      </c>
      <c r="R1341" t="str">
        <f t="shared" si="102"/>
        <v>wearables</v>
      </c>
      <c r="S1341" s="10">
        <f t="shared" si="103"/>
        <v>41936.647164351853</v>
      </c>
      <c r="T1341" s="10">
        <f t="shared" si="10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100"/>
        <v>0</v>
      </c>
      <c r="G1342" t="s">
        <v>8220</v>
      </c>
      <c r="H1342" t="e">
        <f>E1342/N1342</f>
        <v>#DIV/0!</v>
      </c>
      <c r="I1342" t="s">
        <v>8224</v>
      </c>
      <c r="J1342" t="s">
        <v>8246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t="str">
        <f t="shared" si="101"/>
        <v>technology</v>
      </c>
      <c r="R1342" t="str">
        <f t="shared" si="102"/>
        <v>wearables</v>
      </c>
      <c r="S1342" s="10">
        <f t="shared" si="103"/>
        <v>41836.595520833333</v>
      </c>
      <c r="T1342" s="10">
        <f t="shared" si="10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100"/>
        <v>0.7036</v>
      </c>
      <c r="G1343" t="s">
        <v>8220</v>
      </c>
      <c r="H1343">
        <f>E1343/N1343</f>
        <v>382.39130434782606</v>
      </c>
      <c r="I1343" t="s">
        <v>8225</v>
      </c>
      <c r="J1343" t="s">
        <v>8247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t="str">
        <f t="shared" si="101"/>
        <v>technology</v>
      </c>
      <c r="R1343" t="str">
        <f t="shared" si="102"/>
        <v>wearables</v>
      </c>
      <c r="S1343" s="10">
        <f t="shared" si="103"/>
        <v>42612.624039351853</v>
      </c>
      <c r="T1343" s="10">
        <f t="shared" si="10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100"/>
        <v>2E-3</v>
      </c>
      <c r="G1344" t="s">
        <v>8220</v>
      </c>
      <c r="H1344">
        <f>E1344/N1344</f>
        <v>100</v>
      </c>
      <c r="I1344" t="s">
        <v>8224</v>
      </c>
      <c r="J1344" t="s">
        <v>8246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t="str">
        <f t="shared" si="101"/>
        <v>technology</v>
      </c>
      <c r="R1344" t="str">
        <f t="shared" si="102"/>
        <v>wearables</v>
      </c>
      <c r="S1344" s="10">
        <f t="shared" si="103"/>
        <v>42172.816423611104</v>
      </c>
      <c r="T1344" s="10">
        <f t="shared" si="10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100"/>
        <v>1.02298</v>
      </c>
      <c r="G1345" t="s">
        <v>8220</v>
      </c>
      <c r="H1345">
        <f>E1345/N1345</f>
        <v>158.35603715170279</v>
      </c>
      <c r="I1345" t="s">
        <v>8224</v>
      </c>
      <c r="J1345" t="s">
        <v>8246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t="str">
        <f t="shared" si="101"/>
        <v>technology</v>
      </c>
      <c r="R1345" t="str">
        <f t="shared" si="102"/>
        <v>wearables</v>
      </c>
      <c r="S1345" s="10">
        <f t="shared" si="103"/>
        <v>42542.526423611111</v>
      </c>
      <c r="T1345" s="10">
        <f t="shared" si="10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si="100"/>
        <v>3.7773333333333334</v>
      </c>
      <c r="G1346" t="s">
        <v>8219</v>
      </c>
      <c r="H1346">
        <f>E1346/N1346</f>
        <v>40.762589928057551</v>
      </c>
      <c r="I1346" t="s">
        <v>8229</v>
      </c>
      <c r="J1346" t="s">
        <v>8251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t="str">
        <f t="shared" si="101"/>
        <v>publishing</v>
      </c>
      <c r="R1346" t="str">
        <f t="shared" si="102"/>
        <v>nonfiction</v>
      </c>
      <c r="S1346" s="10">
        <f t="shared" si="103"/>
        <v>42522.789803240739</v>
      </c>
      <c r="T1346" s="10">
        <f t="shared" si="10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ref="F1347:F1410" si="105">E1347/D1347</f>
        <v>1.25</v>
      </c>
      <c r="G1347" t="s">
        <v>8219</v>
      </c>
      <c r="H1347">
        <f>E1347/N1347</f>
        <v>53.571428571428569</v>
      </c>
      <c r="I1347" t="s">
        <v>8224</v>
      </c>
      <c r="J1347" t="s">
        <v>8246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t="str">
        <f t="shared" ref="Q1347:Q1410" si="106">LEFT(P1347,(FIND("/",P1347,1)-1))</f>
        <v>publishing</v>
      </c>
      <c r="R1347" t="str">
        <f t="shared" ref="R1347:R1410" si="107">MID(P1347,FIND("/",P1347)+1,256)</f>
        <v>nonfiction</v>
      </c>
      <c r="S1347" s="10">
        <f t="shared" ref="S1347:S1410" si="108">(((L1347/60)/60)/24)+DATE(1970,1,1)</f>
        <v>41799.814340277779</v>
      </c>
      <c r="T1347" s="10">
        <f t="shared" ref="T1347:T1410" si="109">(((K1347/60)/60)/24)+DATE(1970,1,1)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105"/>
        <v>1.473265306122449</v>
      </c>
      <c r="G1348" t="s">
        <v>8219</v>
      </c>
      <c r="H1348">
        <f>E1348/N1348</f>
        <v>48.449664429530202</v>
      </c>
      <c r="I1348" t="s">
        <v>8224</v>
      </c>
      <c r="J1348" t="s">
        <v>8246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t="str">
        <f t="shared" si="106"/>
        <v>publishing</v>
      </c>
      <c r="R1348" t="str">
        <f t="shared" si="107"/>
        <v>nonfiction</v>
      </c>
      <c r="S1348" s="10">
        <f t="shared" si="108"/>
        <v>41422.075821759259</v>
      </c>
      <c r="T1348" s="10">
        <f t="shared" si="10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105"/>
        <v>1.022</v>
      </c>
      <c r="G1349" t="s">
        <v>8219</v>
      </c>
      <c r="H1349">
        <f>E1349/N1349</f>
        <v>82.41935483870968</v>
      </c>
      <c r="I1349" t="s">
        <v>8224</v>
      </c>
      <c r="J1349" t="s">
        <v>8246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t="str">
        <f t="shared" si="106"/>
        <v>publishing</v>
      </c>
      <c r="R1349" t="str">
        <f t="shared" si="107"/>
        <v>nonfiction</v>
      </c>
      <c r="S1349" s="10">
        <f t="shared" si="108"/>
        <v>42040.638020833328</v>
      </c>
      <c r="T1349" s="10">
        <f t="shared" si="10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105"/>
        <v>1.018723404255319</v>
      </c>
      <c r="G1350" t="s">
        <v>8219</v>
      </c>
      <c r="H1350">
        <f>E1350/N1350</f>
        <v>230.19230769230768</v>
      </c>
      <c r="I1350" t="s">
        <v>8224</v>
      </c>
      <c r="J1350" t="s">
        <v>8246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t="str">
        <f t="shared" si="106"/>
        <v>publishing</v>
      </c>
      <c r="R1350" t="str">
        <f t="shared" si="107"/>
        <v>nonfiction</v>
      </c>
      <c r="S1350" s="10">
        <f t="shared" si="108"/>
        <v>41963.506168981476</v>
      </c>
      <c r="T1350" s="10">
        <f t="shared" si="10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105"/>
        <v>2.0419999999999998</v>
      </c>
      <c r="G1351" t="s">
        <v>8219</v>
      </c>
      <c r="H1351">
        <f>E1351/N1351</f>
        <v>59.360465116279073</v>
      </c>
      <c r="I1351" t="s">
        <v>8229</v>
      </c>
      <c r="J1351" t="s">
        <v>8251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t="str">
        <f t="shared" si="106"/>
        <v>publishing</v>
      </c>
      <c r="R1351" t="str">
        <f t="shared" si="107"/>
        <v>nonfiction</v>
      </c>
      <c r="S1351" s="10">
        <f t="shared" si="108"/>
        <v>42317.33258101852</v>
      </c>
      <c r="T1351" s="10">
        <f t="shared" si="10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105"/>
        <v>1.0405</v>
      </c>
      <c r="G1352" t="s">
        <v>8219</v>
      </c>
      <c r="H1352">
        <f>E1352/N1352</f>
        <v>66.698717948717942</v>
      </c>
      <c r="I1352" t="s">
        <v>8224</v>
      </c>
      <c r="J1352" t="s">
        <v>8246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t="str">
        <f t="shared" si="106"/>
        <v>publishing</v>
      </c>
      <c r="R1352" t="str">
        <f t="shared" si="107"/>
        <v>nonfiction</v>
      </c>
      <c r="S1352" s="10">
        <f t="shared" si="108"/>
        <v>42334.013124999998</v>
      </c>
      <c r="T1352" s="10">
        <f t="shared" si="10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105"/>
        <v>1.0126500000000001</v>
      </c>
      <c r="G1353" t="s">
        <v>8219</v>
      </c>
      <c r="H1353">
        <f>E1353/N1353</f>
        <v>168.77500000000001</v>
      </c>
      <c r="I1353" t="s">
        <v>8224</v>
      </c>
      <c r="J1353" t="s">
        <v>8246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t="str">
        <f t="shared" si="106"/>
        <v>publishing</v>
      </c>
      <c r="R1353" t="str">
        <f t="shared" si="107"/>
        <v>nonfiction</v>
      </c>
      <c r="S1353" s="10">
        <f t="shared" si="108"/>
        <v>42382.74009259259</v>
      </c>
      <c r="T1353" s="10">
        <f t="shared" si="10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105"/>
        <v>1.3613999999999999</v>
      </c>
      <c r="G1354" t="s">
        <v>8219</v>
      </c>
      <c r="H1354">
        <f>E1354/N1354</f>
        <v>59.973568281938327</v>
      </c>
      <c r="I1354" t="s">
        <v>8224</v>
      </c>
      <c r="J1354" t="s">
        <v>8246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t="str">
        <f t="shared" si="106"/>
        <v>publishing</v>
      </c>
      <c r="R1354" t="str">
        <f t="shared" si="107"/>
        <v>nonfiction</v>
      </c>
      <c r="S1354" s="10">
        <f t="shared" si="108"/>
        <v>42200.578310185185</v>
      </c>
      <c r="T1354" s="10">
        <f t="shared" si="10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105"/>
        <v>1.3360000000000001</v>
      </c>
      <c r="G1355" t="s">
        <v>8219</v>
      </c>
      <c r="H1355">
        <f>E1355/N1355</f>
        <v>31.80952380952381</v>
      </c>
      <c r="I1355" t="s">
        <v>8224</v>
      </c>
      <c r="J1355" t="s">
        <v>8246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t="str">
        <f t="shared" si="106"/>
        <v>publishing</v>
      </c>
      <c r="R1355" t="str">
        <f t="shared" si="107"/>
        <v>nonfiction</v>
      </c>
      <c r="S1355" s="10">
        <f t="shared" si="108"/>
        <v>41309.11791666667</v>
      </c>
      <c r="T1355" s="10">
        <f t="shared" si="10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105"/>
        <v>1.3025</v>
      </c>
      <c r="G1356" t="s">
        <v>8219</v>
      </c>
      <c r="H1356">
        <f>E1356/N1356</f>
        <v>24.421875</v>
      </c>
      <c r="I1356" t="s">
        <v>8225</v>
      </c>
      <c r="J1356" t="s">
        <v>8247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t="str">
        <f t="shared" si="106"/>
        <v>publishing</v>
      </c>
      <c r="R1356" t="str">
        <f t="shared" si="107"/>
        <v>nonfiction</v>
      </c>
      <c r="S1356" s="10">
        <f t="shared" si="108"/>
        <v>42502.807627314818</v>
      </c>
      <c r="T1356" s="10">
        <f t="shared" si="10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105"/>
        <v>1.2267999999999999</v>
      </c>
      <c r="G1357" t="s">
        <v>8219</v>
      </c>
      <c r="H1357">
        <f>E1357/N1357</f>
        <v>25.347107438016529</v>
      </c>
      <c r="I1357" t="s">
        <v>8225</v>
      </c>
      <c r="J1357" t="s">
        <v>8247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t="str">
        <f t="shared" si="106"/>
        <v>publishing</v>
      </c>
      <c r="R1357" t="str">
        <f t="shared" si="107"/>
        <v>nonfiction</v>
      </c>
      <c r="S1357" s="10">
        <f t="shared" si="108"/>
        <v>41213.254687499997</v>
      </c>
      <c r="T1357" s="10">
        <f t="shared" si="10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105"/>
        <v>1.8281058823529412</v>
      </c>
      <c r="G1358" t="s">
        <v>8219</v>
      </c>
      <c r="H1358">
        <f>E1358/N1358</f>
        <v>71.443218390804603</v>
      </c>
      <c r="I1358" t="s">
        <v>8224</v>
      </c>
      <c r="J1358" t="s">
        <v>8246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t="str">
        <f t="shared" si="106"/>
        <v>publishing</v>
      </c>
      <c r="R1358" t="str">
        <f t="shared" si="107"/>
        <v>nonfiction</v>
      </c>
      <c r="S1358" s="10">
        <f t="shared" si="108"/>
        <v>41430.038888888892</v>
      </c>
      <c r="T1358" s="10">
        <f t="shared" si="10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105"/>
        <v>1.2529999999999999</v>
      </c>
      <c r="G1359" t="s">
        <v>8219</v>
      </c>
      <c r="H1359">
        <f>E1359/N1359</f>
        <v>38.553846153846152</v>
      </c>
      <c r="I1359" t="s">
        <v>8224</v>
      </c>
      <c r="J1359" t="s">
        <v>8246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t="str">
        <f t="shared" si="106"/>
        <v>publishing</v>
      </c>
      <c r="R1359" t="str">
        <f t="shared" si="107"/>
        <v>nonfiction</v>
      </c>
      <c r="S1359" s="10">
        <f t="shared" si="108"/>
        <v>41304.962233796294</v>
      </c>
      <c r="T1359" s="10">
        <f t="shared" si="10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105"/>
        <v>1.1166666666666667</v>
      </c>
      <c r="G1360" t="s">
        <v>8219</v>
      </c>
      <c r="H1360">
        <f>E1360/N1360</f>
        <v>68.367346938775512</v>
      </c>
      <c r="I1360" t="s">
        <v>8224</v>
      </c>
      <c r="J1360" t="s">
        <v>8246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t="str">
        <f t="shared" si="106"/>
        <v>publishing</v>
      </c>
      <c r="R1360" t="str">
        <f t="shared" si="107"/>
        <v>nonfiction</v>
      </c>
      <c r="S1360" s="10">
        <f t="shared" si="108"/>
        <v>40689.570868055554</v>
      </c>
      <c r="T1360" s="10">
        <f t="shared" si="10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105"/>
        <v>1.1575757575757575</v>
      </c>
      <c r="G1361" t="s">
        <v>8219</v>
      </c>
      <c r="H1361">
        <f>E1361/N1361</f>
        <v>40.210526315789473</v>
      </c>
      <c r="I1361" t="s">
        <v>8224</v>
      </c>
      <c r="J1361" t="s">
        <v>8246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t="str">
        <f t="shared" si="106"/>
        <v>publishing</v>
      </c>
      <c r="R1361" t="str">
        <f t="shared" si="107"/>
        <v>nonfiction</v>
      </c>
      <c r="S1361" s="10">
        <f t="shared" si="108"/>
        <v>40668.814699074072</v>
      </c>
      <c r="T1361" s="10">
        <f t="shared" si="10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105"/>
        <v>1.732</v>
      </c>
      <c r="G1362" t="s">
        <v>8219</v>
      </c>
      <c r="H1362">
        <f>E1362/N1362</f>
        <v>32.074074074074076</v>
      </c>
      <c r="I1362" t="s">
        <v>8224</v>
      </c>
      <c r="J1362" t="s">
        <v>8246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t="str">
        <f t="shared" si="106"/>
        <v>publishing</v>
      </c>
      <c r="R1362" t="str">
        <f t="shared" si="107"/>
        <v>nonfiction</v>
      </c>
      <c r="S1362" s="10">
        <f t="shared" si="108"/>
        <v>41095.900694444441</v>
      </c>
      <c r="T1362" s="10">
        <f t="shared" si="10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105"/>
        <v>1.2598333333333334</v>
      </c>
      <c r="G1363" t="s">
        <v>8219</v>
      </c>
      <c r="H1363">
        <f>E1363/N1363</f>
        <v>28.632575757575758</v>
      </c>
      <c r="I1363" t="s">
        <v>8225</v>
      </c>
      <c r="J1363" t="s">
        <v>8247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t="str">
        <f t="shared" si="106"/>
        <v>publishing</v>
      </c>
      <c r="R1363" t="str">
        <f t="shared" si="107"/>
        <v>nonfiction</v>
      </c>
      <c r="S1363" s="10">
        <f t="shared" si="108"/>
        <v>41781.717268518521</v>
      </c>
      <c r="T1363" s="10">
        <f t="shared" si="10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105"/>
        <v>1.091</v>
      </c>
      <c r="G1364" t="s">
        <v>8219</v>
      </c>
      <c r="H1364">
        <f>E1364/N1364</f>
        <v>43.64</v>
      </c>
      <c r="I1364" t="s">
        <v>8224</v>
      </c>
      <c r="J1364" t="s">
        <v>8246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t="str">
        <f t="shared" si="106"/>
        <v>publishing</v>
      </c>
      <c r="R1364" t="str">
        <f t="shared" si="107"/>
        <v>nonfiction</v>
      </c>
      <c r="S1364" s="10">
        <f t="shared" si="108"/>
        <v>41464.934386574074</v>
      </c>
      <c r="T1364" s="10">
        <f t="shared" si="10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105"/>
        <v>1</v>
      </c>
      <c r="G1365" t="s">
        <v>8219</v>
      </c>
      <c r="H1365">
        <f>E1365/N1365</f>
        <v>40</v>
      </c>
      <c r="I1365" t="s">
        <v>8224</v>
      </c>
      <c r="J1365" t="s">
        <v>8246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t="str">
        <f t="shared" si="106"/>
        <v>publishing</v>
      </c>
      <c r="R1365" t="str">
        <f t="shared" si="107"/>
        <v>nonfiction</v>
      </c>
      <c r="S1365" s="10">
        <f t="shared" si="108"/>
        <v>42396.8440625</v>
      </c>
      <c r="T1365" s="10">
        <f t="shared" si="10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105"/>
        <v>1.1864285714285714</v>
      </c>
      <c r="G1366" t="s">
        <v>8219</v>
      </c>
      <c r="H1366">
        <f>E1366/N1366</f>
        <v>346.04166666666669</v>
      </c>
      <c r="I1366" t="s">
        <v>8232</v>
      </c>
      <c r="J1366" t="s">
        <v>8253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t="str">
        <f t="shared" si="106"/>
        <v>music</v>
      </c>
      <c r="R1366" t="str">
        <f t="shared" si="107"/>
        <v>rock</v>
      </c>
      <c r="S1366" s="10">
        <f t="shared" si="108"/>
        <v>41951.695671296293</v>
      </c>
      <c r="T1366" s="10">
        <f t="shared" si="10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105"/>
        <v>1.0026666666666666</v>
      </c>
      <c r="G1367" t="s">
        <v>8219</v>
      </c>
      <c r="H1367">
        <f>E1367/N1367</f>
        <v>81.739130434782609</v>
      </c>
      <c r="I1367" t="s">
        <v>8224</v>
      </c>
      <c r="J1367" t="s">
        <v>8246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t="str">
        <f t="shared" si="106"/>
        <v>music</v>
      </c>
      <c r="R1367" t="str">
        <f t="shared" si="107"/>
        <v>rock</v>
      </c>
      <c r="S1367" s="10">
        <f t="shared" si="108"/>
        <v>42049.733240740738</v>
      </c>
      <c r="T1367" s="10">
        <f t="shared" si="10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105"/>
        <v>1.2648920000000001</v>
      </c>
      <c r="G1368" t="s">
        <v>8219</v>
      </c>
      <c r="H1368">
        <f>E1368/N1368</f>
        <v>64.535306122448986</v>
      </c>
      <c r="I1368" t="s">
        <v>8224</v>
      </c>
      <c r="J1368" t="s">
        <v>8246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t="str">
        <f t="shared" si="106"/>
        <v>music</v>
      </c>
      <c r="R1368" t="str">
        <f t="shared" si="107"/>
        <v>rock</v>
      </c>
      <c r="S1368" s="10">
        <f t="shared" si="108"/>
        <v>41924.996099537035</v>
      </c>
      <c r="T1368" s="10">
        <f t="shared" si="10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105"/>
        <v>1.1426000000000001</v>
      </c>
      <c r="G1369" t="s">
        <v>8219</v>
      </c>
      <c r="H1369">
        <f>E1369/N1369</f>
        <v>63.477777777777774</v>
      </c>
      <c r="I1369" t="s">
        <v>8224</v>
      </c>
      <c r="J1369" t="s">
        <v>8246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t="str">
        <f t="shared" si="106"/>
        <v>music</v>
      </c>
      <c r="R1369" t="str">
        <f t="shared" si="107"/>
        <v>rock</v>
      </c>
      <c r="S1369" s="10">
        <f t="shared" si="108"/>
        <v>42292.002893518518</v>
      </c>
      <c r="T1369" s="10">
        <f t="shared" si="10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105"/>
        <v>1.107</v>
      </c>
      <c r="G1370" t="s">
        <v>8219</v>
      </c>
      <c r="H1370">
        <f>E1370/N1370</f>
        <v>63.620689655172413</v>
      </c>
      <c r="I1370" t="s">
        <v>8224</v>
      </c>
      <c r="J1370" t="s">
        <v>8246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t="str">
        <f t="shared" si="106"/>
        <v>music</v>
      </c>
      <c r="R1370" t="str">
        <f t="shared" si="107"/>
        <v>rock</v>
      </c>
      <c r="S1370" s="10">
        <f t="shared" si="108"/>
        <v>42146.190902777773</v>
      </c>
      <c r="T1370" s="10">
        <f t="shared" si="10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105"/>
        <v>1.0534805315203954</v>
      </c>
      <c r="G1371" t="s">
        <v>8219</v>
      </c>
      <c r="H1371">
        <f>E1371/N1371</f>
        <v>83.967068965517228</v>
      </c>
      <c r="I1371" t="s">
        <v>8224</v>
      </c>
      <c r="J1371" t="s">
        <v>8246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t="str">
        <f t="shared" si="106"/>
        <v>music</v>
      </c>
      <c r="R1371" t="str">
        <f t="shared" si="107"/>
        <v>rock</v>
      </c>
      <c r="S1371" s="10">
        <f t="shared" si="108"/>
        <v>41710.594282407408</v>
      </c>
      <c r="T1371" s="10">
        <f t="shared" si="10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105"/>
        <v>1.0366666666666666</v>
      </c>
      <c r="G1372" t="s">
        <v>8219</v>
      </c>
      <c r="H1372">
        <f>E1372/N1372</f>
        <v>77.75</v>
      </c>
      <c r="I1372" t="s">
        <v>8224</v>
      </c>
      <c r="J1372" t="s">
        <v>8246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t="str">
        <f t="shared" si="106"/>
        <v>music</v>
      </c>
      <c r="R1372" t="str">
        <f t="shared" si="107"/>
        <v>rock</v>
      </c>
      <c r="S1372" s="10">
        <f t="shared" si="108"/>
        <v>41548.00335648148</v>
      </c>
      <c r="T1372" s="10">
        <f t="shared" si="10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105"/>
        <v>1.0708672667523933</v>
      </c>
      <c r="G1373" t="s">
        <v>8219</v>
      </c>
      <c r="H1373">
        <f>E1373/N1373</f>
        <v>107.07142857142857</v>
      </c>
      <c r="I1373" t="s">
        <v>8224</v>
      </c>
      <c r="J1373" t="s">
        <v>8246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t="str">
        <f t="shared" si="106"/>
        <v>music</v>
      </c>
      <c r="R1373" t="str">
        <f t="shared" si="107"/>
        <v>rock</v>
      </c>
      <c r="S1373" s="10">
        <f t="shared" si="108"/>
        <v>42101.758587962962</v>
      </c>
      <c r="T1373" s="10">
        <f t="shared" si="10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105"/>
        <v>1.24</v>
      </c>
      <c r="G1374" t="s">
        <v>8219</v>
      </c>
      <c r="H1374">
        <f>E1374/N1374</f>
        <v>38.75</v>
      </c>
      <c r="I1374" t="s">
        <v>8224</v>
      </c>
      <c r="J1374" t="s">
        <v>8246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t="str">
        <f t="shared" si="106"/>
        <v>music</v>
      </c>
      <c r="R1374" t="str">
        <f t="shared" si="107"/>
        <v>rock</v>
      </c>
      <c r="S1374" s="10">
        <f t="shared" si="108"/>
        <v>41072.739953703705</v>
      </c>
      <c r="T1374" s="10">
        <f t="shared" si="10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105"/>
        <v>1.0501</v>
      </c>
      <c r="G1375" t="s">
        <v>8219</v>
      </c>
      <c r="H1375">
        <f>E1375/N1375</f>
        <v>201.94230769230768</v>
      </c>
      <c r="I1375" t="s">
        <v>8224</v>
      </c>
      <c r="J1375" t="s">
        <v>8246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t="str">
        <f t="shared" si="106"/>
        <v>music</v>
      </c>
      <c r="R1375" t="str">
        <f t="shared" si="107"/>
        <v>rock</v>
      </c>
      <c r="S1375" s="10">
        <f t="shared" si="108"/>
        <v>42704.95177083333</v>
      </c>
      <c r="T1375" s="10">
        <f t="shared" si="10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105"/>
        <v>1.8946666666666667</v>
      </c>
      <c r="G1376" t="s">
        <v>8219</v>
      </c>
      <c r="H1376">
        <f>E1376/N1376</f>
        <v>43.060606060606062</v>
      </c>
      <c r="I1376" t="s">
        <v>8224</v>
      </c>
      <c r="J1376" t="s">
        <v>8246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t="str">
        <f t="shared" si="106"/>
        <v>music</v>
      </c>
      <c r="R1376" t="str">
        <f t="shared" si="107"/>
        <v>rock</v>
      </c>
      <c r="S1376" s="10">
        <f t="shared" si="108"/>
        <v>42424.161898148144</v>
      </c>
      <c r="T1376" s="10">
        <f t="shared" si="10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105"/>
        <v>1.7132499999999999</v>
      </c>
      <c r="G1377" t="s">
        <v>8219</v>
      </c>
      <c r="H1377">
        <f>E1377/N1377</f>
        <v>62.871559633027523</v>
      </c>
      <c r="I1377" t="s">
        <v>8230</v>
      </c>
      <c r="J1377" t="s">
        <v>8249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t="str">
        <f t="shared" si="106"/>
        <v>music</v>
      </c>
      <c r="R1377" t="str">
        <f t="shared" si="107"/>
        <v>rock</v>
      </c>
      <c r="S1377" s="10">
        <f t="shared" si="108"/>
        <v>42720.066192129627</v>
      </c>
      <c r="T1377" s="10">
        <f t="shared" si="10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105"/>
        <v>2.5248648648648651</v>
      </c>
      <c r="G1378" t="s">
        <v>8219</v>
      </c>
      <c r="H1378">
        <f>E1378/N1378</f>
        <v>55.607142857142854</v>
      </c>
      <c r="I1378" t="s">
        <v>8225</v>
      </c>
      <c r="J1378" t="s">
        <v>8247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t="str">
        <f t="shared" si="106"/>
        <v>music</v>
      </c>
      <c r="R1378" t="str">
        <f t="shared" si="107"/>
        <v>rock</v>
      </c>
      <c r="S1378" s="10">
        <f t="shared" si="108"/>
        <v>42677.669050925921</v>
      </c>
      <c r="T1378" s="10">
        <f t="shared" si="10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105"/>
        <v>1.1615384615384616</v>
      </c>
      <c r="G1379" t="s">
        <v>8219</v>
      </c>
      <c r="H1379">
        <f>E1379/N1379</f>
        <v>48.70967741935484</v>
      </c>
      <c r="I1379" t="s">
        <v>8224</v>
      </c>
      <c r="J1379" t="s">
        <v>8246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t="str">
        <f t="shared" si="106"/>
        <v>music</v>
      </c>
      <c r="R1379" t="str">
        <f t="shared" si="107"/>
        <v>rock</v>
      </c>
      <c r="S1379" s="10">
        <f t="shared" si="108"/>
        <v>42747.219560185185</v>
      </c>
      <c r="T1379" s="10">
        <f t="shared" si="10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105"/>
        <v>2.0335000000000001</v>
      </c>
      <c r="G1380" t="s">
        <v>8219</v>
      </c>
      <c r="H1380">
        <f>E1380/N1380</f>
        <v>30.578947368421051</v>
      </c>
      <c r="I1380" t="s">
        <v>8225</v>
      </c>
      <c r="J1380" t="s">
        <v>8247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t="str">
        <f t="shared" si="106"/>
        <v>music</v>
      </c>
      <c r="R1380" t="str">
        <f t="shared" si="107"/>
        <v>rock</v>
      </c>
      <c r="S1380" s="10">
        <f t="shared" si="108"/>
        <v>42568.759374999994</v>
      </c>
      <c r="T1380" s="10">
        <f t="shared" si="10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105"/>
        <v>1.1160000000000001</v>
      </c>
      <c r="G1381" t="s">
        <v>8219</v>
      </c>
      <c r="H1381">
        <f>E1381/N1381</f>
        <v>73.907284768211923</v>
      </c>
      <c r="I1381" t="s">
        <v>8224</v>
      </c>
      <c r="J1381" t="s">
        <v>8246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t="str">
        <f t="shared" si="106"/>
        <v>music</v>
      </c>
      <c r="R1381" t="str">
        <f t="shared" si="107"/>
        <v>rock</v>
      </c>
      <c r="S1381" s="10">
        <f t="shared" si="108"/>
        <v>42130.491620370376</v>
      </c>
      <c r="T1381" s="10">
        <f t="shared" si="10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105"/>
        <v>4.24</v>
      </c>
      <c r="G1382" t="s">
        <v>8219</v>
      </c>
      <c r="H1382">
        <f>E1382/N1382</f>
        <v>21.2</v>
      </c>
      <c r="I1382" t="s">
        <v>8224</v>
      </c>
      <c r="J1382" t="s">
        <v>8246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t="str">
        <f t="shared" si="106"/>
        <v>music</v>
      </c>
      <c r="R1382" t="str">
        <f t="shared" si="107"/>
        <v>rock</v>
      </c>
      <c r="S1382" s="10">
        <f t="shared" si="108"/>
        <v>42141.762800925921</v>
      </c>
      <c r="T1382" s="10">
        <f t="shared" si="10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105"/>
        <v>1.071</v>
      </c>
      <c r="G1383" t="s">
        <v>8219</v>
      </c>
      <c r="H1383">
        <f>E1383/N1383</f>
        <v>73.356164383561648</v>
      </c>
      <c r="I1383" t="s">
        <v>8224</v>
      </c>
      <c r="J1383" t="s">
        <v>8246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t="str">
        <f t="shared" si="106"/>
        <v>music</v>
      </c>
      <c r="R1383" t="str">
        <f t="shared" si="107"/>
        <v>rock</v>
      </c>
      <c r="S1383" s="10">
        <f t="shared" si="108"/>
        <v>42703.214409722219</v>
      </c>
      <c r="T1383" s="10">
        <f t="shared" si="10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105"/>
        <v>1.043625</v>
      </c>
      <c r="G1384" t="s">
        <v>8219</v>
      </c>
      <c r="H1384">
        <f>E1384/N1384</f>
        <v>56.412162162162161</v>
      </c>
      <c r="I1384" t="s">
        <v>8224</v>
      </c>
      <c r="J1384" t="s">
        <v>8246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t="str">
        <f t="shared" si="106"/>
        <v>music</v>
      </c>
      <c r="R1384" t="str">
        <f t="shared" si="107"/>
        <v>rock</v>
      </c>
      <c r="S1384" s="10">
        <f t="shared" si="108"/>
        <v>41370.800185185188</v>
      </c>
      <c r="T1384" s="10">
        <f t="shared" si="10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105"/>
        <v>2.124090909090909</v>
      </c>
      <c r="G1385" t="s">
        <v>8219</v>
      </c>
      <c r="H1385">
        <f>E1385/N1385</f>
        <v>50.247311827956992</v>
      </c>
      <c r="I1385" t="s">
        <v>8229</v>
      </c>
      <c r="J1385" t="s">
        <v>8251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t="str">
        <f t="shared" si="106"/>
        <v>music</v>
      </c>
      <c r="R1385" t="str">
        <f t="shared" si="107"/>
        <v>rock</v>
      </c>
      <c r="S1385" s="10">
        <f t="shared" si="108"/>
        <v>42707.074976851851</v>
      </c>
      <c r="T1385" s="10">
        <f t="shared" si="10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105"/>
        <v>1.2408571428571429</v>
      </c>
      <c r="G1386" t="s">
        <v>8219</v>
      </c>
      <c r="H1386">
        <f>E1386/N1386</f>
        <v>68.936507936507937</v>
      </c>
      <c r="I1386" t="s">
        <v>8224</v>
      </c>
      <c r="J1386" t="s">
        <v>8246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t="str">
        <f t="shared" si="106"/>
        <v>music</v>
      </c>
      <c r="R1386" t="str">
        <f t="shared" si="107"/>
        <v>rock</v>
      </c>
      <c r="S1386" s="10">
        <f t="shared" si="108"/>
        <v>42160.735208333332</v>
      </c>
      <c r="T1386" s="10">
        <f t="shared" si="10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105"/>
        <v>1.10406125</v>
      </c>
      <c r="G1387" t="s">
        <v>8219</v>
      </c>
      <c r="H1387">
        <f>E1387/N1387</f>
        <v>65.914104477611943</v>
      </c>
      <c r="I1387" t="s">
        <v>8236</v>
      </c>
      <c r="J1387" t="s">
        <v>8249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t="str">
        <f t="shared" si="106"/>
        <v>music</v>
      </c>
      <c r="R1387" t="str">
        <f t="shared" si="107"/>
        <v>rock</v>
      </c>
      <c r="S1387" s="10">
        <f t="shared" si="108"/>
        <v>42433.688900462963</v>
      </c>
      <c r="T1387" s="10">
        <f t="shared" si="10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105"/>
        <v>2.1875</v>
      </c>
      <c r="G1388" t="s">
        <v>8219</v>
      </c>
      <c r="H1388">
        <f>E1388/N1388</f>
        <v>62.5</v>
      </c>
      <c r="I1388" t="s">
        <v>8224</v>
      </c>
      <c r="J1388" t="s">
        <v>8246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t="str">
        <f t="shared" si="106"/>
        <v>music</v>
      </c>
      <c r="R1388" t="str">
        <f t="shared" si="107"/>
        <v>rock</v>
      </c>
      <c r="S1388" s="10">
        <f t="shared" si="108"/>
        <v>42184.646863425922</v>
      </c>
      <c r="T1388" s="10">
        <f t="shared" si="10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105"/>
        <v>1.36625</v>
      </c>
      <c r="G1389" t="s">
        <v>8219</v>
      </c>
      <c r="H1389">
        <f>E1389/N1389</f>
        <v>70.064102564102569</v>
      </c>
      <c r="I1389" t="s">
        <v>8224</v>
      </c>
      <c r="J1389" t="s">
        <v>8246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t="str">
        <f t="shared" si="106"/>
        <v>music</v>
      </c>
      <c r="R1389" t="str">
        <f t="shared" si="107"/>
        <v>rock</v>
      </c>
      <c r="S1389" s="10">
        <f t="shared" si="108"/>
        <v>42126.92123842593</v>
      </c>
      <c r="T1389" s="10">
        <f t="shared" si="10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105"/>
        <v>1.348074</v>
      </c>
      <c r="G1390" t="s">
        <v>8219</v>
      </c>
      <c r="H1390">
        <f>E1390/N1390</f>
        <v>60.181874999999998</v>
      </c>
      <c r="I1390" t="s">
        <v>8224</v>
      </c>
      <c r="J1390" t="s">
        <v>8246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t="str">
        <f t="shared" si="106"/>
        <v>music</v>
      </c>
      <c r="R1390" t="str">
        <f t="shared" si="107"/>
        <v>rock</v>
      </c>
      <c r="S1390" s="10">
        <f t="shared" si="108"/>
        <v>42634.614780092597</v>
      </c>
      <c r="T1390" s="10">
        <f t="shared" si="10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105"/>
        <v>1.454</v>
      </c>
      <c r="G1391" t="s">
        <v>8219</v>
      </c>
      <c r="H1391">
        <f>E1391/N1391</f>
        <v>21.382352941176471</v>
      </c>
      <c r="I1391" t="s">
        <v>8225</v>
      </c>
      <c r="J1391" t="s">
        <v>8247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t="str">
        <f t="shared" si="106"/>
        <v>music</v>
      </c>
      <c r="R1391" t="str">
        <f t="shared" si="107"/>
        <v>rock</v>
      </c>
      <c r="S1391" s="10">
        <f t="shared" si="108"/>
        <v>42565.480983796297</v>
      </c>
      <c r="T1391" s="10">
        <f t="shared" si="10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105"/>
        <v>1.0910714285714285</v>
      </c>
      <c r="G1392" t="s">
        <v>8219</v>
      </c>
      <c r="H1392">
        <f>E1392/N1392</f>
        <v>160.78947368421052</v>
      </c>
      <c r="I1392" t="s">
        <v>8224</v>
      </c>
      <c r="J1392" t="s">
        <v>8246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t="str">
        <f t="shared" si="106"/>
        <v>music</v>
      </c>
      <c r="R1392" t="str">
        <f t="shared" si="107"/>
        <v>rock</v>
      </c>
      <c r="S1392" s="10">
        <f t="shared" si="108"/>
        <v>42087.803310185183</v>
      </c>
      <c r="T1392" s="10">
        <f t="shared" si="10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105"/>
        <v>1.1020000000000001</v>
      </c>
      <c r="G1393" t="s">
        <v>8219</v>
      </c>
      <c r="H1393">
        <f>E1393/N1393</f>
        <v>42.384615384615387</v>
      </c>
      <c r="I1393" t="s">
        <v>8224</v>
      </c>
      <c r="J1393" t="s">
        <v>8246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t="str">
        <f t="shared" si="106"/>
        <v>music</v>
      </c>
      <c r="R1393" t="str">
        <f t="shared" si="107"/>
        <v>rock</v>
      </c>
      <c r="S1393" s="10">
        <f t="shared" si="108"/>
        <v>42193.650671296295</v>
      </c>
      <c r="T1393" s="10">
        <f t="shared" si="10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105"/>
        <v>1.1364000000000001</v>
      </c>
      <c r="G1394" t="s">
        <v>8219</v>
      </c>
      <c r="H1394">
        <f>E1394/N1394</f>
        <v>27.317307692307693</v>
      </c>
      <c r="I1394" t="s">
        <v>8224</v>
      </c>
      <c r="J1394" t="s">
        <v>8246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t="str">
        <f t="shared" si="106"/>
        <v>music</v>
      </c>
      <c r="R1394" t="str">
        <f t="shared" si="107"/>
        <v>rock</v>
      </c>
      <c r="S1394" s="10">
        <f t="shared" si="108"/>
        <v>42401.154930555553</v>
      </c>
      <c r="T1394" s="10">
        <f t="shared" si="10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105"/>
        <v>1.0235000000000001</v>
      </c>
      <c r="G1395" t="s">
        <v>8219</v>
      </c>
      <c r="H1395">
        <f>E1395/N1395</f>
        <v>196.82692307692307</v>
      </c>
      <c r="I1395" t="s">
        <v>8224</v>
      </c>
      <c r="J1395" t="s">
        <v>8246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t="str">
        <f t="shared" si="106"/>
        <v>music</v>
      </c>
      <c r="R1395" t="str">
        <f t="shared" si="107"/>
        <v>rock</v>
      </c>
      <c r="S1395" s="10">
        <f t="shared" si="108"/>
        <v>42553.681979166664</v>
      </c>
      <c r="T1395" s="10">
        <f t="shared" si="10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105"/>
        <v>1.2213333333333334</v>
      </c>
      <c r="G1396" t="s">
        <v>8219</v>
      </c>
      <c r="H1396">
        <f>E1396/N1396</f>
        <v>53.882352941176471</v>
      </c>
      <c r="I1396" t="s">
        <v>8224</v>
      </c>
      <c r="J1396" t="s">
        <v>8246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t="str">
        <f t="shared" si="106"/>
        <v>music</v>
      </c>
      <c r="R1396" t="str">
        <f t="shared" si="107"/>
        <v>rock</v>
      </c>
      <c r="S1396" s="10">
        <f t="shared" si="108"/>
        <v>42752.144976851851</v>
      </c>
      <c r="T1396" s="10">
        <f t="shared" si="10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105"/>
        <v>1.1188571428571428</v>
      </c>
      <c r="G1397" t="s">
        <v>8219</v>
      </c>
      <c r="H1397">
        <f>E1397/N1397</f>
        <v>47.756097560975611</v>
      </c>
      <c r="I1397" t="s">
        <v>8224</v>
      </c>
      <c r="J1397" t="s">
        <v>8246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t="str">
        <f t="shared" si="106"/>
        <v>music</v>
      </c>
      <c r="R1397" t="str">
        <f t="shared" si="107"/>
        <v>rock</v>
      </c>
      <c r="S1397" s="10">
        <f t="shared" si="108"/>
        <v>42719.90834490741</v>
      </c>
      <c r="T1397" s="10">
        <f t="shared" si="10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105"/>
        <v>1.073</v>
      </c>
      <c r="G1398" t="s">
        <v>8219</v>
      </c>
      <c r="H1398">
        <f>E1398/N1398</f>
        <v>88.191780821917803</v>
      </c>
      <c r="I1398" t="s">
        <v>8224</v>
      </c>
      <c r="J1398" t="s">
        <v>8246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t="str">
        <f t="shared" si="106"/>
        <v>music</v>
      </c>
      <c r="R1398" t="str">
        <f t="shared" si="107"/>
        <v>rock</v>
      </c>
      <c r="S1398" s="10">
        <f t="shared" si="108"/>
        <v>42018.99863425926</v>
      </c>
      <c r="T1398" s="10">
        <f t="shared" si="10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105"/>
        <v>1.1385000000000001</v>
      </c>
      <c r="G1399" t="s">
        <v>8219</v>
      </c>
      <c r="H1399">
        <f>E1399/N1399</f>
        <v>72.056962025316452</v>
      </c>
      <c r="I1399" t="s">
        <v>8224</v>
      </c>
      <c r="J1399" t="s">
        <v>8246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t="str">
        <f t="shared" si="106"/>
        <v>music</v>
      </c>
      <c r="R1399" t="str">
        <f t="shared" si="107"/>
        <v>rock</v>
      </c>
      <c r="S1399" s="10">
        <f t="shared" si="108"/>
        <v>42640.917939814812</v>
      </c>
      <c r="T1399" s="10">
        <f t="shared" si="10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105"/>
        <v>1.0968181818181819</v>
      </c>
      <c r="G1400" t="s">
        <v>8219</v>
      </c>
      <c r="H1400">
        <f>E1400/N1400</f>
        <v>74.246153846153845</v>
      </c>
      <c r="I1400" t="s">
        <v>8224</v>
      </c>
      <c r="J1400" t="s">
        <v>8246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t="str">
        <f t="shared" si="106"/>
        <v>music</v>
      </c>
      <c r="R1400" t="str">
        <f t="shared" si="107"/>
        <v>rock</v>
      </c>
      <c r="S1400" s="10">
        <f t="shared" si="108"/>
        <v>42526.874236111107</v>
      </c>
      <c r="T1400" s="10">
        <f t="shared" si="10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105"/>
        <v>1.2614444444444444</v>
      </c>
      <c r="G1401" t="s">
        <v>8219</v>
      </c>
      <c r="H1401">
        <f>E1401/N1401</f>
        <v>61.701086956521742</v>
      </c>
      <c r="I1401" t="s">
        <v>8224</v>
      </c>
      <c r="J1401" t="s">
        <v>8246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t="str">
        <f t="shared" si="106"/>
        <v>music</v>
      </c>
      <c r="R1401" t="str">
        <f t="shared" si="107"/>
        <v>rock</v>
      </c>
      <c r="S1401" s="10">
        <f t="shared" si="108"/>
        <v>41889.004317129627</v>
      </c>
      <c r="T1401" s="10">
        <f t="shared" si="10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105"/>
        <v>1.6742857142857144</v>
      </c>
      <c r="G1402" t="s">
        <v>8219</v>
      </c>
      <c r="H1402">
        <f>E1402/N1402</f>
        <v>17.235294117647058</v>
      </c>
      <c r="I1402" t="s">
        <v>8225</v>
      </c>
      <c r="J1402" t="s">
        <v>8247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t="str">
        <f t="shared" si="106"/>
        <v>music</v>
      </c>
      <c r="R1402" t="str">
        <f t="shared" si="107"/>
        <v>rock</v>
      </c>
      <c r="S1402" s="10">
        <f t="shared" si="108"/>
        <v>42498.341122685189</v>
      </c>
      <c r="T1402" s="10">
        <f t="shared" si="10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105"/>
        <v>4.9652000000000003</v>
      </c>
      <c r="G1403" t="s">
        <v>8219</v>
      </c>
      <c r="H1403">
        <f>E1403/N1403</f>
        <v>51.720833333333331</v>
      </c>
      <c r="I1403" t="s">
        <v>8224</v>
      </c>
      <c r="J1403" t="s">
        <v>8246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t="str">
        <f t="shared" si="106"/>
        <v>music</v>
      </c>
      <c r="R1403" t="str">
        <f t="shared" si="107"/>
        <v>rock</v>
      </c>
      <c r="S1403" s="10">
        <f t="shared" si="108"/>
        <v>41399.99622685185</v>
      </c>
      <c r="T1403" s="10">
        <f t="shared" si="10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105"/>
        <v>1.0915999999999999</v>
      </c>
      <c r="G1404" t="s">
        <v>8219</v>
      </c>
      <c r="H1404">
        <f>E1404/N1404</f>
        <v>24.150442477876105</v>
      </c>
      <c r="I1404" t="s">
        <v>8225</v>
      </c>
      <c r="J1404" t="s">
        <v>8247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t="str">
        <f t="shared" si="106"/>
        <v>music</v>
      </c>
      <c r="R1404" t="str">
        <f t="shared" si="107"/>
        <v>rock</v>
      </c>
      <c r="S1404" s="10">
        <f t="shared" si="108"/>
        <v>42065.053368055553</v>
      </c>
      <c r="T1404" s="10">
        <f t="shared" si="10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105"/>
        <v>1.0257499999999999</v>
      </c>
      <c r="G1405" t="s">
        <v>8219</v>
      </c>
      <c r="H1405">
        <f>E1405/N1405</f>
        <v>62.166666666666664</v>
      </c>
      <c r="I1405" t="s">
        <v>8224</v>
      </c>
      <c r="J1405" t="s">
        <v>8246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t="str">
        <f t="shared" si="106"/>
        <v>music</v>
      </c>
      <c r="R1405" t="str">
        <f t="shared" si="107"/>
        <v>rock</v>
      </c>
      <c r="S1405" s="10">
        <f t="shared" si="108"/>
        <v>41451.062905092593</v>
      </c>
      <c r="T1405" s="10">
        <f t="shared" si="10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105"/>
        <v>1.6620689655172414E-2</v>
      </c>
      <c r="G1406" t="s">
        <v>8221</v>
      </c>
      <c r="H1406">
        <f>E1406/N1406</f>
        <v>48.2</v>
      </c>
      <c r="I1406" t="s">
        <v>8225</v>
      </c>
      <c r="J1406" t="s">
        <v>8247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t="str">
        <f t="shared" si="106"/>
        <v>publishing</v>
      </c>
      <c r="R1406" t="str">
        <f t="shared" si="107"/>
        <v>translations</v>
      </c>
      <c r="S1406" s="10">
        <f t="shared" si="108"/>
        <v>42032.510243055556</v>
      </c>
      <c r="T1406" s="10">
        <f t="shared" si="10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105"/>
        <v>4.1999999999999997E-3</v>
      </c>
      <c r="G1407" t="s">
        <v>8221</v>
      </c>
      <c r="H1407">
        <f>E1407/N1407</f>
        <v>6.1764705882352944</v>
      </c>
      <c r="I1407" t="s">
        <v>8224</v>
      </c>
      <c r="J1407" t="s">
        <v>8246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t="str">
        <f t="shared" si="106"/>
        <v>publishing</v>
      </c>
      <c r="R1407" t="str">
        <f t="shared" si="107"/>
        <v>translations</v>
      </c>
      <c r="S1407" s="10">
        <f t="shared" si="108"/>
        <v>41941.680567129632</v>
      </c>
      <c r="T1407" s="10">
        <f t="shared" si="10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105"/>
        <v>1.25E-3</v>
      </c>
      <c r="G1408" t="s">
        <v>8221</v>
      </c>
      <c r="H1408">
        <f>E1408/N1408</f>
        <v>5</v>
      </c>
      <c r="I1408" t="s">
        <v>8237</v>
      </c>
      <c r="J1408" t="s">
        <v>8249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t="str">
        <f t="shared" si="106"/>
        <v>publishing</v>
      </c>
      <c r="R1408" t="str">
        <f t="shared" si="107"/>
        <v>translations</v>
      </c>
      <c r="S1408" s="10">
        <f t="shared" si="108"/>
        <v>42297.432951388888</v>
      </c>
      <c r="T1408" s="10">
        <f t="shared" si="10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105"/>
        <v>5.0000000000000001E-3</v>
      </c>
      <c r="G1409" t="s">
        <v>8221</v>
      </c>
      <c r="H1409">
        <f>E1409/N1409</f>
        <v>7.5</v>
      </c>
      <c r="I1409" t="s">
        <v>8224</v>
      </c>
      <c r="J1409" t="s">
        <v>8246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t="str">
        <f t="shared" si="106"/>
        <v>publishing</v>
      </c>
      <c r="R1409" t="str">
        <f t="shared" si="107"/>
        <v>translations</v>
      </c>
      <c r="S1409" s="10">
        <f t="shared" si="108"/>
        <v>41838.536782407406</v>
      </c>
      <c r="T1409" s="10">
        <f t="shared" si="10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si="105"/>
        <v>7.1999999999999995E-2</v>
      </c>
      <c r="G1410" t="s">
        <v>8221</v>
      </c>
      <c r="H1410">
        <f>E1410/N1410</f>
        <v>12</v>
      </c>
      <c r="I1410" t="s">
        <v>8225</v>
      </c>
      <c r="J1410" t="s">
        <v>8247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t="str">
        <f t="shared" si="106"/>
        <v>publishing</v>
      </c>
      <c r="R1410" t="str">
        <f t="shared" si="107"/>
        <v>translations</v>
      </c>
      <c r="S1410" s="10">
        <f t="shared" si="108"/>
        <v>42291.872175925921</v>
      </c>
      <c r="T1410" s="10">
        <f t="shared" si="10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ref="F1411:F1474" si="110">E1411/D1411</f>
        <v>0</v>
      </c>
      <c r="G1411" t="s">
        <v>8221</v>
      </c>
      <c r="H1411" t="e">
        <f>E1411/N1411</f>
        <v>#DIV/0!</v>
      </c>
      <c r="I1411" t="s">
        <v>8224</v>
      </c>
      <c r="J1411" t="s">
        <v>8246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t="str">
        <f t="shared" ref="Q1411:Q1474" si="111">LEFT(P1411,(FIND("/",P1411,1)-1))</f>
        <v>publishing</v>
      </c>
      <c r="R1411" t="str">
        <f t="shared" ref="R1411:R1474" si="112">MID(P1411,FIND("/",P1411)+1,256)</f>
        <v>translations</v>
      </c>
      <c r="S1411" s="10">
        <f t="shared" ref="S1411:S1474" si="113">(((L1411/60)/60)/24)+DATE(1970,1,1)</f>
        <v>41945.133506944447</v>
      </c>
      <c r="T1411" s="10">
        <f t="shared" ref="T1411:T1474" si="114">(((K1411/60)/60)/24)+DATE(1970,1,1)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110"/>
        <v>1.6666666666666666E-4</v>
      </c>
      <c r="G1412" t="s">
        <v>8221</v>
      </c>
      <c r="H1412">
        <f>E1412/N1412</f>
        <v>1</v>
      </c>
      <c r="I1412" t="s">
        <v>8237</v>
      </c>
      <c r="J1412" t="s">
        <v>8249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t="str">
        <f t="shared" si="111"/>
        <v>publishing</v>
      </c>
      <c r="R1412" t="str">
        <f t="shared" si="112"/>
        <v>translations</v>
      </c>
      <c r="S1412" s="10">
        <f t="shared" si="113"/>
        <v>42479.318518518514</v>
      </c>
      <c r="T1412" s="10">
        <f t="shared" si="11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110"/>
        <v>2.3333333333333335E-3</v>
      </c>
      <c r="G1413" t="s">
        <v>8221</v>
      </c>
      <c r="H1413">
        <f>E1413/N1413</f>
        <v>2.3333333333333335</v>
      </c>
      <c r="I1413" t="s">
        <v>8225</v>
      </c>
      <c r="J1413" t="s">
        <v>8247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t="str">
        <f t="shared" si="111"/>
        <v>publishing</v>
      </c>
      <c r="R1413" t="str">
        <f t="shared" si="112"/>
        <v>translations</v>
      </c>
      <c r="S1413" s="10">
        <f t="shared" si="113"/>
        <v>42013.059027777781</v>
      </c>
      <c r="T1413" s="10">
        <f t="shared" si="114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110"/>
        <v>4.5714285714285714E-2</v>
      </c>
      <c r="G1414" t="s">
        <v>8221</v>
      </c>
      <c r="H1414">
        <f>E1414/N1414</f>
        <v>24.615384615384617</v>
      </c>
      <c r="I1414" t="s">
        <v>8224</v>
      </c>
      <c r="J1414" t="s">
        <v>8246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t="str">
        <f t="shared" si="111"/>
        <v>publishing</v>
      </c>
      <c r="R1414" t="str">
        <f t="shared" si="112"/>
        <v>translations</v>
      </c>
      <c r="S1414" s="10">
        <f t="shared" si="113"/>
        <v>41947.063645833332</v>
      </c>
      <c r="T1414" s="10">
        <f t="shared" si="11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110"/>
        <v>0.05</v>
      </c>
      <c r="G1415" t="s">
        <v>8221</v>
      </c>
      <c r="H1415">
        <f>E1415/N1415</f>
        <v>100</v>
      </c>
      <c r="I1415" t="s">
        <v>8237</v>
      </c>
      <c r="J1415" t="s">
        <v>8249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t="str">
        <f t="shared" si="111"/>
        <v>publishing</v>
      </c>
      <c r="R1415" t="str">
        <f t="shared" si="112"/>
        <v>translations</v>
      </c>
      <c r="S1415" s="10">
        <f t="shared" si="113"/>
        <v>42360.437152777777</v>
      </c>
      <c r="T1415" s="10">
        <f t="shared" si="114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110"/>
        <v>2E-3</v>
      </c>
      <c r="G1416" t="s">
        <v>8221</v>
      </c>
      <c r="H1416">
        <f>E1416/N1416</f>
        <v>1</v>
      </c>
      <c r="I1416" t="s">
        <v>8224</v>
      </c>
      <c r="J1416" t="s">
        <v>8246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t="str">
        <f t="shared" si="111"/>
        <v>publishing</v>
      </c>
      <c r="R1416" t="str">
        <f t="shared" si="112"/>
        <v>translations</v>
      </c>
      <c r="S1416" s="10">
        <f t="shared" si="113"/>
        <v>42708.25309027778</v>
      </c>
      <c r="T1416" s="10">
        <f t="shared" si="114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110"/>
        <v>0.18181818181818182</v>
      </c>
      <c r="G1417" t="s">
        <v>8221</v>
      </c>
      <c r="H1417">
        <f>E1417/N1417</f>
        <v>88.888888888888886</v>
      </c>
      <c r="I1417" t="s">
        <v>8224</v>
      </c>
      <c r="J1417" t="s">
        <v>8246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t="str">
        <f t="shared" si="111"/>
        <v>publishing</v>
      </c>
      <c r="R1417" t="str">
        <f t="shared" si="112"/>
        <v>translations</v>
      </c>
      <c r="S1417" s="10">
        <f t="shared" si="113"/>
        <v>42192.675821759258</v>
      </c>
      <c r="T1417" s="10">
        <f t="shared" si="114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110"/>
        <v>0</v>
      </c>
      <c r="G1418" t="s">
        <v>8221</v>
      </c>
      <c r="H1418" t="e">
        <f>E1418/N1418</f>
        <v>#DIV/0!</v>
      </c>
      <c r="I1418" t="s">
        <v>8224</v>
      </c>
      <c r="J1418" t="s">
        <v>8246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t="str">
        <f t="shared" si="111"/>
        <v>publishing</v>
      </c>
      <c r="R1418" t="str">
        <f t="shared" si="112"/>
        <v>translations</v>
      </c>
      <c r="S1418" s="10">
        <f t="shared" si="113"/>
        <v>42299.926145833335</v>
      </c>
      <c r="T1418" s="10">
        <f t="shared" si="114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110"/>
        <v>1.2222222222222223E-2</v>
      </c>
      <c r="G1419" t="s">
        <v>8221</v>
      </c>
      <c r="H1419">
        <f>E1419/N1419</f>
        <v>27.5</v>
      </c>
      <c r="I1419" t="s">
        <v>8224</v>
      </c>
      <c r="J1419" t="s">
        <v>8246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t="str">
        <f t="shared" si="111"/>
        <v>publishing</v>
      </c>
      <c r="R1419" t="str">
        <f t="shared" si="112"/>
        <v>translations</v>
      </c>
      <c r="S1419" s="10">
        <f t="shared" si="113"/>
        <v>42232.15016203704</v>
      </c>
      <c r="T1419" s="10">
        <f t="shared" si="11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110"/>
        <v>2E-3</v>
      </c>
      <c r="G1420" t="s">
        <v>8221</v>
      </c>
      <c r="H1420">
        <f>E1420/N1420</f>
        <v>6</v>
      </c>
      <c r="I1420" t="s">
        <v>8227</v>
      </c>
      <c r="J1420" t="s">
        <v>8249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t="str">
        <f t="shared" si="111"/>
        <v>publishing</v>
      </c>
      <c r="R1420" t="str">
        <f t="shared" si="112"/>
        <v>translations</v>
      </c>
      <c r="S1420" s="10">
        <f t="shared" si="113"/>
        <v>42395.456412037034</v>
      </c>
      <c r="T1420" s="10">
        <f t="shared" si="11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110"/>
        <v>7.0634920634920634E-2</v>
      </c>
      <c r="G1421" t="s">
        <v>8221</v>
      </c>
      <c r="H1421">
        <f>E1421/N1421</f>
        <v>44.5</v>
      </c>
      <c r="I1421" t="s">
        <v>8224</v>
      </c>
      <c r="J1421" t="s">
        <v>8246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t="str">
        <f t="shared" si="111"/>
        <v>publishing</v>
      </c>
      <c r="R1421" t="str">
        <f t="shared" si="112"/>
        <v>translations</v>
      </c>
      <c r="S1421" s="10">
        <f t="shared" si="113"/>
        <v>42622.456238425926</v>
      </c>
      <c r="T1421" s="10">
        <f t="shared" si="11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110"/>
        <v>2.7272727272727271E-2</v>
      </c>
      <c r="G1422" t="s">
        <v>8221</v>
      </c>
      <c r="H1422">
        <f>E1422/N1422</f>
        <v>1</v>
      </c>
      <c r="I1422" t="s">
        <v>8224</v>
      </c>
      <c r="J1422" t="s">
        <v>8246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t="str">
        <f t="shared" si="111"/>
        <v>publishing</v>
      </c>
      <c r="R1422" t="str">
        <f t="shared" si="112"/>
        <v>translations</v>
      </c>
      <c r="S1422" s="10">
        <f t="shared" si="113"/>
        <v>42524.667662037042</v>
      </c>
      <c r="T1422" s="10">
        <f t="shared" si="11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110"/>
        <v>1E-3</v>
      </c>
      <c r="G1423" t="s">
        <v>8221</v>
      </c>
      <c r="H1423">
        <f>E1423/N1423</f>
        <v>100</v>
      </c>
      <c r="I1423" t="s">
        <v>8235</v>
      </c>
      <c r="J1423" t="s">
        <v>8255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t="str">
        <f t="shared" si="111"/>
        <v>publishing</v>
      </c>
      <c r="R1423" t="str">
        <f t="shared" si="112"/>
        <v>translations</v>
      </c>
      <c r="S1423" s="10">
        <f t="shared" si="113"/>
        <v>42013.915613425925</v>
      </c>
      <c r="T1423" s="10">
        <f t="shared" si="114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110"/>
        <v>1.0399999999999999E-3</v>
      </c>
      <c r="G1424" t="s">
        <v>8221</v>
      </c>
      <c r="H1424">
        <f>E1424/N1424</f>
        <v>13</v>
      </c>
      <c r="I1424" t="s">
        <v>8228</v>
      </c>
      <c r="J1424" t="s">
        <v>8250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t="str">
        <f t="shared" si="111"/>
        <v>publishing</v>
      </c>
      <c r="R1424" t="str">
        <f t="shared" si="112"/>
        <v>translations</v>
      </c>
      <c r="S1424" s="10">
        <f t="shared" si="113"/>
        <v>42604.239629629628</v>
      </c>
      <c r="T1424" s="10">
        <f t="shared" si="114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110"/>
        <v>3.3333333333333335E-3</v>
      </c>
      <c r="G1425" t="s">
        <v>8221</v>
      </c>
      <c r="H1425">
        <f>E1425/N1425</f>
        <v>100</v>
      </c>
      <c r="I1425" t="s">
        <v>8226</v>
      </c>
      <c r="J1425" t="s">
        <v>8248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t="str">
        <f t="shared" si="111"/>
        <v>publishing</v>
      </c>
      <c r="R1425" t="str">
        <f t="shared" si="112"/>
        <v>translations</v>
      </c>
      <c r="S1425" s="10">
        <f t="shared" si="113"/>
        <v>42340.360312500001</v>
      </c>
      <c r="T1425" s="10">
        <f t="shared" si="114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110"/>
        <v>0.2036</v>
      </c>
      <c r="G1426" t="s">
        <v>8221</v>
      </c>
      <c r="H1426">
        <f>E1426/N1426</f>
        <v>109.07142857142857</v>
      </c>
      <c r="I1426" t="s">
        <v>8224</v>
      </c>
      <c r="J1426" t="s">
        <v>8246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t="str">
        <f t="shared" si="111"/>
        <v>publishing</v>
      </c>
      <c r="R1426" t="str">
        <f t="shared" si="112"/>
        <v>translations</v>
      </c>
      <c r="S1426" s="10">
        <f t="shared" si="113"/>
        <v>42676.717615740738</v>
      </c>
      <c r="T1426" s="10">
        <f t="shared" si="114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110"/>
        <v>0</v>
      </c>
      <c r="G1427" t="s">
        <v>8221</v>
      </c>
      <c r="H1427" t="e">
        <f>E1427/N1427</f>
        <v>#DIV/0!</v>
      </c>
      <c r="I1427" t="s">
        <v>8224</v>
      </c>
      <c r="J1427" t="s">
        <v>8246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t="str">
        <f t="shared" si="111"/>
        <v>publishing</v>
      </c>
      <c r="R1427" t="str">
        <f t="shared" si="112"/>
        <v>translations</v>
      </c>
      <c r="S1427" s="10">
        <f t="shared" si="113"/>
        <v>42093.131469907406</v>
      </c>
      <c r="T1427" s="10">
        <f t="shared" si="114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110"/>
        <v>0</v>
      </c>
      <c r="G1428" t="s">
        <v>8221</v>
      </c>
      <c r="H1428" t="e">
        <f>E1428/N1428</f>
        <v>#DIV/0!</v>
      </c>
      <c r="I1428" t="s">
        <v>8236</v>
      </c>
      <c r="J1428" t="s">
        <v>8249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t="str">
        <f t="shared" si="111"/>
        <v>publishing</v>
      </c>
      <c r="R1428" t="str">
        <f t="shared" si="112"/>
        <v>translations</v>
      </c>
      <c r="S1428" s="10">
        <f t="shared" si="113"/>
        <v>42180.390277777777</v>
      </c>
      <c r="T1428" s="10">
        <f t="shared" si="11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110"/>
        <v>8.3799999999999999E-2</v>
      </c>
      <c r="G1429" t="s">
        <v>8221</v>
      </c>
      <c r="H1429">
        <f>E1429/N1429</f>
        <v>104.75</v>
      </c>
      <c r="I1429" t="s">
        <v>8236</v>
      </c>
      <c r="J1429" t="s">
        <v>8249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t="str">
        <f t="shared" si="111"/>
        <v>publishing</v>
      </c>
      <c r="R1429" t="str">
        <f t="shared" si="112"/>
        <v>translations</v>
      </c>
      <c r="S1429" s="10">
        <f t="shared" si="113"/>
        <v>42601.851678240739</v>
      </c>
      <c r="T1429" s="10">
        <f t="shared" si="114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110"/>
        <v>4.4999999999999998E-2</v>
      </c>
      <c r="G1430" t="s">
        <v>8221</v>
      </c>
      <c r="H1430">
        <f>E1430/N1430</f>
        <v>15</v>
      </c>
      <c r="I1430" t="s">
        <v>8227</v>
      </c>
      <c r="J1430" t="s">
        <v>8249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t="str">
        <f t="shared" si="111"/>
        <v>publishing</v>
      </c>
      <c r="R1430" t="str">
        <f t="shared" si="112"/>
        <v>translations</v>
      </c>
      <c r="S1430" s="10">
        <f t="shared" si="113"/>
        <v>42432.379826388889</v>
      </c>
      <c r="T1430" s="10">
        <f t="shared" si="11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110"/>
        <v>0</v>
      </c>
      <c r="G1431" t="s">
        <v>8221</v>
      </c>
      <c r="H1431" t="e">
        <f>E1431/N1431</f>
        <v>#DIV/0!</v>
      </c>
      <c r="I1431" t="s">
        <v>8224</v>
      </c>
      <c r="J1431" t="s">
        <v>8246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t="str">
        <f t="shared" si="111"/>
        <v>publishing</v>
      </c>
      <c r="R1431" t="str">
        <f t="shared" si="112"/>
        <v>translations</v>
      </c>
      <c r="S1431" s="10">
        <f t="shared" si="113"/>
        <v>42074.060671296291</v>
      </c>
      <c r="T1431" s="10">
        <f t="shared" si="11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110"/>
        <v>8.0600000000000005E-2</v>
      </c>
      <c r="G1432" t="s">
        <v>8221</v>
      </c>
      <c r="H1432">
        <f>E1432/N1432</f>
        <v>80.599999999999994</v>
      </c>
      <c r="I1432" t="s">
        <v>8224</v>
      </c>
      <c r="J1432" t="s">
        <v>8246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t="str">
        <f t="shared" si="111"/>
        <v>publishing</v>
      </c>
      <c r="R1432" t="str">
        <f t="shared" si="112"/>
        <v>translations</v>
      </c>
      <c r="S1432" s="10">
        <f t="shared" si="113"/>
        <v>41961.813518518517</v>
      </c>
      <c r="T1432" s="10">
        <f t="shared" si="114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110"/>
        <v>0.31947058823529412</v>
      </c>
      <c r="G1433" t="s">
        <v>8221</v>
      </c>
      <c r="H1433">
        <f>E1433/N1433</f>
        <v>115.55319148936171</v>
      </c>
      <c r="I1433" t="s">
        <v>8224</v>
      </c>
      <c r="J1433" t="s">
        <v>8246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t="str">
        <f t="shared" si="111"/>
        <v>publishing</v>
      </c>
      <c r="R1433" t="str">
        <f t="shared" si="112"/>
        <v>translations</v>
      </c>
      <c r="S1433" s="10">
        <f t="shared" si="113"/>
        <v>42304.210833333331</v>
      </c>
      <c r="T1433" s="10">
        <f t="shared" si="114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110"/>
        <v>0</v>
      </c>
      <c r="G1434" t="s">
        <v>8221</v>
      </c>
      <c r="H1434" t="e">
        <f>E1434/N1434</f>
        <v>#DIV/0!</v>
      </c>
      <c r="I1434" t="s">
        <v>8224</v>
      </c>
      <c r="J1434" t="s">
        <v>8246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t="str">
        <f t="shared" si="111"/>
        <v>publishing</v>
      </c>
      <c r="R1434" t="str">
        <f t="shared" si="112"/>
        <v>translations</v>
      </c>
      <c r="S1434" s="10">
        <f t="shared" si="113"/>
        <v>42175.780416666668</v>
      </c>
      <c r="T1434" s="10">
        <f t="shared" si="114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110"/>
        <v>6.7083333333333328E-2</v>
      </c>
      <c r="G1435" t="s">
        <v>8221</v>
      </c>
      <c r="H1435">
        <f>E1435/N1435</f>
        <v>80.5</v>
      </c>
      <c r="I1435" t="s">
        <v>8237</v>
      </c>
      <c r="J1435" t="s">
        <v>8249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t="str">
        <f t="shared" si="111"/>
        <v>publishing</v>
      </c>
      <c r="R1435" t="str">
        <f t="shared" si="112"/>
        <v>translations</v>
      </c>
      <c r="S1435" s="10">
        <f t="shared" si="113"/>
        <v>42673.625868055555</v>
      </c>
      <c r="T1435" s="10">
        <f t="shared" si="11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110"/>
        <v>9.987804878048781E-2</v>
      </c>
      <c r="G1436" t="s">
        <v>8221</v>
      </c>
      <c r="H1436">
        <f>E1436/N1436</f>
        <v>744.5454545454545</v>
      </c>
      <c r="I1436" t="s">
        <v>8232</v>
      </c>
      <c r="J1436" t="s">
        <v>8253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t="str">
        <f t="shared" si="111"/>
        <v>publishing</v>
      </c>
      <c r="R1436" t="str">
        <f t="shared" si="112"/>
        <v>translations</v>
      </c>
      <c r="S1436" s="10">
        <f t="shared" si="113"/>
        <v>42142.767106481479</v>
      </c>
      <c r="T1436" s="10">
        <f t="shared" si="11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110"/>
        <v>1E-3</v>
      </c>
      <c r="G1437" t="s">
        <v>8221</v>
      </c>
      <c r="H1437">
        <f>E1437/N1437</f>
        <v>7.5</v>
      </c>
      <c r="I1437" t="s">
        <v>8237</v>
      </c>
      <c r="J1437" t="s">
        <v>8249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t="str">
        <f t="shared" si="111"/>
        <v>publishing</v>
      </c>
      <c r="R1437" t="str">
        <f t="shared" si="112"/>
        <v>translations</v>
      </c>
      <c r="S1437" s="10">
        <f t="shared" si="113"/>
        <v>42258.780324074076</v>
      </c>
      <c r="T1437" s="10">
        <f t="shared" si="114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110"/>
        <v>7.7000000000000002E-3</v>
      </c>
      <c r="G1438" t="s">
        <v>8221</v>
      </c>
      <c r="H1438">
        <f>E1438/N1438</f>
        <v>38.5</v>
      </c>
      <c r="I1438" t="s">
        <v>8236</v>
      </c>
      <c r="J1438" t="s">
        <v>8249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t="str">
        <f t="shared" si="111"/>
        <v>publishing</v>
      </c>
      <c r="R1438" t="str">
        <f t="shared" si="112"/>
        <v>translations</v>
      </c>
      <c r="S1438" s="10">
        <f t="shared" si="113"/>
        <v>42391.35019675926</v>
      </c>
      <c r="T1438" s="10">
        <f t="shared" si="11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110"/>
        <v>0.26900000000000002</v>
      </c>
      <c r="G1439" t="s">
        <v>8221</v>
      </c>
      <c r="H1439">
        <f>E1439/N1439</f>
        <v>36.68181818181818</v>
      </c>
      <c r="I1439" t="s">
        <v>8224</v>
      </c>
      <c r="J1439" t="s">
        <v>8246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t="str">
        <f t="shared" si="111"/>
        <v>publishing</v>
      </c>
      <c r="R1439" t="str">
        <f t="shared" si="112"/>
        <v>translations</v>
      </c>
      <c r="S1439" s="10">
        <f t="shared" si="113"/>
        <v>41796.531701388885</v>
      </c>
      <c r="T1439" s="10">
        <f t="shared" si="114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110"/>
        <v>0.03</v>
      </c>
      <c r="G1440" t="s">
        <v>8221</v>
      </c>
      <c r="H1440">
        <f>E1440/N1440</f>
        <v>75</v>
      </c>
      <c r="I1440" t="s">
        <v>8232</v>
      </c>
      <c r="J1440" t="s">
        <v>8253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t="str">
        <f t="shared" si="111"/>
        <v>publishing</v>
      </c>
      <c r="R1440" t="str">
        <f t="shared" si="112"/>
        <v>translations</v>
      </c>
      <c r="S1440" s="10">
        <f t="shared" si="113"/>
        <v>42457.871516203704</v>
      </c>
      <c r="T1440" s="10">
        <f t="shared" si="114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110"/>
        <v>6.6055045871559637E-2</v>
      </c>
      <c r="G1441" t="s">
        <v>8221</v>
      </c>
      <c r="H1441">
        <f>E1441/N1441</f>
        <v>30</v>
      </c>
      <c r="I1441" t="s">
        <v>8229</v>
      </c>
      <c r="J1441" t="s">
        <v>8251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t="str">
        <f t="shared" si="111"/>
        <v>publishing</v>
      </c>
      <c r="R1441" t="str">
        <f t="shared" si="112"/>
        <v>translations</v>
      </c>
      <c r="S1441" s="10">
        <f t="shared" si="113"/>
        <v>42040.829872685179</v>
      </c>
      <c r="T1441" s="10">
        <f t="shared" si="114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110"/>
        <v>7.6923076923076926E-5</v>
      </c>
      <c r="G1442" t="s">
        <v>8221</v>
      </c>
      <c r="H1442">
        <f>E1442/N1442</f>
        <v>1</v>
      </c>
      <c r="I1442" t="s">
        <v>8237</v>
      </c>
      <c r="J1442" t="s">
        <v>8249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t="str">
        <f t="shared" si="111"/>
        <v>publishing</v>
      </c>
      <c r="R1442" t="str">
        <f t="shared" si="112"/>
        <v>translations</v>
      </c>
      <c r="S1442" s="10">
        <f t="shared" si="113"/>
        <v>42486.748414351852</v>
      </c>
      <c r="T1442" s="10">
        <f t="shared" si="114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110"/>
        <v>1.1222222222222222E-2</v>
      </c>
      <c r="G1443" t="s">
        <v>8221</v>
      </c>
      <c r="H1443">
        <f>E1443/N1443</f>
        <v>673.33333333333337</v>
      </c>
      <c r="I1443" t="s">
        <v>8225</v>
      </c>
      <c r="J1443" t="s">
        <v>8247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t="str">
        <f t="shared" si="111"/>
        <v>publishing</v>
      </c>
      <c r="R1443" t="str">
        <f t="shared" si="112"/>
        <v>translations</v>
      </c>
      <c r="S1443" s="10">
        <f t="shared" si="113"/>
        <v>42198.765844907408</v>
      </c>
      <c r="T1443" s="10">
        <f t="shared" si="114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110"/>
        <v>0</v>
      </c>
      <c r="G1444" t="s">
        <v>8221</v>
      </c>
      <c r="H1444" t="e">
        <f>E1444/N1444</f>
        <v>#DIV/0!</v>
      </c>
      <c r="I1444" t="s">
        <v>8224</v>
      </c>
      <c r="J1444" t="s">
        <v>8246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t="str">
        <f t="shared" si="111"/>
        <v>publishing</v>
      </c>
      <c r="R1444" t="str">
        <f t="shared" si="112"/>
        <v>translations</v>
      </c>
      <c r="S1444" s="10">
        <f t="shared" si="113"/>
        <v>42485.64534722222</v>
      </c>
      <c r="T1444" s="10">
        <f t="shared" si="114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110"/>
        <v>0</v>
      </c>
      <c r="G1445" t="s">
        <v>8221</v>
      </c>
      <c r="H1445" t="e">
        <f>E1445/N1445</f>
        <v>#DIV/0!</v>
      </c>
      <c r="I1445" t="s">
        <v>8230</v>
      </c>
      <c r="J1445" t="s">
        <v>8249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t="str">
        <f t="shared" si="111"/>
        <v>publishing</v>
      </c>
      <c r="R1445" t="str">
        <f t="shared" si="112"/>
        <v>translations</v>
      </c>
      <c r="S1445" s="10">
        <f t="shared" si="113"/>
        <v>42707.926030092596</v>
      </c>
      <c r="T1445" s="10">
        <f t="shared" si="11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110"/>
        <v>0</v>
      </c>
      <c r="G1446" t="s">
        <v>8221</v>
      </c>
      <c r="H1446" t="e">
        <f>E1446/N1446</f>
        <v>#DIV/0!</v>
      </c>
      <c r="I1446" t="s">
        <v>8236</v>
      </c>
      <c r="J1446" t="s">
        <v>8249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t="str">
        <f t="shared" si="111"/>
        <v>publishing</v>
      </c>
      <c r="R1446" t="str">
        <f t="shared" si="112"/>
        <v>translations</v>
      </c>
      <c r="S1446" s="10">
        <f t="shared" si="113"/>
        <v>42199.873402777783</v>
      </c>
      <c r="T1446" s="10">
        <f t="shared" si="114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110"/>
        <v>0</v>
      </c>
      <c r="G1447" t="s">
        <v>8221</v>
      </c>
      <c r="H1447" t="e">
        <f>E1447/N1447</f>
        <v>#DIV/0!</v>
      </c>
      <c r="I1447" t="s">
        <v>8236</v>
      </c>
      <c r="J1447" t="s">
        <v>8249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t="str">
        <f t="shared" si="111"/>
        <v>publishing</v>
      </c>
      <c r="R1447" t="str">
        <f t="shared" si="112"/>
        <v>translations</v>
      </c>
      <c r="S1447" s="10">
        <f t="shared" si="113"/>
        <v>42139.542303240742</v>
      </c>
      <c r="T1447" s="10">
        <f t="shared" si="114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110"/>
        <v>0</v>
      </c>
      <c r="G1448" t="s">
        <v>8221</v>
      </c>
      <c r="H1448" t="e">
        <f>E1448/N1448</f>
        <v>#DIV/0!</v>
      </c>
      <c r="I1448" t="s">
        <v>8237</v>
      </c>
      <c r="J1448" t="s">
        <v>8249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t="str">
        <f t="shared" si="111"/>
        <v>publishing</v>
      </c>
      <c r="R1448" t="str">
        <f t="shared" si="112"/>
        <v>translations</v>
      </c>
      <c r="S1448" s="10">
        <f t="shared" si="113"/>
        <v>42461.447662037041</v>
      </c>
      <c r="T1448" s="10">
        <f t="shared" si="11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110"/>
        <v>1.4999999999999999E-4</v>
      </c>
      <c r="G1449" t="s">
        <v>8221</v>
      </c>
      <c r="H1449">
        <f>E1449/N1449</f>
        <v>25</v>
      </c>
      <c r="I1449" t="s">
        <v>8224</v>
      </c>
      <c r="J1449" t="s">
        <v>8246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t="str">
        <f t="shared" si="111"/>
        <v>publishing</v>
      </c>
      <c r="R1449" t="str">
        <f t="shared" si="112"/>
        <v>translations</v>
      </c>
      <c r="S1449" s="10">
        <f t="shared" si="113"/>
        <v>42529.730717592596</v>
      </c>
      <c r="T1449" s="10">
        <f t="shared" si="11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110"/>
        <v>0</v>
      </c>
      <c r="G1450" t="s">
        <v>8221</v>
      </c>
      <c r="H1450" t="e">
        <f>E1450/N1450</f>
        <v>#DIV/0!</v>
      </c>
      <c r="I1450" t="s">
        <v>8226</v>
      </c>
      <c r="J1450" t="s">
        <v>8248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t="str">
        <f t="shared" si="111"/>
        <v>publishing</v>
      </c>
      <c r="R1450" t="str">
        <f t="shared" si="112"/>
        <v>translations</v>
      </c>
      <c r="S1450" s="10">
        <f t="shared" si="113"/>
        <v>42115.936550925922</v>
      </c>
      <c r="T1450" s="10">
        <f t="shared" si="114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110"/>
        <v>0</v>
      </c>
      <c r="G1451" t="s">
        <v>8221</v>
      </c>
      <c r="H1451" t="e">
        <f>E1451/N1451</f>
        <v>#DIV/0!</v>
      </c>
      <c r="I1451" t="s">
        <v>8224</v>
      </c>
      <c r="J1451" t="s">
        <v>8246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t="str">
        <f t="shared" si="111"/>
        <v>publishing</v>
      </c>
      <c r="R1451" t="str">
        <f t="shared" si="112"/>
        <v>translations</v>
      </c>
      <c r="S1451" s="10">
        <f t="shared" si="113"/>
        <v>42086.811400462961</v>
      </c>
      <c r="T1451" s="10">
        <f t="shared" si="11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110"/>
        <v>1.0000000000000001E-5</v>
      </c>
      <c r="G1452" t="s">
        <v>8221</v>
      </c>
      <c r="H1452">
        <f>E1452/N1452</f>
        <v>1</v>
      </c>
      <c r="I1452" t="s">
        <v>8224</v>
      </c>
      <c r="J1452" t="s">
        <v>8246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t="str">
        <f t="shared" si="111"/>
        <v>publishing</v>
      </c>
      <c r="R1452" t="str">
        <f t="shared" si="112"/>
        <v>translations</v>
      </c>
      <c r="S1452" s="10">
        <f t="shared" si="113"/>
        <v>42390.171261574069</v>
      </c>
      <c r="T1452" s="10">
        <f t="shared" si="11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110"/>
        <v>1.0554089709762533E-4</v>
      </c>
      <c r="G1453" t="s">
        <v>8220</v>
      </c>
      <c r="H1453">
        <f>E1453/N1453</f>
        <v>1</v>
      </c>
      <c r="I1453" t="s">
        <v>8224</v>
      </c>
      <c r="J1453" t="s">
        <v>8246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t="str">
        <f t="shared" si="111"/>
        <v>publishing</v>
      </c>
      <c r="R1453" t="str">
        <f t="shared" si="112"/>
        <v>translations</v>
      </c>
      <c r="S1453" s="10">
        <f t="shared" si="113"/>
        <v>41931.959016203706</v>
      </c>
      <c r="T1453" s="10">
        <f t="shared" si="11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110"/>
        <v>0</v>
      </c>
      <c r="G1454" t="s">
        <v>8220</v>
      </c>
      <c r="H1454" t="e">
        <f>E1454/N1454</f>
        <v>#DIV/0!</v>
      </c>
      <c r="I1454" t="s">
        <v>8224</v>
      </c>
      <c r="J1454" t="s">
        <v>8246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t="str">
        <f t="shared" si="111"/>
        <v>publishing</v>
      </c>
      <c r="R1454" t="str">
        <f t="shared" si="112"/>
        <v>translations</v>
      </c>
      <c r="S1454" s="10">
        <f t="shared" si="113"/>
        <v>41818.703275462962</v>
      </c>
      <c r="T1454" s="10">
        <f t="shared" si="11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110"/>
        <v>0</v>
      </c>
      <c r="G1455" t="s">
        <v>8220</v>
      </c>
      <c r="H1455" t="e">
        <f>E1455/N1455</f>
        <v>#DIV/0!</v>
      </c>
      <c r="I1455" t="s">
        <v>8230</v>
      </c>
      <c r="J1455" t="s">
        <v>8249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t="str">
        <f t="shared" si="111"/>
        <v>publishing</v>
      </c>
      <c r="R1455" t="str">
        <f t="shared" si="112"/>
        <v>translations</v>
      </c>
      <c r="S1455" s="10">
        <f t="shared" si="113"/>
        <v>42795.696145833332</v>
      </c>
      <c r="T1455" s="10">
        <f t="shared" si="11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110"/>
        <v>8.5714285714285719E-3</v>
      </c>
      <c r="G1456" t="s">
        <v>8220</v>
      </c>
      <c r="H1456">
        <f>E1456/N1456</f>
        <v>15</v>
      </c>
      <c r="I1456" t="s">
        <v>8227</v>
      </c>
      <c r="J1456" t="s">
        <v>8249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t="str">
        <f t="shared" si="111"/>
        <v>publishing</v>
      </c>
      <c r="R1456" t="str">
        <f t="shared" si="112"/>
        <v>translations</v>
      </c>
      <c r="S1456" s="10">
        <f t="shared" si="113"/>
        <v>42463.866666666669</v>
      </c>
      <c r="T1456" s="10">
        <f t="shared" si="11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110"/>
        <v>0.105</v>
      </c>
      <c r="G1457" t="s">
        <v>8220</v>
      </c>
      <c r="H1457">
        <f>E1457/N1457</f>
        <v>225</v>
      </c>
      <c r="I1457" t="s">
        <v>8224</v>
      </c>
      <c r="J1457" t="s">
        <v>8246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t="str">
        <f t="shared" si="111"/>
        <v>publishing</v>
      </c>
      <c r="R1457" t="str">
        <f t="shared" si="112"/>
        <v>translations</v>
      </c>
      <c r="S1457" s="10">
        <f t="shared" si="113"/>
        <v>41832.672685185185</v>
      </c>
      <c r="T1457" s="10">
        <f t="shared" si="11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110"/>
        <v>2.9000000000000001E-2</v>
      </c>
      <c r="G1458" t="s">
        <v>8220</v>
      </c>
      <c r="H1458">
        <f>E1458/N1458</f>
        <v>48.333333333333336</v>
      </c>
      <c r="I1458" t="s">
        <v>8237</v>
      </c>
      <c r="J1458" t="s">
        <v>8249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t="str">
        <f t="shared" si="111"/>
        <v>publishing</v>
      </c>
      <c r="R1458" t="str">
        <f t="shared" si="112"/>
        <v>translations</v>
      </c>
      <c r="S1458" s="10">
        <f t="shared" si="113"/>
        <v>42708.668576388889</v>
      </c>
      <c r="T1458" s="10">
        <f t="shared" si="11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110"/>
        <v>0</v>
      </c>
      <c r="G1459" t="s">
        <v>8220</v>
      </c>
      <c r="H1459" t="e">
        <f>E1459/N1459</f>
        <v>#DIV/0!</v>
      </c>
      <c r="I1459" t="s">
        <v>8224</v>
      </c>
      <c r="J1459" t="s">
        <v>8246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t="str">
        <f t="shared" si="111"/>
        <v>publishing</v>
      </c>
      <c r="R1459" t="str">
        <f t="shared" si="112"/>
        <v>translations</v>
      </c>
      <c r="S1459" s="10">
        <f t="shared" si="113"/>
        <v>42289.89634259259</v>
      </c>
      <c r="T1459" s="10">
        <f t="shared" si="11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110"/>
        <v>0</v>
      </c>
      <c r="G1460" t="s">
        <v>8220</v>
      </c>
      <c r="H1460" t="e">
        <f>E1460/N1460</f>
        <v>#DIV/0!</v>
      </c>
      <c r="I1460" t="s">
        <v>8224</v>
      </c>
      <c r="J1460" t="s">
        <v>8246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t="str">
        <f t="shared" si="111"/>
        <v>publishing</v>
      </c>
      <c r="R1460" t="str">
        <f t="shared" si="112"/>
        <v>translations</v>
      </c>
      <c r="S1460" s="10">
        <f t="shared" si="113"/>
        <v>41831.705555555556</v>
      </c>
      <c r="T1460" s="10">
        <f t="shared" si="11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110"/>
        <v>0</v>
      </c>
      <c r="G1461" t="s">
        <v>8220</v>
      </c>
      <c r="H1461" t="e">
        <f>E1461/N1461</f>
        <v>#DIV/0!</v>
      </c>
      <c r="I1461" t="s">
        <v>8232</v>
      </c>
      <c r="J1461" t="s">
        <v>8253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t="str">
        <f t="shared" si="111"/>
        <v>publishing</v>
      </c>
      <c r="R1461" t="str">
        <f t="shared" si="112"/>
        <v>translations</v>
      </c>
      <c r="S1461" s="10">
        <f t="shared" si="113"/>
        <v>42312.204814814817</v>
      </c>
      <c r="T1461" s="10">
        <f t="shared" si="11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110"/>
        <v>0</v>
      </c>
      <c r="G1462" t="s">
        <v>8220</v>
      </c>
      <c r="H1462" t="e">
        <f>E1462/N1462</f>
        <v>#DIV/0!</v>
      </c>
      <c r="I1462" t="s">
        <v>8224</v>
      </c>
      <c r="J1462" t="s">
        <v>8246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t="str">
        <f t="shared" si="111"/>
        <v>publishing</v>
      </c>
      <c r="R1462" t="str">
        <f t="shared" si="112"/>
        <v>translations</v>
      </c>
      <c r="S1462" s="10">
        <f t="shared" si="113"/>
        <v>41915.896967592591</v>
      </c>
      <c r="T1462" s="10">
        <f t="shared" si="11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110"/>
        <v>1.012446</v>
      </c>
      <c r="G1463" t="s">
        <v>8219</v>
      </c>
      <c r="H1463">
        <f>E1463/N1463</f>
        <v>44.66673529411765</v>
      </c>
      <c r="I1463" t="s">
        <v>8224</v>
      </c>
      <c r="J1463" t="s">
        <v>8246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t="str">
        <f t="shared" si="111"/>
        <v>publishing</v>
      </c>
      <c r="R1463" t="str">
        <f t="shared" si="112"/>
        <v>radio &amp; podcasts</v>
      </c>
      <c r="S1463" s="10">
        <f t="shared" si="113"/>
        <v>41899.645300925928</v>
      </c>
      <c r="T1463" s="10">
        <f t="shared" si="11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110"/>
        <v>1.085175</v>
      </c>
      <c r="G1464" t="s">
        <v>8219</v>
      </c>
      <c r="H1464">
        <f>E1464/N1464</f>
        <v>28.937999999999999</v>
      </c>
      <c r="I1464" t="s">
        <v>8224</v>
      </c>
      <c r="J1464" t="s">
        <v>8246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t="str">
        <f t="shared" si="111"/>
        <v>publishing</v>
      </c>
      <c r="R1464" t="str">
        <f t="shared" si="112"/>
        <v>radio &amp; podcasts</v>
      </c>
      <c r="S1464" s="10">
        <f t="shared" si="113"/>
        <v>41344.662858796299</v>
      </c>
      <c r="T1464" s="10">
        <f t="shared" si="11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110"/>
        <v>1.4766666666666666</v>
      </c>
      <c r="G1465" t="s">
        <v>8219</v>
      </c>
      <c r="H1465">
        <f>E1465/N1465</f>
        <v>35.44</v>
      </c>
      <c r="I1465" t="s">
        <v>8224</v>
      </c>
      <c r="J1465" t="s">
        <v>8246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t="str">
        <f t="shared" si="111"/>
        <v>publishing</v>
      </c>
      <c r="R1465" t="str">
        <f t="shared" si="112"/>
        <v>radio &amp; podcasts</v>
      </c>
      <c r="S1465" s="10">
        <f t="shared" si="113"/>
        <v>41326.911319444444</v>
      </c>
      <c r="T1465" s="10">
        <f t="shared" si="11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110"/>
        <v>1.6319999999999999</v>
      </c>
      <c r="G1466" t="s">
        <v>8219</v>
      </c>
      <c r="H1466">
        <f>E1466/N1466</f>
        <v>34.871794871794869</v>
      </c>
      <c r="I1466" t="s">
        <v>8224</v>
      </c>
      <c r="J1466" t="s">
        <v>8246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t="str">
        <f t="shared" si="111"/>
        <v>publishing</v>
      </c>
      <c r="R1466" t="str">
        <f t="shared" si="112"/>
        <v>radio &amp; podcasts</v>
      </c>
      <c r="S1466" s="10">
        <f t="shared" si="113"/>
        <v>41291.661550925928</v>
      </c>
      <c r="T1466" s="10">
        <f t="shared" si="11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110"/>
        <v>4.5641449999999999</v>
      </c>
      <c r="G1467" t="s">
        <v>8219</v>
      </c>
      <c r="H1467">
        <f>E1467/N1467</f>
        <v>52.622732513451197</v>
      </c>
      <c r="I1467" t="s">
        <v>8224</v>
      </c>
      <c r="J1467" t="s">
        <v>8246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t="str">
        <f t="shared" si="111"/>
        <v>publishing</v>
      </c>
      <c r="R1467" t="str">
        <f t="shared" si="112"/>
        <v>radio &amp; podcasts</v>
      </c>
      <c r="S1467" s="10">
        <f t="shared" si="113"/>
        <v>40959.734398148146</v>
      </c>
      <c r="T1467" s="10">
        <f t="shared" si="11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110"/>
        <v>1.0787731249999999</v>
      </c>
      <c r="G1468" t="s">
        <v>8219</v>
      </c>
      <c r="H1468">
        <f>E1468/N1468</f>
        <v>69.598266129032254</v>
      </c>
      <c r="I1468" t="s">
        <v>8224</v>
      </c>
      <c r="J1468" t="s">
        <v>8246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t="str">
        <f t="shared" si="111"/>
        <v>publishing</v>
      </c>
      <c r="R1468" t="str">
        <f t="shared" si="112"/>
        <v>radio &amp; podcasts</v>
      </c>
      <c r="S1468" s="10">
        <f t="shared" si="113"/>
        <v>42340.172060185185</v>
      </c>
      <c r="T1468" s="10">
        <f t="shared" si="11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110"/>
        <v>1.1508</v>
      </c>
      <c r="G1469" t="s">
        <v>8219</v>
      </c>
      <c r="H1469">
        <f>E1469/N1469</f>
        <v>76.72</v>
      </c>
      <c r="I1469" t="s">
        <v>8224</v>
      </c>
      <c r="J1469" t="s">
        <v>8246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t="str">
        <f t="shared" si="111"/>
        <v>publishing</v>
      </c>
      <c r="R1469" t="str">
        <f t="shared" si="112"/>
        <v>radio &amp; podcasts</v>
      </c>
      <c r="S1469" s="10">
        <f t="shared" si="113"/>
        <v>40933.80190972222</v>
      </c>
      <c r="T1469" s="10">
        <f t="shared" si="11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110"/>
        <v>1.0236842105263158</v>
      </c>
      <c r="G1470" t="s">
        <v>8219</v>
      </c>
      <c r="H1470">
        <f>E1470/N1470</f>
        <v>33.191126279863482</v>
      </c>
      <c r="I1470" t="s">
        <v>8224</v>
      </c>
      <c r="J1470" t="s">
        <v>8246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t="str">
        <f t="shared" si="111"/>
        <v>publishing</v>
      </c>
      <c r="R1470" t="str">
        <f t="shared" si="112"/>
        <v>radio &amp; podcasts</v>
      </c>
      <c r="S1470" s="10">
        <f t="shared" si="113"/>
        <v>40646.014456018522</v>
      </c>
      <c r="T1470" s="10">
        <f t="shared" si="11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110"/>
        <v>1.0842485875706214</v>
      </c>
      <c r="G1471" t="s">
        <v>8219</v>
      </c>
      <c r="H1471">
        <f>E1471/N1471</f>
        <v>149.46417445482865</v>
      </c>
      <c r="I1471" t="s">
        <v>8224</v>
      </c>
      <c r="J1471" t="s">
        <v>8246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t="str">
        <f t="shared" si="111"/>
        <v>publishing</v>
      </c>
      <c r="R1471" t="str">
        <f t="shared" si="112"/>
        <v>radio &amp; podcasts</v>
      </c>
      <c r="S1471" s="10">
        <f t="shared" si="113"/>
        <v>41290.598483796297</v>
      </c>
      <c r="T1471" s="10">
        <f t="shared" si="11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110"/>
        <v>1.2513333333333334</v>
      </c>
      <c r="G1472" t="s">
        <v>8219</v>
      </c>
      <c r="H1472">
        <f>E1472/N1472</f>
        <v>23.172839506172838</v>
      </c>
      <c r="I1472" t="s">
        <v>8224</v>
      </c>
      <c r="J1472" t="s">
        <v>8246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t="str">
        <f t="shared" si="111"/>
        <v>publishing</v>
      </c>
      <c r="R1472" t="str">
        <f t="shared" si="112"/>
        <v>radio &amp; podcasts</v>
      </c>
      <c r="S1472" s="10">
        <f t="shared" si="113"/>
        <v>41250.827118055553</v>
      </c>
      <c r="T1472" s="10">
        <f t="shared" si="11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110"/>
        <v>1.03840625</v>
      </c>
      <c r="G1473" t="s">
        <v>8219</v>
      </c>
      <c r="H1473">
        <f>E1473/N1473</f>
        <v>96.877551020408163</v>
      </c>
      <c r="I1473" t="s">
        <v>8224</v>
      </c>
      <c r="J1473" t="s">
        <v>8246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t="str">
        <f t="shared" si="111"/>
        <v>publishing</v>
      </c>
      <c r="R1473" t="str">
        <f t="shared" si="112"/>
        <v>radio &amp; podcasts</v>
      </c>
      <c r="S1473" s="10">
        <f t="shared" si="113"/>
        <v>42073.957569444443</v>
      </c>
      <c r="T1473" s="10">
        <f t="shared" si="11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si="110"/>
        <v>1.3870400000000001</v>
      </c>
      <c r="G1474" t="s">
        <v>8219</v>
      </c>
      <c r="H1474">
        <f>E1474/N1474</f>
        <v>103.20238095238095</v>
      </c>
      <c r="I1474" t="s">
        <v>8224</v>
      </c>
      <c r="J1474" t="s">
        <v>8246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t="str">
        <f t="shared" si="111"/>
        <v>publishing</v>
      </c>
      <c r="R1474" t="str">
        <f t="shared" si="112"/>
        <v>radio &amp; podcasts</v>
      </c>
      <c r="S1474" s="10">
        <f t="shared" si="113"/>
        <v>41533.542858796296</v>
      </c>
      <c r="T1474" s="10">
        <f t="shared" si="114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ref="F1475:F1538" si="115">E1475/D1475</f>
        <v>1.20516</v>
      </c>
      <c r="G1475" t="s">
        <v>8219</v>
      </c>
      <c r="H1475">
        <f>E1475/N1475</f>
        <v>38.462553191489363</v>
      </c>
      <c r="I1475" t="s">
        <v>8224</v>
      </c>
      <c r="J1475" t="s">
        <v>8246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t="str">
        <f t="shared" ref="Q1475:Q1538" si="116">LEFT(P1475,(FIND("/",P1475,1)-1))</f>
        <v>publishing</v>
      </c>
      <c r="R1475" t="str">
        <f t="shared" ref="R1475:R1538" si="117">MID(P1475,FIND("/",P1475)+1,256)</f>
        <v>radio &amp; podcasts</v>
      </c>
      <c r="S1475" s="10">
        <f t="shared" ref="S1475:S1538" si="118">(((L1475/60)/60)/24)+DATE(1970,1,1)</f>
        <v>40939.979618055557</v>
      </c>
      <c r="T1475" s="10">
        <f t="shared" ref="T1475:T1538" si="119">(((K1475/60)/60)/24)+DATE(1970,1,1)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115"/>
        <v>1.1226666666666667</v>
      </c>
      <c r="G1476" t="s">
        <v>8219</v>
      </c>
      <c r="H1476">
        <f>E1476/N1476</f>
        <v>44.315789473684212</v>
      </c>
      <c r="I1476" t="s">
        <v>8224</v>
      </c>
      <c r="J1476" t="s">
        <v>8246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t="str">
        <f t="shared" si="116"/>
        <v>publishing</v>
      </c>
      <c r="R1476" t="str">
        <f t="shared" si="117"/>
        <v>radio &amp; podcasts</v>
      </c>
      <c r="S1476" s="10">
        <f t="shared" si="118"/>
        <v>41500.727916666663</v>
      </c>
      <c r="T1476" s="10">
        <f t="shared" si="119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115"/>
        <v>1.8866966666666667</v>
      </c>
      <c r="G1477" t="s">
        <v>8219</v>
      </c>
      <c r="H1477">
        <f>E1477/N1477</f>
        <v>64.173356009070289</v>
      </c>
      <c r="I1477" t="s">
        <v>8224</v>
      </c>
      <c r="J1477" t="s">
        <v>8246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t="str">
        <f t="shared" si="116"/>
        <v>publishing</v>
      </c>
      <c r="R1477" t="str">
        <f t="shared" si="117"/>
        <v>radio &amp; podcasts</v>
      </c>
      <c r="S1477" s="10">
        <f t="shared" si="118"/>
        <v>41960.722951388889</v>
      </c>
      <c r="T1477" s="10">
        <f t="shared" si="119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115"/>
        <v>6.6155466666666669</v>
      </c>
      <c r="G1478" t="s">
        <v>8219</v>
      </c>
      <c r="H1478">
        <f>E1478/N1478</f>
        <v>43.333275109170302</v>
      </c>
      <c r="I1478" t="s">
        <v>8224</v>
      </c>
      <c r="J1478" t="s">
        <v>8246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t="str">
        <f t="shared" si="116"/>
        <v>publishing</v>
      </c>
      <c r="R1478" t="str">
        <f t="shared" si="117"/>
        <v>radio &amp; podcasts</v>
      </c>
      <c r="S1478" s="10">
        <f t="shared" si="118"/>
        <v>40766.041921296295</v>
      </c>
      <c r="T1478" s="10">
        <f t="shared" si="119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115"/>
        <v>1.1131</v>
      </c>
      <c r="G1479" t="s">
        <v>8219</v>
      </c>
      <c r="H1479">
        <f>E1479/N1479</f>
        <v>90.495934959349597</v>
      </c>
      <c r="I1479" t="s">
        <v>8224</v>
      </c>
      <c r="J1479" t="s">
        <v>8246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t="str">
        <f t="shared" si="116"/>
        <v>publishing</v>
      </c>
      <c r="R1479" t="str">
        <f t="shared" si="117"/>
        <v>radio &amp; podcasts</v>
      </c>
      <c r="S1479" s="10">
        <f t="shared" si="118"/>
        <v>40840.615787037037</v>
      </c>
      <c r="T1479" s="10">
        <f t="shared" si="119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115"/>
        <v>11.8161422</v>
      </c>
      <c r="G1480" t="s">
        <v>8219</v>
      </c>
      <c r="H1480">
        <f>E1480/N1480</f>
        <v>29.187190495010373</v>
      </c>
      <c r="I1480" t="s">
        <v>8224</v>
      </c>
      <c r="J1480" t="s">
        <v>8246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t="str">
        <f t="shared" si="116"/>
        <v>publishing</v>
      </c>
      <c r="R1480" t="str">
        <f t="shared" si="117"/>
        <v>radio &amp; podcasts</v>
      </c>
      <c r="S1480" s="10">
        <f t="shared" si="118"/>
        <v>41394.871678240743</v>
      </c>
      <c r="T1480" s="10">
        <f t="shared" si="119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115"/>
        <v>1.37375</v>
      </c>
      <c r="G1481" t="s">
        <v>8219</v>
      </c>
      <c r="H1481">
        <f>E1481/N1481</f>
        <v>30.95774647887324</v>
      </c>
      <c r="I1481" t="s">
        <v>8224</v>
      </c>
      <c r="J1481" t="s">
        <v>8246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t="str">
        <f t="shared" si="116"/>
        <v>publishing</v>
      </c>
      <c r="R1481" t="str">
        <f t="shared" si="117"/>
        <v>radio &amp; podcasts</v>
      </c>
      <c r="S1481" s="10">
        <f t="shared" si="118"/>
        <v>41754.745243055557</v>
      </c>
      <c r="T1481" s="10">
        <f t="shared" si="119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115"/>
        <v>1.170404</v>
      </c>
      <c r="G1482" t="s">
        <v>8219</v>
      </c>
      <c r="H1482">
        <f>E1482/N1482</f>
        <v>92.157795275590544</v>
      </c>
      <c r="I1482" t="s">
        <v>8224</v>
      </c>
      <c r="J1482" t="s">
        <v>8246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t="str">
        <f t="shared" si="116"/>
        <v>publishing</v>
      </c>
      <c r="R1482" t="str">
        <f t="shared" si="117"/>
        <v>radio &amp; podcasts</v>
      </c>
      <c r="S1482" s="10">
        <f t="shared" si="118"/>
        <v>41464.934016203704</v>
      </c>
      <c r="T1482" s="10">
        <f t="shared" si="119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115"/>
        <v>2.1000000000000001E-2</v>
      </c>
      <c r="G1483" t="s">
        <v>8221</v>
      </c>
      <c r="H1483">
        <f>E1483/N1483</f>
        <v>17.5</v>
      </c>
      <c r="I1483" t="s">
        <v>8229</v>
      </c>
      <c r="J1483" t="s">
        <v>8251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t="str">
        <f t="shared" si="116"/>
        <v>publishing</v>
      </c>
      <c r="R1483" t="str">
        <f t="shared" si="117"/>
        <v>fiction</v>
      </c>
      <c r="S1483" s="10">
        <f t="shared" si="118"/>
        <v>41550.922974537039</v>
      </c>
      <c r="T1483" s="10">
        <f t="shared" si="119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115"/>
        <v>1E-3</v>
      </c>
      <c r="G1484" t="s">
        <v>8221</v>
      </c>
      <c r="H1484">
        <f>E1484/N1484</f>
        <v>5</v>
      </c>
      <c r="I1484" t="s">
        <v>8224</v>
      </c>
      <c r="J1484" t="s">
        <v>8246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t="str">
        <f t="shared" si="116"/>
        <v>publishing</v>
      </c>
      <c r="R1484" t="str">
        <f t="shared" si="117"/>
        <v>fiction</v>
      </c>
      <c r="S1484" s="10">
        <f t="shared" si="118"/>
        <v>41136.85805555556</v>
      </c>
      <c r="T1484" s="10">
        <f t="shared" si="119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115"/>
        <v>7.1428571428571426E-3</v>
      </c>
      <c r="G1485" t="s">
        <v>8221</v>
      </c>
      <c r="H1485">
        <f>E1485/N1485</f>
        <v>25</v>
      </c>
      <c r="I1485" t="s">
        <v>8224</v>
      </c>
      <c r="J1485" t="s">
        <v>8246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t="str">
        <f t="shared" si="116"/>
        <v>publishing</v>
      </c>
      <c r="R1485" t="str">
        <f t="shared" si="117"/>
        <v>fiction</v>
      </c>
      <c r="S1485" s="10">
        <f t="shared" si="118"/>
        <v>42548.192997685182</v>
      </c>
      <c r="T1485" s="10">
        <f t="shared" si="11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115"/>
        <v>0</v>
      </c>
      <c r="G1486" t="s">
        <v>8221</v>
      </c>
      <c r="H1486" t="e">
        <f>E1486/N1486</f>
        <v>#DIV/0!</v>
      </c>
      <c r="I1486" t="s">
        <v>8224</v>
      </c>
      <c r="J1486" t="s">
        <v>8246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t="str">
        <f t="shared" si="116"/>
        <v>publishing</v>
      </c>
      <c r="R1486" t="str">
        <f t="shared" si="117"/>
        <v>fiction</v>
      </c>
      <c r="S1486" s="10">
        <f t="shared" si="118"/>
        <v>41053.200960648144</v>
      </c>
      <c r="T1486" s="10">
        <f t="shared" si="119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115"/>
        <v>2.2388059701492536E-2</v>
      </c>
      <c r="G1487" t="s">
        <v>8221</v>
      </c>
      <c r="H1487">
        <f>E1487/N1487</f>
        <v>50</v>
      </c>
      <c r="I1487" t="s">
        <v>8224</v>
      </c>
      <c r="J1487" t="s">
        <v>8246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t="str">
        <f t="shared" si="116"/>
        <v>publishing</v>
      </c>
      <c r="R1487" t="str">
        <f t="shared" si="117"/>
        <v>fiction</v>
      </c>
      <c r="S1487" s="10">
        <f t="shared" si="118"/>
        <v>42130.795983796299</v>
      </c>
      <c r="T1487" s="10">
        <f t="shared" si="119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115"/>
        <v>2.3999999999999998E-3</v>
      </c>
      <c r="G1488" t="s">
        <v>8221</v>
      </c>
      <c r="H1488">
        <f>E1488/N1488</f>
        <v>16</v>
      </c>
      <c r="I1488" t="s">
        <v>8224</v>
      </c>
      <c r="J1488" t="s">
        <v>8246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t="str">
        <f t="shared" si="116"/>
        <v>publishing</v>
      </c>
      <c r="R1488" t="str">
        <f t="shared" si="117"/>
        <v>fiction</v>
      </c>
      <c r="S1488" s="10">
        <f t="shared" si="118"/>
        <v>42032.168530092589</v>
      </c>
      <c r="T1488" s="10">
        <f t="shared" si="119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115"/>
        <v>0</v>
      </c>
      <c r="G1489" t="s">
        <v>8221</v>
      </c>
      <c r="H1489" t="e">
        <f>E1489/N1489</f>
        <v>#DIV/0!</v>
      </c>
      <c r="I1489" t="s">
        <v>8224</v>
      </c>
      <c r="J1489" t="s">
        <v>8246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t="str">
        <f t="shared" si="116"/>
        <v>publishing</v>
      </c>
      <c r="R1489" t="str">
        <f t="shared" si="117"/>
        <v>fiction</v>
      </c>
      <c r="S1489" s="10">
        <f t="shared" si="118"/>
        <v>42554.917488425926</v>
      </c>
      <c r="T1489" s="10">
        <f t="shared" si="119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115"/>
        <v>2.4E-2</v>
      </c>
      <c r="G1490" t="s">
        <v>8221</v>
      </c>
      <c r="H1490">
        <f>E1490/N1490</f>
        <v>60</v>
      </c>
      <c r="I1490" t="s">
        <v>8226</v>
      </c>
      <c r="J1490" t="s">
        <v>8248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t="str">
        <f t="shared" si="116"/>
        <v>publishing</v>
      </c>
      <c r="R1490" t="str">
        <f t="shared" si="117"/>
        <v>fiction</v>
      </c>
      <c r="S1490" s="10">
        <f t="shared" si="118"/>
        <v>41614.563194444447</v>
      </c>
      <c r="T1490" s="10">
        <f t="shared" si="119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115"/>
        <v>0</v>
      </c>
      <c r="G1491" t="s">
        <v>8221</v>
      </c>
      <c r="H1491" t="e">
        <f>E1491/N1491</f>
        <v>#DIV/0!</v>
      </c>
      <c r="I1491" t="s">
        <v>8224</v>
      </c>
      <c r="J1491" t="s">
        <v>8246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t="str">
        <f t="shared" si="116"/>
        <v>publishing</v>
      </c>
      <c r="R1491" t="str">
        <f t="shared" si="117"/>
        <v>fiction</v>
      </c>
      <c r="S1491" s="10">
        <f t="shared" si="118"/>
        <v>41198.611712962964</v>
      </c>
      <c r="T1491" s="10">
        <f t="shared" si="119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115"/>
        <v>0.30862068965517242</v>
      </c>
      <c r="G1492" t="s">
        <v>8221</v>
      </c>
      <c r="H1492">
        <f>E1492/N1492</f>
        <v>47.10526315789474</v>
      </c>
      <c r="I1492" t="s">
        <v>8224</v>
      </c>
      <c r="J1492" t="s">
        <v>8246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t="str">
        <f t="shared" si="116"/>
        <v>publishing</v>
      </c>
      <c r="R1492" t="str">
        <f t="shared" si="117"/>
        <v>fiction</v>
      </c>
      <c r="S1492" s="10">
        <f t="shared" si="118"/>
        <v>41520.561041666668</v>
      </c>
      <c r="T1492" s="10">
        <f t="shared" si="119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115"/>
        <v>8.3333333333333329E-2</v>
      </c>
      <c r="G1493" t="s">
        <v>8221</v>
      </c>
      <c r="H1493">
        <f>E1493/N1493</f>
        <v>100</v>
      </c>
      <c r="I1493" t="s">
        <v>8224</v>
      </c>
      <c r="J1493" t="s">
        <v>8246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t="str">
        <f t="shared" si="116"/>
        <v>publishing</v>
      </c>
      <c r="R1493" t="str">
        <f t="shared" si="117"/>
        <v>fiction</v>
      </c>
      <c r="S1493" s="10">
        <f t="shared" si="118"/>
        <v>41991.713460648149</v>
      </c>
      <c r="T1493" s="10">
        <f t="shared" si="119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115"/>
        <v>7.4999999999999997E-3</v>
      </c>
      <c r="G1494" t="s">
        <v>8221</v>
      </c>
      <c r="H1494">
        <f>E1494/N1494</f>
        <v>15</v>
      </c>
      <c r="I1494" t="s">
        <v>8224</v>
      </c>
      <c r="J1494" t="s">
        <v>8246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t="str">
        <f t="shared" si="116"/>
        <v>publishing</v>
      </c>
      <c r="R1494" t="str">
        <f t="shared" si="117"/>
        <v>fiction</v>
      </c>
      <c r="S1494" s="10">
        <f t="shared" si="118"/>
        <v>40682.884791666671</v>
      </c>
      <c r="T1494" s="10">
        <f t="shared" si="119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115"/>
        <v>0</v>
      </c>
      <c r="G1495" t="s">
        <v>8221</v>
      </c>
      <c r="H1495" t="e">
        <f>E1495/N1495</f>
        <v>#DIV/0!</v>
      </c>
      <c r="I1495" t="s">
        <v>8224</v>
      </c>
      <c r="J1495" t="s">
        <v>8246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t="str">
        <f t="shared" si="116"/>
        <v>publishing</v>
      </c>
      <c r="R1495" t="str">
        <f t="shared" si="117"/>
        <v>fiction</v>
      </c>
      <c r="S1495" s="10">
        <f t="shared" si="118"/>
        <v>41411.866608796299</v>
      </c>
      <c r="T1495" s="10">
        <f t="shared" si="119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115"/>
        <v>8.8999999999999996E-2</v>
      </c>
      <c r="G1496" t="s">
        <v>8221</v>
      </c>
      <c r="H1496">
        <f>E1496/N1496</f>
        <v>40.454545454545453</v>
      </c>
      <c r="I1496" t="s">
        <v>8224</v>
      </c>
      <c r="J1496" t="s">
        <v>8246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t="str">
        <f t="shared" si="116"/>
        <v>publishing</v>
      </c>
      <c r="R1496" t="str">
        <f t="shared" si="117"/>
        <v>fiction</v>
      </c>
      <c r="S1496" s="10">
        <f t="shared" si="118"/>
        <v>42067.722372685181</v>
      </c>
      <c r="T1496" s="10">
        <f t="shared" si="119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115"/>
        <v>0</v>
      </c>
      <c r="G1497" t="s">
        <v>8221</v>
      </c>
      <c r="H1497" t="e">
        <f>E1497/N1497</f>
        <v>#DIV/0!</v>
      </c>
      <c r="I1497" t="s">
        <v>8224</v>
      </c>
      <c r="J1497" t="s">
        <v>8246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t="str">
        <f t="shared" si="116"/>
        <v>publishing</v>
      </c>
      <c r="R1497" t="str">
        <f t="shared" si="117"/>
        <v>fiction</v>
      </c>
      <c r="S1497" s="10">
        <f t="shared" si="118"/>
        <v>40752.789710648147</v>
      </c>
      <c r="T1497" s="10">
        <f t="shared" si="119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115"/>
        <v>0</v>
      </c>
      <c r="G1498" t="s">
        <v>8221</v>
      </c>
      <c r="H1498" t="e">
        <f>E1498/N1498</f>
        <v>#DIV/0!</v>
      </c>
      <c r="I1498" t="s">
        <v>8224</v>
      </c>
      <c r="J1498" t="s">
        <v>8246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t="str">
        <f t="shared" si="116"/>
        <v>publishing</v>
      </c>
      <c r="R1498" t="str">
        <f t="shared" si="117"/>
        <v>fiction</v>
      </c>
      <c r="S1498" s="10">
        <f t="shared" si="118"/>
        <v>41838.475219907406</v>
      </c>
      <c r="T1498" s="10">
        <f t="shared" si="119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115"/>
        <v>6.666666666666667E-5</v>
      </c>
      <c r="G1499" t="s">
        <v>8221</v>
      </c>
      <c r="H1499">
        <f>E1499/N1499</f>
        <v>1</v>
      </c>
      <c r="I1499" t="s">
        <v>8224</v>
      </c>
      <c r="J1499" t="s">
        <v>8246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t="str">
        <f t="shared" si="116"/>
        <v>publishing</v>
      </c>
      <c r="R1499" t="str">
        <f t="shared" si="117"/>
        <v>fiction</v>
      </c>
      <c r="S1499" s="10">
        <f t="shared" si="118"/>
        <v>41444.64261574074</v>
      </c>
      <c r="T1499" s="10">
        <f t="shared" si="119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115"/>
        <v>1.9E-2</v>
      </c>
      <c r="G1500" t="s">
        <v>8221</v>
      </c>
      <c r="H1500">
        <f>E1500/N1500</f>
        <v>19</v>
      </c>
      <c r="I1500" t="s">
        <v>8224</v>
      </c>
      <c r="J1500" t="s">
        <v>8246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t="str">
        <f t="shared" si="116"/>
        <v>publishing</v>
      </c>
      <c r="R1500" t="str">
        <f t="shared" si="117"/>
        <v>fiction</v>
      </c>
      <c r="S1500" s="10">
        <f t="shared" si="118"/>
        <v>41840.983541666668</v>
      </c>
      <c r="T1500" s="10">
        <f t="shared" si="119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115"/>
        <v>2.5000000000000001E-3</v>
      </c>
      <c r="G1501" t="s">
        <v>8221</v>
      </c>
      <c r="H1501">
        <f>E1501/N1501</f>
        <v>5</v>
      </c>
      <c r="I1501" t="s">
        <v>8224</v>
      </c>
      <c r="J1501" t="s">
        <v>8246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t="str">
        <f t="shared" si="116"/>
        <v>publishing</v>
      </c>
      <c r="R1501" t="str">
        <f t="shared" si="117"/>
        <v>fiction</v>
      </c>
      <c r="S1501" s="10">
        <f t="shared" si="118"/>
        <v>42527.007326388892</v>
      </c>
      <c r="T1501" s="10">
        <f t="shared" si="119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115"/>
        <v>0.25035714285714283</v>
      </c>
      <c r="G1502" t="s">
        <v>8221</v>
      </c>
      <c r="H1502">
        <f>E1502/N1502</f>
        <v>46.733333333333334</v>
      </c>
      <c r="I1502" t="s">
        <v>8224</v>
      </c>
      <c r="J1502" t="s">
        <v>8246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t="str">
        <f t="shared" si="116"/>
        <v>publishing</v>
      </c>
      <c r="R1502" t="str">
        <f t="shared" si="117"/>
        <v>fiction</v>
      </c>
      <c r="S1502" s="10">
        <f t="shared" si="118"/>
        <v>41365.904594907406</v>
      </c>
      <c r="T1502" s="10">
        <f t="shared" si="11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115"/>
        <v>1.6633076923076924</v>
      </c>
      <c r="G1503" t="s">
        <v>8219</v>
      </c>
      <c r="H1503">
        <f>E1503/N1503</f>
        <v>97.731073446327684</v>
      </c>
      <c r="I1503" t="s">
        <v>8229</v>
      </c>
      <c r="J1503" t="s">
        <v>8251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t="str">
        <f t="shared" si="116"/>
        <v>photography</v>
      </c>
      <c r="R1503" t="str">
        <f t="shared" si="117"/>
        <v>photobooks</v>
      </c>
      <c r="S1503" s="10">
        <f t="shared" si="118"/>
        <v>42163.583599537036</v>
      </c>
      <c r="T1503" s="10">
        <f t="shared" si="11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115"/>
        <v>1.0144545454545455</v>
      </c>
      <c r="G1504" t="s">
        <v>8219</v>
      </c>
      <c r="H1504">
        <f>E1504/N1504</f>
        <v>67.835866261398181</v>
      </c>
      <c r="I1504" t="s">
        <v>8225</v>
      </c>
      <c r="J1504" t="s">
        <v>8247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t="str">
        <f t="shared" si="116"/>
        <v>photography</v>
      </c>
      <c r="R1504" t="str">
        <f t="shared" si="117"/>
        <v>photobooks</v>
      </c>
      <c r="S1504" s="10">
        <f t="shared" si="118"/>
        <v>42426.542592592596</v>
      </c>
      <c r="T1504" s="10">
        <f t="shared" si="11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115"/>
        <v>1.0789146666666667</v>
      </c>
      <c r="G1505" t="s">
        <v>8219</v>
      </c>
      <c r="H1505">
        <f>E1505/N1505</f>
        <v>56.98492957746479</v>
      </c>
      <c r="I1505" t="s">
        <v>8242</v>
      </c>
      <c r="J1505" t="s">
        <v>8249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t="str">
        <f t="shared" si="116"/>
        <v>photography</v>
      </c>
      <c r="R1505" t="str">
        <f t="shared" si="117"/>
        <v>photobooks</v>
      </c>
      <c r="S1505" s="10">
        <f t="shared" si="118"/>
        <v>42606.347233796296</v>
      </c>
      <c r="T1505" s="10">
        <f t="shared" si="11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115"/>
        <v>2.7793846153846156</v>
      </c>
      <c r="G1506" t="s">
        <v>8219</v>
      </c>
      <c r="H1506">
        <f>E1506/N1506</f>
        <v>67.159851301115239</v>
      </c>
      <c r="I1506" t="s">
        <v>8225</v>
      </c>
      <c r="J1506" t="s">
        <v>8247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t="str">
        <f t="shared" si="116"/>
        <v>photography</v>
      </c>
      <c r="R1506" t="str">
        <f t="shared" si="117"/>
        <v>photobooks</v>
      </c>
      <c r="S1506" s="10">
        <f t="shared" si="118"/>
        <v>41772.657685185186</v>
      </c>
      <c r="T1506" s="10">
        <f t="shared" si="11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115"/>
        <v>1.0358125</v>
      </c>
      <c r="G1507" t="s">
        <v>8219</v>
      </c>
      <c r="H1507">
        <f>E1507/N1507</f>
        <v>48.037681159420288</v>
      </c>
      <c r="I1507" t="s">
        <v>8236</v>
      </c>
      <c r="J1507" t="s">
        <v>8249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t="str">
        <f t="shared" si="116"/>
        <v>photography</v>
      </c>
      <c r="R1507" t="str">
        <f t="shared" si="117"/>
        <v>photobooks</v>
      </c>
      <c r="S1507" s="10">
        <f t="shared" si="118"/>
        <v>42414.44332175926</v>
      </c>
      <c r="T1507" s="10">
        <f t="shared" si="11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115"/>
        <v>1.1140000000000001</v>
      </c>
      <c r="G1508" t="s">
        <v>8219</v>
      </c>
      <c r="H1508">
        <f>E1508/N1508</f>
        <v>38.860465116279073</v>
      </c>
      <c r="I1508" t="s">
        <v>8225</v>
      </c>
      <c r="J1508" t="s">
        <v>8247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t="str">
        <f t="shared" si="116"/>
        <v>photography</v>
      </c>
      <c r="R1508" t="str">
        <f t="shared" si="117"/>
        <v>photobooks</v>
      </c>
      <c r="S1508" s="10">
        <f t="shared" si="118"/>
        <v>41814.785925925928</v>
      </c>
      <c r="T1508" s="10">
        <f t="shared" si="11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115"/>
        <v>2.15</v>
      </c>
      <c r="G1509" t="s">
        <v>8219</v>
      </c>
      <c r="H1509">
        <f>E1509/N1509</f>
        <v>78.181818181818187</v>
      </c>
      <c r="I1509" t="s">
        <v>8224</v>
      </c>
      <c r="J1509" t="s">
        <v>8246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t="str">
        <f t="shared" si="116"/>
        <v>photography</v>
      </c>
      <c r="R1509" t="str">
        <f t="shared" si="117"/>
        <v>photobooks</v>
      </c>
      <c r="S1509" s="10">
        <f t="shared" si="118"/>
        <v>40254.450335648151</v>
      </c>
      <c r="T1509" s="10">
        <f t="shared" si="11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115"/>
        <v>1.1076216216216217</v>
      </c>
      <c r="G1510" t="s">
        <v>8219</v>
      </c>
      <c r="H1510">
        <f>E1510/N1510</f>
        <v>97.113744075829388</v>
      </c>
      <c r="I1510" t="s">
        <v>8224</v>
      </c>
      <c r="J1510" t="s">
        <v>8246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t="str">
        <f t="shared" si="116"/>
        <v>photography</v>
      </c>
      <c r="R1510" t="str">
        <f t="shared" si="117"/>
        <v>photobooks</v>
      </c>
      <c r="S1510" s="10">
        <f t="shared" si="118"/>
        <v>41786.614363425928</v>
      </c>
      <c r="T1510" s="10">
        <f t="shared" si="11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115"/>
        <v>1.2364125714285714</v>
      </c>
      <c r="G1511" t="s">
        <v>8219</v>
      </c>
      <c r="H1511">
        <f>E1511/N1511</f>
        <v>110.39397959183674</v>
      </c>
      <c r="I1511" t="s">
        <v>8236</v>
      </c>
      <c r="J1511" t="s">
        <v>8249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t="str">
        <f t="shared" si="116"/>
        <v>photography</v>
      </c>
      <c r="R1511" t="str">
        <f t="shared" si="117"/>
        <v>photobooks</v>
      </c>
      <c r="S1511" s="10">
        <f t="shared" si="118"/>
        <v>42751.533391203702</v>
      </c>
      <c r="T1511" s="10">
        <f t="shared" si="11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115"/>
        <v>1.0103500000000001</v>
      </c>
      <c r="G1512" t="s">
        <v>8219</v>
      </c>
      <c r="H1512">
        <f>E1512/N1512</f>
        <v>39.91506172839506</v>
      </c>
      <c r="I1512" t="s">
        <v>8225</v>
      </c>
      <c r="J1512" t="s">
        <v>8247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t="str">
        <f t="shared" si="116"/>
        <v>photography</v>
      </c>
      <c r="R1512" t="str">
        <f t="shared" si="117"/>
        <v>photobooks</v>
      </c>
      <c r="S1512" s="10">
        <f t="shared" si="118"/>
        <v>41809.385162037033</v>
      </c>
      <c r="T1512" s="10">
        <f t="shared" si="11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115"/>
        <v>1.1179285714285714</v>
      </c>
      <c r="G1513" t="s">
        <v>8219</v>
      </c>
      <c r="H1513">
        <f>E1513/N1513</f>
        <v>75.975728155339809</v>
      </c>
      <c r="I1513" t="s">
        <v>8224</v>
      </c>
      <c r="J1513" t="s">
        <v>8246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t="str">
        <f t="shared" si="116"/>
        <v>photography</v>
      </c>
      <c r="R1513" t="str">
        <f t="shared" si="117"/>
        <v>photobooks</v>
      </c>
      <c r="S1513" s="10">
        <f t="shared" si="118"/>
        <v>42296.583379629628</v>
      </c>
      <c r="T1513" s="10">
        <f t="shared" si="11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115"/>
        <v>5.5877142857142861</v>
      </c>
      <c r="G1514" t="s">
        <v>8219</v>
      </c>
      <c r="H1514">
        <f>E1514/N1514</f>
        <v>58.379104477611939</v>
      </c>
      <c r="I1514" t="s">
        <v>8224</v>
      </c>
      <c r="J1514" t="s">
        <v>8246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t="str">
        <f t="shared" si="116"/>
        <v>photography</v>
      </c>
      <c r="R1514" t="str">
        <f t="shared" si="117"/>
        <v>photobooks</v>
      </c>
      <c r="S1514" s="10">
        <f t="shared" si="118"/>
        <v>42741.684479166666</v>
      </c>
      <c r="T1514" s="10">
        <f t="shared" si="11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115"/>
        <v>1.5001875</v>
      </c>
      <c r="G1515" t="s">
        <v>8219</v>
      </c>
      <c r="H1515">
        <f>E1515/N1515</f>
        <v>55.82093023255814</v>
      </c>
      <c r="I1515" t="s">
        <v>8225</v>
      </c>
      <c r="J1515" t="s">
        <v>8247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t="str">
        <f t="shared" si="116"/>
        <v>photography</v>
      </c>
      <c r="R1515" t="str">
        <f t="shared" si="117"/>
        <v>photobooks</v>
      </c>
      <c r="S1515" s="10">
        <f t="shared" si="118"/>
        <v>41806.637337962966</v>
      </c>
      <c r="T1515" s="10">
        <f t="shared" si="11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115"/>
        <v>1.0647599999999999</v>
      </c>
      <c r="G1516" t="s">
        <v>8219</v>
      </c>
      <c r="H1516">
        <f>E1516/N1516</f>
        <v>151.24431818181819</v>
      </c>
      <c r="I1516" t="s">
        <v>8224</v>
      </c>
      <c r="J1516" t="s">
        <v>8246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t="str">
        <f t="shared" si="116"/>
        <v>photography</v>
      </c>
      <c r="R1516" t="str">
        <f t="shared" si="117"/>
        <v>photobooks</v>
      </c>
      <c r="S1516" s="10">
        <f t="shared" si="118"/>
        <v>42234.597685185188</v>
      </c>
      <c r="T1516" s="10">
        <f t="shared" si="11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115"/>
        <v>1.57189</v>
      </c>
      <c r="G1517" t="s">
        <v>8219</v>
      </c>
      <c r="H1517">
        <f>E1517/N1517</f>
        <v>849.67027027027029</v>
      </c>
      <c r="I1517" t="s">
        <v>8234</v>
      </c>
      <c r="J1517" t="s">
        <v>8254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t="str">
        <f t="shared" si="116"/>
        <v>photography</v>
      </c>
      <c r="R1517" t="str">
        <f t="shared" si="117"/>
        <v>photobooks</v>
      </c>
      <c r="S1517" s="10">
        <f t="shared" si="118"/>
        <v>42415.253437499996</v>
      </c>
      <c r="T1517" s="10">
        <f t="shared" si="11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115"/>
        <v>1.0865882352941176</v>
      </c>
      <c r="G1518" t="s">
        <v>8219</v>
      </c>
      <c r="H1518">
        <f>E1518/N1518</f>
        <v>159.24137931034483</v>
      </c>
      <c r="I1518" t="s">
        <v>8224</v>
      </c>
      <c r="J1518" t="s">
        <v>8246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t="str">
        <f t="shared" si="116"/>
        <v>photography</v>
      </c>
      <c r="R1518" t="str">
        <f t="shared" si="117"/>
        <v>photobooks</v>
      </c>
      <c r="S1518" s="10">
        <f t="shared" si="118"/>
        <v>42619.466342592597</v>
      </c>
      <c r="T1518" s="10">
        <f t="shared" si="11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115"/>
        <v>1.6197999999999999</v>
      </c>
      <c r="G1519" t="s">
        <v>8219</v>
      </c>
      <c r="H1519">
        <f>E1519/N1519</f>
        <v>39.507317073170732</v>
      </c>
      <c r="I1519" t="s">
        <v>8224</v>
      </c>
      <c r="J1519" t="s">
        <v>8246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t="str">
        <f t="shared" si="116"/>
        <v>photography</v>
      </c>
      <c r="R1519" t="str">
        <f t="shared" si="117"/>
        <v>photobooks</v>
      </c>
      <c r="S1519" s="10">
        <f t="shared" si="118"/>
        <v>41948.56658564815</v>
      </c>
      <c r="T1519" s="10">
        <f t="shared" si="11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115"/>
        <v>2.0536666666666665</v>
      </c>
      <c r="G1520" t="s">
        <v>8219</v>
      </c>
      <c r="H1520">
        <f>E1520/N1520</f>
        <v>130.52966101694915</v>
      </c>
      <c r="I1520" t="s">
        <v>8224</v>
      </c>
      <c r="J1520" t="s">
        <v>8246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t="str">
        <f t="shared" si="116"/>
        <v>photography</v>
      </c>
      <c r="R1520" t="str">
        <f t="shared" si="117"/>
        <v>photobooks</v>
      </c>
      <c r="S1520" s="10">
        <f t="shared" si="118"/>
        <v>41760.8200462963</v>
      </c>
      <c r="T1520" s="10">
        <f t="shared" si="11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115"/>
        <v>1.033638888888889</v>
      </c>
      <c r="G1521" t="s">
        <v>8219</v>
      </c>
      <c r="H1521">
        <f>E1521/N1521</f>
        <v>64.156896551724131</v>
      </c>
      <c r="I1521" t="s">
        <v>8224</v>
      </c>
      <c r="J1521" t="s">
        <v>8246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t="str">
        <f t="shared" si="116"/>
        <v>photography</v>
      </c>
      <c r="R1521" t="str">
        <f t="shared" si="117"/>
        <v>photobooks</v>
      </c>
      <c r="S1521" s="10">
        <f t="shared" si="118"/>
        <v>41782.741701388892</v>
      </c>
      <c r="T1521" s="10">
        <f t="shared" si="11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115"/>
        <v>1.0347222222222223</v>
      </c>
      <c r="G1522" t="s">
        <v>8219</v>
      </c>
      <c r="H1522">
        <f>E1522/N1522</f>
        <v>111.52694610778443</v>
      </c>
      <c r="I1522" t="s">
        <v>8224</v>
      </c>
      <c r="J1522" t="s">
        <v>8246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t="str">
        <f t="shared" si="116"/>
        <v>photography</v>
      </c>
      <c r="R1522" t="str">
        <f t="shared" si="117"/>
        <v>photobooks</v>
      </c>
      <c r="S1522" s="10">
        <f t="shared" si="118"/>
        <v>41955.857789351852</v>
      </c>
      <c r="T1522" s="10">
        <f t="shared" si="11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115"/>
        <v>1.0681333333333334</v>
      </c>
      <c r="G1523" t="s">
        <v>8219</v>
      </c>
      <c r="H1523">
        <f>E1523/N1523</f>
        <v>170.44680851063831</v>
      </c>
      <c r="I1523" t="s">
        <v>8224</v>
      </c>
      <c r="J1523" t="s">
        <v>8246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t="str">
        <f t="shared" si="116"/>
        <v>photography</v>
      </c>
      <c r="R1523" t="str">
        <f t="shared" si="117"/>
        <v>photobooks</v>
      </c>
      <c r="S1523" s="10">
        <f t="shared" si="118"/>
        <v>42493.167719907404</v>
      </c>
      <c r="T1523" s="10">
        <f t="shared" si="11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115"/>
        <v>1.3896574712643677</v>
      </c>
      <c r="G1524" t="s">
        <v>8219</v>
      </c>
      <c r="H1524">
        <f>E1524/N1524</f>
        <v>133.7391592920354</v>
      </c>
      <c r="I1524" t="s">
        <v>8224</v>
      </c>
      <c r="J1524" t="s">
        <v>8246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t="str">
        <f t="shared" si="116"/>
        <v>photography</v>
      </c>
      <c r="R1524" t="str">
        <f t="shared" si="117"/>
        <v>photobooks</v>
      </c>
      <c r="S1524" s="10">
        <f t="shared" si="118"/>
        <v>41899.830312500002</v>
      </c>
      <c r="T1524" s="10">
        <f t="shared" si="11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115"/>
        <v>1.2484324324324325</v>
      </c>
      <c r="G1525" t="s">
        <v>8219</v>
      </c>
      <c r="H1525">
        <f>E1525/N1525</f>
        <v>95.834024896265561</v>
      </c>
      <c r="I1525" t="s">
        <v>8224</v>
      </c>
      <c r="J1525" t="s">
        <v>8246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t="str">
        <f t="shared" si="116"/>
        <v>photography</v>
      </c>
      <c r="R1525" t="str">
        <f t="shared" si="117"/>
        <v>photobooks</v>
      </c>
      <c r="S1525" s="10">
        <f t="shared" si="118"/>
        <v>41964.751342592594</v>
      </c>
      <c r="T1525" s="10">
        <f t="shared" si="11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115"/>
        <v>2.0699999999999998</v>
      </c>
      <c r="G1526" t="s">
        <v>8219</v>
      </c>
      <c r="H1526">
        <f>E1526/N1526</f>
        <v>221.78571428571428</v>
      </c>
      <c r="I1526" t="s">
        <v>8235</v>
      </c>
      <c r="J1526" t="s">
        <v>8255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t="str">
        <f t="shared" si="116"/>
        <v>photography</v>
      </c>
      <c r="R1526" t="str">
        <f t="shared" si="117"/>
        <v>photobooks</v>
      </c>
      <c r="S1526" s="10">
        <f t="shared" si="118"/>
        <v>42756.501041666663</v>
      </c>
      <c r="T1526" s="10">
        <f t="shared" si="11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115"/>
        <v>1.7400576923076922</v>
      </c>
      <c r="G1527" t="s">
        <v>8219</v>
      </c>
      <c r="H1527">
        <f>E1527/N1527</f>
        <v>32.315357142857138</v>
      </c>
      <c r="I1527" t="s">
        <v>8224</v>
      </c>
      <c r="J1527" t="s">
        <v>8246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t="str">
        <f t="shared" si="116"/>
        <v>photography</v>
      </c>
      <c r="R1527" t="str">
        <f t="shared" si="117"/>
        <v>photobooks</v>
      </c>
      <c r="S1527" s="10">
        <f t="shared" si="118"/>
        <v>42570.702986111108</v>
      </c>
      <c r="T1527" s="10">
        <f t="shared" si="11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115"/>
        <v>1.2032608695652174</v>
      </c>
      <c r="G1528" t="s">
        <v>8219</v>
      </c>
      <c r="H1528">
        <f>E1528/N1528</f>
        <v>98.839285714285708</v>
      </c>
      <c r="I1528" t="s">
        <v>8224</v>
      </c>
      <c r="J1528" t="s">
        <v>8246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t="str">
        <f t="shared" si="116"/>
        <v>photography</v>
      </c>
      <c r="R1528" t="str">
        <f t="shared" si="117"/>
        <v>photobooks</v>
      </c>
      <c r="S1528" s="10">
        <f t="shared" si="118"/>
        <v>42339.276006944448</v>
      </c>
      <c r="T1528" s="10">
        <f t="shared" si="11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115"/>
        <v>1.1044428571428573</v>
      </c>
      <c r="G1529" t="s">
        <v>8219</v>
      </c>
      <c r="H1529">
        <f>E1529/N1529</f>
        <v>55.222142857142863</v>
      </c>
      <c r="I1529" t="s">
        <v>8224</v>
      </c>
      <c r="J1529" t="s">
        <v>8246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t="str">
        <f t="shared" si="116"/>
        <v>photography</v>
      </c>
      <c r="R1529" t="str">
        <f t="shared" si="117"/>
        <v>photobooks</v>
      </c>
      <c r="S1529" s="10">
        <f t="shared" si="118"/>
        <v>42780.600532407407</v>
      </c>
      <c r="T1529" s="10">
        <f t="shared" si="11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115"/>
        <v>2.8156666666666665</v>
      </c>
      <c r="G1530" t="s">
        <v>8219</v>
      </c>
      <c r="H1530">
        <f>E1530/N1530</f>
        <v>52.793750000000003</v>
      </c>
      <c r="I1530" t="s">
        <v>8224</v>
      </c>
      <c r="J1530" t="s">
        <v>8246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t="str">
        <f t="shared" si="116"/>
        <v>photography</v>
      </c>
      <c r="R1530" t="str">
        <f t="shared" si="117"/>
        <v>photobooks</v>
      </c>
      <c r="S1530" s="10">
        <f t="shared" si="118"/>
        <v>42736.732893518521</v>
      </c>
      <c r="T1530" s="10">
        <f t="shared" si="11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115"/>
        <v>1.0067894736842105</v>
      </c>
      <c r="G1531" t="s">
        <v>8219</v>
      </c>
      <c r="H1531">
        <f>E1531/N1531</f>
        <v>135.66666666666666</v>
      </c>
      <c r="I1531" t="s">
        <v>8224</v>
      </c>
      <c r="J1531" t="s">
        <v>8246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t="str">
        <f t="shared" si="116"/>
        <v>photography</v>
      </c>
      <c r="R1531" t="str">
        <f t="shared" si="117"/>
        <v>photobooks</v>
      </c>
      <c r="S1531" s="10">
        <f t="shared" si="118"/>
        <v>42052.628703703704</v>
      </c>
      <c r="T1531" s="10">
        <f t="shared" si="11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115"/>
        <v>1.3482571428571428</v>
      </c>
      <c r="G1532" t="s">
        <v>8219</v>
      </c>
      <c r="H1532">
        <f>E1532/N1532</f>
        <v>53.991990846681922</v>
      </c>
      <c r="I1532" t="s">
        <v>8224</v>
      </c>
      <c r="J1532" t="s">
        <v>8246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t="str">
        <f t="shared" si="116"/>
        <v>photography</v>
      </c>
      <c r="R1532" t="str">
        <f t="shared" si="117"/>
        <v>photobooks</v>
      </c>
      <c r="S1532" s="10">
        <f t="shared" si="118"/>
        <v>42275.767303240747</v>
      </c>
      <c r="T1532" s="10">
        <f t="shared" si="11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115"/>
        <v>1.7595744680851064</v>
      </c>
      <c r="G1533" t="s">
        <v>8219</v>
      </c>
      <c r="H1533">
        <f>E1533/N1533</f>
        <v>56.643835616438359</v>
      </c>
      <c r="I1533" t="s">
        <v>8224</v>
      </c>
      <c r="J1533" t="s">
        <v>8246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t="str">
        <f t="shared" si="116"/>
        <v>photography</v>
      </c>
      <c r="R1533" t="str">
        <f t="shared" si="117"/>
        <v>photobooks</v>
      </c>
      <c r="S1533" s="10">
        <f t="shared" si="118"/>
        <v>41941.802384259259</v>
      </c>
      <c r="T1533" s="10">
        <f t="shared" si="11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115"/>
        <v>4.8402000000000003</v>
      </c>
      <c r="G1534" t="s">
        <v>8219</v>
      </c>
      <c r="H1534">
        <f>E1534/N1534</f>
        <v>82.316326530612244</v>
      </c>
      <c r="I1534" t="s">
        <v>8226</v>
      </c>
      <c r="J1534" t="s">
        <v>8248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t="str">
        <f t="shared" si="116"/>
        <v>photography</v>
      </c>
      <c r="R1534" t="str">
        <f t="shared" si="117"/>
        <v>photobooks</v>
      </c>
      <c r="S1534" s="10">
        <f t="shared" si="118"/>
        <v>42391.475289351853</v>
      </c>
      <c r="T1534" s="10">
        <f t="shared" si="11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115"/>
        <v>1.4514</v>
      </c>
      <c r="G1535" t="s">
        <v>8219</v>
      </c>
      <c r="H1535">
        <f>E1535/N1535</f>
        <v>88.26081081081081</v>
      </c>
      <c r="I1535" t="s">
        <v>8224</v>
      </c>
      <c r="J1535" t="s">
        <v>8246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t="str">
        <f t="shared" si="116"/>
        <v>photography</v>
      </c>
      <c r="R1535" t="str">
        <f t="shared" si="117"/>
        <v>photobooks</v>
      </c>
      <c r="S1535" s="10">
        <f t="shared" si="118"/>
        <v>42443.00204861111</v>
      </c>
      <c r="T1535" s="10">
        <f t="shared" si="11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115"/>
        <v>4.1773333333333333</v>
      </c>
      <c r="G1536" t="s">
        <v>8219</v>
      </c>
      <c r="H1536">
        <f>E1536/N1536</f>
        <v>84.905149051490511</v>
      </c>
      <c r="I1536" t="s">
        <v>8224</v>
      </c>
      <c r="J1536" t="s">
        <v>8246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t="str">
        <f t="shared" si="116"/>
        <v>photography</v>
      </c>
      <c r="R1536" t="str">
        <f t="shared" si="117"/>
        <v>photobooks</v>
      </c>
      <c r="S1536" s="10">
        <f t="shared" si="118"/>
        <v>42221.67432870371</v>
      </c>
      <c r="T1536" s="10">
        <f t="shared" si="11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115"/>
        <v>1.3242499999999999</v>
      </c>
      <c r="G1537" t="s">
        <v>8219</v>
      </c>
      <c r="H1537">
        <f>E1537/N1537</f>
        <v>48.154545454545456</v>
      </c>
      <c r="I1537" t="s">
        <v>8224</v>
      </c>
      <c r="J1537" t="s">
        <v>8246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t="str">
        <f t="shared" si="116"/>
        <v>photography</v>
      </c>
      <c r="R1537" t="str">
        <f t="shared" si="117"/>
        <v>photobooks</v>
      </c>
      <c r="S1537" s="10">
        <f t="shared" si="118"/>
        <v>42484.829062500001</v>
      </c>
      <c r="T1537" s="10">
        <f t="shared" si="11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si="115"/>
        <v>2.5030841666666666</v>
      </c>
      <c r="G1538" t="s">
        <v>8219</v>
      </c>
      <c r="H1538">
        <f>E1538/N1538</f>
        <v>66.015406593406595</v>
      </c>
      <c r="I1538" t="s">
        <v>8224</v>
      </c>
      <c r="J1538" t="s">
        <v>8246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t="str">
        <f t="shared" si="116"/>
        <v>photography</v>
      </c>
      <c r="R1538" t="str">
        <f t="shared" si="117"/>
        <v>photobooks</v>
      </c>
      <c r="S1538" s="10">
        <f t="shared" si="118"/>
        <v>42213.802199074074</v>
      </c>
      <c r="T1538" s="10">
        <f t="shared" si="119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ref="F1539:F1602" si="120">E1539/D1539</f>
        <v>1.7989999999999999</v>
      </c>
      <c r="G1539" t="s">
        <v>8219</v>
      </c>
      <c r="H1539">
        <f>E1539/N1539</f>
        <v>96.375</v>
      </c>
      <c r="I1539" t="s">
        <v>8236</v>
      </c>
      <c r="J1539" t="s">
        <v>8249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t="str">
        <f t="shared" ref="Q1539:Q1602" si="121">LEFT(P1539,(FIND("/",P1539,1)-1))</f>
        <v>photography</v>
      </c>
      <c r="R1539" t="str">
        <f t="shared" ref="R1539:R1602" si="122">MID(P1539,FIND("/",P1539)+1,256)</f>
        <v>photobooks</v>
      </c>
      <c r="S1539" s="10">
        <f t="shared" ref="S1539:S1602" si="123">(((L1539/60)/60)/24)+DATE(1970,1,1)</f>
        <v>42552.315127314811</v>
      </c>
      <c r="T1539" s="10">
        <f t="shared" ref="T1539:T1602" si="124">(((K1539/60)/60)/24)+DATE(1970,1,1)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120"/>
        <v>1.0262857142857142</v>
      </c>
      <c r="G1540" t="s">
        <v>8219</v>
      </c>
      <c r="H1540">
        <f>E1540/N1540</f>
        <v>156.17391304347825</v>
      </c>
      <c r="I1540" t="s">
        <v>8224</v>
      </c>
      <c r="J1540" t="s">
        <v>8246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t="str">
        <f t="shared" si="121"/>
        <v>photography</v>
      </c>
      <c r="R1540" t="str">
        <f t="shared" si="122"/>
        <v>photobooks</v>
      </c>
      <c r="S1540" s="10">
        <f t="shared" si="123"/>
        <v>41981.782060185185</v>
      </c>
      <c r="T1540" s="10">
        <f t="shared" si="12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120"/>
        <v>1.359861</v>
      </c>
      <c r="G1541" t="s">
        <v>8219</v>
      </c>
      <c r="H1541">
        <f>E1541/N1541</f>
        <v>95.764859154929582</v>
      </c>
      <c r="I1541" t="s">
        <v>8224</v>
      </c>
      <c r="J1541" t="s">
        <v>8246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t="str">
        <f t="shared" si="121"/>
        <v>photography</v>
      </c>
      <c r="R1541" t="str">
        <f t="shared" si="122"/>
        <v>photobooks</v>
      </c>
      <c r="S1541" s="10">
        <f t="shared" si="123"/>
        <v>42705.919201388882</v>
      </c>
      <c r="T1541" s="10">
        <f t="shared" si="12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120"/>
        <v>1.1786666666666668</v>
      </c>
      <c r="G1542" t="s">
        <v>8219</v>
      </c>
      <c r="H1542">
        <f>E1542/N1542</f>
        <v>180.40816326530611</v>
      </c>
      <c r="I1542" t="s">
        <v>8224</v>
      </c>
      <c r="J1542" t="s">
        <v>8246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t="str">
        <f t="shared" si="121"/>
        <v>photography</v>
      </c>
      <c r="R1542" t="str">
        <f t="shared" si="122"/>
        <v>photobooks</v>
      </c>
      <c r="S1542" s="10">
        <f t="shared" si="123"/>
        <v>41939.00712962963</v>
      </c>
      <c r="T1542" s="10">
        <f t="shared" si="12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120"/>
        <v>3.3333333333333332E-4</v>
      </c>
      <c r="G1543" t="s">
        <v>8221</v>
      </c>
      <c r="H1543">
        <f>E1543/N1543</f>
        <v>3</v>
      </c>
      <c r="I1543" t="s">
        <v>8224</v>
      </c>
      <c r="J1543" t="s">
        <v>8246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t="str">
        <f t="shared" si="121"/>
        <v>photography</v>
      </c>
      <c r="R1543" t="str">
        <f t="shared" si="122"/>
        <v>nature</v>
      </c>
      <c r="S1543" s="10">
        <f t="shared" si="123"/>
        <v>41974.712245370371</v>
      </c>
      <c r="T1543" s="10">
        <f t="shared" si="12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120"/>
        <v>0.04</v>
      </c>
      <c r="G1544" t="s">
        <v>8221</v>
      </c>
      <c r="H1544">
        <f>E1544/N1544</f>
        <v>20</v>
      </c>
      <c r="I1544" t="s">
        <v>8229</v>
      </c>
      <c r="J1544" t="s">
        <v>8251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t="str">
        <f t="shared" si="121"/>
        <v>photography</v>
      </c>
      <c r="R1544" t="str">
        <f t="shared" si="122"/>
        <v>nature</v>
      </c>
      <c r="S1544" s="10">
        <f t="shared" si="123"/>
        <v>42170.996527777781</v>
      </c>
      <c r="T1544" s="10">
        <f t="shared" si="12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120"/>
        <v>4.4444444444444444E-3</v>
      </c>
      <c r="G1545" t="s">
        <v>8221</v>
      </c>
      <c r="H1545">
        <f>E1545/N1545</f>
        <v>10</v>
      </c>
      <c r="I1545" t="s">
        <v>8224</v>
      </c>
      <c r="J1545" t="s">
        <v>8246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t="str">
        <f t="shared" si="121"/>
        <v>photography</v>
      </c>
      <c r="R1545" t="str">
        <f t="shared" si="122"/>
        <v>nature</v>
      </c>
      <c r="S1545" s="10">
        <f t="shared" si="123"/>
        <v>41935.509652777779</v>
      </c>
      <c r="T1545" s="10">
        <f t="shared" si="12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120"/>
        <v>0</v>
      </c>
      <c r="G1546" t="s">
        <v>8221</v>
      </c>
      <c r="H1546" t="e">
        <f>E1546/N1546</f>
        <v>#DIV/0!</v>
      </c>
      <c r="I1546" t="s">
        <v>8224</v>
      </c>
      <c r="J1546" t="s">
        <v>8246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t="str">
        <f t="shared" si="121"/>
        <v>photography</v>
      </c>
      <c r="R1546" t="str">
        <f t="shared" si="122"/>
        <v>nature</v>
      </c>
      <c r="S1546" s="10">
        <f t="shared" si="123"/>
        <v>42053.051203703704</v>
      </c>
      <c r="T1546" s="10">
        <f t="shared" si="12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120"/>
        <v>3.3333333333333332E-4</v>
      </c>
      <c r="G1547" t="s">
        <v>8221</v>
      </c>
      <c r="H1547">
        <f>E1547/N1547</f>
        <v>1</v>
      </c>
      <c r="I1547" t="s">
        <v>8224</v>
      </c>
      <c r="J1547" t="s">
        <v>8246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t="str">
        <f t="shared" si="121"/>
        <v>photography</v>
      </c>
      <c r="R1547" t="str">
        <f t="shared" si="122"/>
        <v>nature</v>
      </c>
      <c r="S1547" s="10">
        <f t="shared" si="123"/>
        <v>42031.884652777779</v>
      </c>
      <c r="T1547" s="10">
        <f t="shared" si="12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120"/>
        <v>0.28899999999999998</v>
      </c>
      <c r="G1548" t="s">
        <v>8221</v>
      </c>
      <c r="H1548">
        <f>E1548/N1548</f>
        <v>26.272727272727273</v>
      </c>
      <c r="I1548" t="s">
        <v>8225</v>
      </c>
      <c r="J1548" t="s">
        <v>8247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t="str">
        <f t="shared" si="121"/>
        <v>photography</v>
      </c>
      <c r="R1548" t="str">
        <f t="shared" si="122"/>
        <v>nature</v>
      </c>
      <c r="S1548" s="10">
        <f t="shared" si="123"/>
        <v>41839.212951388887</v>
      </c>
      <c r="T1548" s="10">
        <f t="shared" si="12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120"/>
        <v>0</v>
      </c>
      <c r="G1549" t="s">
        <v>8221</v>
      </c>
      <c r="H1549" t="e">
        <f>E1549/N1549</f>
        <v>#DIV/0!</v>
      </c>
      <c r="I1549" t="s">
        <v>8224</v>
      </c>
      <c r="J1549" t="s">
        <v>8246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t="str">
        <f t="shared" si="121"/>
        <v>photography</v>
      </c>
      <c r="R1549" t="str">
        <f t="shared" si="122"/>
        <v>nature</v>
      </c>
      <c r="S1549" s="10">
        <f t="shared" si="123"/>
        <v>42782.426875000005</v>
      </c>
      <c r="T1549" s="10">
        <f t="shared" si="12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120"/>
        <v>8.5714285714285715E-2</v>
      </c>
      <c r="G1550" t="s">
        <v>8221</v>
      </c>
      <c r="H1550">
        <f>E1550/N1550</f>
        <v>60</v>
      </c>
      <c r="I1550" t="s">
        <v>8224</v>
      </c>
      <c r="J1550" t="s">
        <v>8246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t="str">
        <f t="shared" si="121"/>
        <v>photography</v>
      </c>
      <c r="R1550" t="str">
        <f t="shared" si="122"/>
        <v>nature</v>
      </c>
      <c r="S1550" s="10">
        <f t="shared" si="123"/>
        <v>42286.88217592593</v>
      </c>
      <c r="T1550" s="10">
        <f t="shared" si="12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120"/>
        <v>0.34</v>
      </c>
      <c r="G1551" t="s">
        <v>8221</v>
      </c>
      <c r="H1551">
        <f>E1551/N1551</f>
        <v>28.333333333333332</v>
      </c>
      <c r="I1551" t="s">
        <v>8224</v>
      </c>
      <c r="J1551" t="s">
        <v>8246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t="str">
        <f t="shared" si="121"/>
        <v>photography</v>
      </c>
      <c r="R1551" t="str">
        <f t="shared" si="122"/>
        <v>nature</v>
      </c>
      <c r="S1551" s="10">
        <f t="shared" si="123"/>
        <v>42281.136099537034</v>
      </c>
      <c r="T1551" s="10">
        <f t="shared" si="12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120"/>
        <v>0.13466666666666666</v>
      </c>
      <c r="G1552" t="s">
        <v>8221</v>
      </c>
      <c r="H1552">
        <f>E1552/N1552</f>
        <v>14.428571428571429</v>
      </c>
      <c r="I1552" t="s">
        <v>8225</v>
      </c>
      <c r="J1552" t="s">
        <v>8247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t="str">
        <f t="shared" si="121"/>
        <v>photography</v>
      </c>
      <c r="R1552" t="str">
        <f t="shared" si="122"/>
        <v>nature</v>
      </c>
      <c r="S1552" s="10">
        <f t="shared" si="123"/>
        <v>42472.449467592596</v>
      </c>
      <c r="T1552" s="10">
        <f t="shared" si="12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120"/>
        <v>0</v>
      </c>
      <c r="G1553" t="s">
        <v>8221</v>
      </c>
      <c r="H1553" t="e">
        <f>E1553/N1553</f>
        <v>#DIV/0!</v>
      </c>
      <c r="I1553" t="s">
        <v>8224</v>
      </c>
      <c r="J1553" t="s">
        <v>8246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t="str">
        <f t="shared" si="121"/>
        <v>photography</v>
      </c>
      <c r="R1553" t="str">
        <f t="shared" si="122"/>
        <v>nature</v>
      </c>
      <c r="S1553" s="10">
        <f t="shared" si="123"/>
        <v>42121.824525462958</v>
      </c>
      <c r="T1553" s="10">
        <f t="shared" si="12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120"/>
        <v>0.49186046511627907</v>
      </c>
      <c r="G1554" t="s">
        <v>8221</v>
      </c>
      <c r="H1554">
        <f>E1554/N1554</f>
        <v>132.1875</v>
      </c>
      <c r="I1554" t="s">
        <v>8224</v>
      </c>
      <c r="J1554" t="s">
        <v>8246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t="str">
        <f t="shared" si="121"/>
        <v>photography</v>
      </c>
      <c r="R1554" t="str">
        <f t="shared" si="122"/>
        <v>nature</v>
      </c>
      <c r="S1554" s="10">
        <f t="shared" si="123"/>
        <v>41892.688750000001</v>
      </c>
      <c r="T1554" s="10">
        <f t="shared" si="12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120"/>
        <v>0</v>
      </c>
      <c r="G1555" t="s">
        <v>8221</v>
      </c>
      <c r="H1555" t="e">
        <f>E1555/N1555</f>
        <v>#DIV/0!</v>
      </c>
      <c r="I1555" t="s">
        <v>8224</v>
      </c>
      <c r="J1555" t="s">
        <v>8246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t="str">
        <f t="shared" si="121"/>
        <v>photography</v>
      </c>
      <c r="R1555" t="str">
        <f t="shared" si="122"/>
        <v>nature</v>
      </c>
      <c r="S1555" s="10">
        <f t="shared" si="123"/>
        <v>42219.282951388886</v>
      </c>
      <c r="T1555" s="10">
        <f t="shared" si="12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120"/>
        <v>0</v>
      </c>
      <c r="G1556" t="s">
        <v>8221</v>
      </c>
      <c r="H1556" t="e">
        <f>E1556/N1556</f>
        <v>#DIV/0!</v>
      </c>
      <c r="I1556" t="s">
        <v>8226</v>
      </c>
      <c r="J1556" t="s">
        <v>8248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t="str">
        <f t="shared" si="121"/>
        <v>photography</v>
      </c>
      <c r="R1556" t="str">
        <f t="shared" si="122"/>
        <v>nature</v>
      </c>
      <c r="S1556" s="10">
        <f t="shared" si="123"/>
        <v>42188.252199074079</v>
      </c>
      <c r="T1556" s="10">
        <f t="shared" si="12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120"/>
        <v>0</v>
      </c>
      <c r="G1557" t="s">
        <v>8221</v>
      </c>
      <c r="H1557" t="e">
        <f>E1557/N1557</f>
        <v>#DIV/0!</v>
      </c>
      <c r="I1557" t="s">
        <v>8224</v>
      </c>
      <c r="J1557" t="s">
        <v>8246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t="str">
        <f t="shared" si="121"/>
        <v>photography</v>
      </c>
      <c r="R1557" t="str">
        <f t="shared" si="122"/>
        <v>nature</v>
      </c>
      <c r="S1557" s="10">
        <f t="shared" si="123"/>
        <v>42241.613796296297</v>
      </c>
      <c r="T1557" s="10">
        <f t="shared" si="12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120"/>
        <v>0.45133333333333331</v>
      </c>
      <c r="G1558" t="s">
        <v>8221</v>
      </c>
      <c r="H1558">
        <f>E1558/N1558</f>
        <v>56.416666666666664</v>
      </c>
      <c r="I1558" t="s">
        <v>8229</v>
      </c>
      <c r="J1558" t="s">
        <v>8251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t="str">
        <f t="shared" si="121"/>
        <v>photography</v>
      </c>
      <c r="R1558" t="str">
        <f t="shared" si="122"/>
        <v>nature</v>
      </c>
      <c r="S1558" s="10">
        <f t="shared" si="123"/>
        <v>42525.153055555551</v>
      </c>
      <c r="T1558" s="10">
        <f t="shared" si="12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120"/>
        <v>0.04</v>
      </c>
      <c r="G1559" t="s">
        <v>8221</v>
      </c>
      <c r="H1559">
        <f>E1559/N1559</f>
        <v>100</v>
      </c>
      <c r="I1559" t="s">
        <v>8224</v>
      </c>
      <c r="J1559" t="s">
        <v>8246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t="str">
        <f t="shared" si="121"/>
        <v>photography</v>
      </c>
      <c r="R1559" t="str">
        <f t="shared" si="122"/>
        <v>nature</v>
      </c>
      <c r="S1559" s="10">
        <f t="shared" si="123"/>
        <v>41871.65315972222</v>
      </c>
      <c r="T1559" s="10">
        <f t="shared" si="12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120"/>
        <v>4.6666666666666669E-2</v>
      </c>
      <c r="G1560" t="s">
        <v>8221</v>
      </c>
      <c r="H1560">
        <f>E1560/N1560</f>
        <v>11.666666666666666</v>
      </c>
      <c r="I1560" t="s">
        <v>8225</v>
      </c>
      <c r="J1560" t="s">
        <v>8247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t="str">
        <f t="shared" si="121"/>
        <v>photography</v>
      </c>
      <c r="R1560" t="str">
        <f t="shared" si="122"/>
        <v>nature</v>
      </c>
      <c r="S1560" s="10">
        <f t="shared" si="123"/>
        <v>42185.397673611107</v>
      </c>
      <c r="T1560" s="10">
        <f t="shared" si="12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120"/>
        <v>3.3333333333333335E-3</v>
      </c>
      <c r="G1561" t="s">
        <v>8221</v>
      </c>
      <c r="H1561">
        <f>E1561/N1561</f>
        <v>50</v>
      </c>
      <c r="I1561" t="s">
        <v>8224</v>
      </c>
      <c r="J1561" t="s">
        <v>8246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t="str">
        <f t="shared" si="121"/>
        <v>photography</v>
      </c>
      <c r="R1561" t="str">
        <f t="shared" si="122"/>
        <v>nature</v>
      </c>
      <c r="S1561" s="10">
        <f t="shared" si="123"/>
        <v>42108.05322916666</v>
      </c>
      <c r="T1561" s="10">
        <f t="shared" si="12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120"/>
        <v>3.7600000000000001E-2</v>
      </c>
      <c r="G1562" t="s">
        <v>8221</v>
      </c>
      <c r="H1562">
        <f>E1562/N1562</f>
        <v>23.5</v>
      </c>
      <c r="I1562" t="s">
        <v>8224</v>
      </c>
      <c r="J1562" t="s">
        <v>8246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t="str">
        <f t="shared" si="121"/>
        <v>photography</v>
      </c>
      <c r="R1562" t="str">
        <f t="shared" si="122"/>
        <v>nature</v>
      </c>
      <c r="S1562" s="10">
        <f t="shared" si="123"/>
        <v>41936.020752314813</v>
      </c>
      <c r="T1562" s="10">
        <f t="shared" si="12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120"/>
        <v>6.7000000000000002E-3</v>
      </c>
      <c r="G1563" t="s">
        <v>8220</v>
      </c>
      <c r="H1563">
        <f>E1563/N1563</f>
        <v>67</v>
      </c>
      <c r="I1563" t="s">
        <v>8224</v>
      </c>
      <c r="J1563" t="s">
        <v>8246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t="str">
        <f t="shared" si="121"/>
        <v>publishing</v>
      </c>
      <c r="R1563" t="str">
        <f t="shared" si="122"/>
        <v>art books</v>
      </c>
      <c r="S1563" s="10">
        <f t="shared" si="123"/>
        <v>41555.041701388887</v>
      </c>
      <c r="T1563" s="10">
        <f t="shared" si="12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120"/>
        <v>0</v>
      </c>
      <c r="G1564" t="s">
        <v>8220</v>
      </c>
      <c r="H1564" t="e">
        <f>E1564/N1564</f>
        <v>#DIV/0!</v>
      </c>
      <c r="I1564" t="s">
        <v>8224</v>
      </c>
      <c r="J1564" t="s">
        <v>8246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t="str">
        <f t="shared" si="121"/>
        <v>publishing</v>
      </c>
      <c r="R1564" t="str">
        <f t="shared" si="122"/>
        <v>art books</v>
      </c>
      <c r="S1564" s="10">
        <f t="shared" si="123"/>
        <v>40079.566157407404</v>
      </c>
      <c r="T1564" s="10">
        <f t="shared" si="12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120"/>
        <v>1.4166666666666666E-2</v>
      </c>
      <c r="G1565" t="s">
        <v>8220</v>
      </c>
      <c r="H1565">
        <f>E1565/N1565</f>
        <v>42.5</v>
      </c>
      <c r="I1565" t="s">
        <v>8225</v>
      </c>
      <c r="J1565" t="s">
        <v>8247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t="str">
        <f t="shared" si="121"/>
        <v>publishing</v>
      </c>
      <c r="R1565" t="str">
        <f t="shared" si="122"/>
        <v>art books</v>
      </c>
      <c r="S1565" s="10">
        <f t="shared" si="123"/>
        <v>41652.742488425924</v>
      </c>
      <c r="T1565" s="10">
        <f t="shared" si="12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120"/>
        <v>1E-3</v>
      </c>
      <c r="G1566" t="s">
        <v>8220</v>
      </c>
      <c r="H1566">
        <f>E1566/N1566</f>
        <v>10</v>
      </c>
      <c r="I1566" t="s">
        <v>8224</v>
      </c>
      <c r="J1566" t="s">
        <v>8246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t="str">
        <f t="shared" si="121"/>
        <v>publishing</v>
      </c>
      <c r="R1566" t="str">
        <f t="shared" si="122"/>
        <v>art books</v>
      </c>
      <c r="S1566" s="10">
        <f t="shared" si="123"/>
        <v>42121.367002314815</v>
      </c>
      <c r="T1566" s="10">
        <f t="shared" si="12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120"/>
        <v>2.5000000000000001E-2</v>
      </c>
      <c r="G1567" t="s">
        <v>8220</v>
      </c>
      <c r="H1567">
        <f>E1567/N1567</f>
        <v>100</v>
      </c>
      <c r="I1567" t="s">
        <v>8224</v>
      </c>
      <c r="J1567" t="s">
        <v>8246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t="str">
        <f t="shared" si="121"/>
        <v>publishing</v>
      </c>
      <c r="R1567" t="str">
        <f t="shared" si="122"/>
        <v>art books</v>
      </c>
      <c r="S1567" s="10">
        <f t="shared" si="123"/>
        <v>40672.729872685188</v>
      </c>
      <c r="T1567" s="10">
        <f t="shared" si="12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120"/>
        <v>0.21249999999999999</v>
      </c>
      <c r="G1568" t="s">
        <v>8220</v>
      </c>
      <c r="H1568">
        <f>E1568/N1568</f>
        <v>108.05084745762711</v>
      </c>
      <c r="I1568" t="s">
        <v>8224</v>
      </c>
      <c r="J1568" t="s">
        <v>8246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t="str">
        <f t="shared" si="121"/>
        <v>publishing</v>
      </c>
      <c r="R1568" t="str">
        <f t="shared" si="122"/>
        <v>art books</v>
      </c>
      <c r="S1568" s="10">
        <f t="shared" si="123"/>
        <v>42549.916712962964</v>
      </c>
      <c r="T1568" s="10">
        <f t="shared" si="12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120"/>
        <v>4.1176470588235294E-2</v>
      </c>
      <c r="G1569" t="s">
        <v>8220</v>
      </c>
      <c r="H1569">
        <f>E1569/N1569</f>
        <v>26.923076923076923</v>
      </c>
      <c r="I1569" t="s">
        <v>8224</v>
      </c>
      <c r="J1569" t="s">
        <v>8246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t="str">
        <f t="shared" si="121"/>
        <v>publishing</v>
      </c>
      <c r="R1569" t="str">
        <f t="shared" si="122"/>
        <v>art books</v>
      </c>
      <c r="S1569" s="10">
        <f t="shared" si="123"/>
        <v>41671.936863425923</v>
      </c>
      <c r="T1569" s="10">
        <f t="shared" si="12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120"/>
        <v>0.13639999999999999</v>
      </c>
      <c r="G1570" t="s">
        <v>8220</v>
      </c>
      <c r="H1570">
        <f>E1570/N1570</f>
        <v>155</v>
      </c>
      <c r="I1570" t="s">
        <v>8224</v>
      </c>
      <c r="J1570" t="s">
        <v>8246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t="str">
        <f t="shared" si="121"/>
        <v>publishing</v>
      </c>
      <c r="R1570" t="str">
        <f t="shared" si="122"/>
        <v>art books</v>
      </c>
      <c r="S1570" s="10">
        <f t="shared" si="123"/>
        <v>41962.062326388885</v>
      </c>
      <c r="T1570" s="10">
        <f t="shared" si="12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120"/>
        <v>0</v>
      </c>
      <c r="G1571" t="s">
        <v>8220</v>
      </c>
      <c r="H1571" t="e">
        <f>E1571/N1571</f>
        <v>#DIV/0!</v>
      </c>
      <c r="I1571" t="s">
        <v>8224</v>
      </c>
      <c r="J1571" t="s">
        <v>8246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t="str">
        <f t="shared" si="121"/>
        <v>publishing</v>
      </c>
      <c r="R1571" t="str">
        <f t="shared" si="122"/>
        <v>art books</v>
      </c>
      <c r="S1571" s="10">
        <f t="shared" si="123"/>
        <v>41389.679560185185</v>
      </c>
      <c r="T1571" s="10">
        <f t="shared" si="12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120"/>
        <v>0.41399999999999998</v>
      </c>
      <c r="G1572" t="s">
        <v>8220</v>
      </c>
      <c r="H1572">
        <f>E1572/N1572</f>
        <v>47.769230769230766</v>
      </c>
      <c r="I1572" t="s">
        <v>8224</v>
      </c>
      <c r="J1572" t="s">
        <v>8246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t="str">
        <f t="shared" si="121"/>
        <v>publishing</v>
      </c>
      <c r="R1572" t="str">
        <f t="shared" si="122"/>
        <v>art books</v>
      </c>
      <c r="S1572" s="10">
        <f t="shared" si="123"/>
        <v>42438.813449074078</v>
      </c>
      <c r="T1572" s="10">
        <f t="shared" si="12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120"/>
        <v>6.6115702479338841E-3</v>
      </c>
      <c r="G1573" t="s">
        <v>8220</v>
      </c>
      <c r="H1573">
        <f>E1573/N1573</f>
        <v>20</v>
      </c>
      <c r="I1573" t="s">
        <v>8225</v>
      </c>
      <c r="J1573" t="s">
        <v>8247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t="str">
        <f t="shared" si="121"/>
        <v>publishing</v>
      </c>
      <c r="R1573" t="str">
        <f t="shared" si="122"/>
        <v>art books</v>
      </c>
      <c r="S1573" s="10">
        <f t="shared" si="123"/>
        <v>42144.769479166673</v>
      </c>
      <c r="T1573" s="10">
        <f t="shared" si="12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120"/>
        <v>0.05</v>
      </c>
      <c r="G1574" t="s">
        <v>8220</v>
      </c>
      <c r="H1574">
        <f>E1574/N1574</f>
        <v>41.666666666666664</v>
      </c>
      <c r="I1574" t="s">
        <v>8225</v>
      </c>
      <c r="J1574" t="s">
        <v>8247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t="str">
        <f t="shared" si="121"/>
        <v>publishing</v>
      </c>
      <c r="R1574" t="str">
        <f t="shared" si="122"/>
        <v>art books</v>
      </c>
      <c r="S1574" s="10">
        <f t="shared" si="123"/>
        <v>42404.033090277779</v>
      </c>
      <c r="T1574" s="10">
        <f t="shared" si="12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120"/>
        <v>2.4777777777777777E-2</v>
      </c>
      <c r="G1575" t="s">
        <v>8220</v>
      </c>
      <c r="H1575">
        <f>E1575/N1575</f>
        <v>74.333333333333329</v>
      </c>
      <c r="I1575" t="s">
        <v>8229</v>
      </c>
      <c r="J1575" t="s">
        <v>8251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t="str">
        <f t="shared" si="121"/>
        <v>publishing</v>
      </c>
      <c r="R1575" t="str">
        <f t="shared" si="122"/>
        <v>art books</v>
      </c>
      <c r="S1575" s="10">
        <f t="shared" si="123"/>
        <v>42786.000023148154</v>
      </c>
      <c r="T1575" s="10">
        <f t="shared" si="12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120"/>
        <v>5.0599999999999999E-2</v>
      </c>
      <c r="G1576" t="s">
        <v>8220</v>
      </c>
      <c r="H1576">
        <f>E1576/N1576</f>
        <v>84.333333333333329</v>
      </c>
      <c r="I1576" t="s">
        <v>8224</v>
      </c>
      <c r="J1576" t="s">
        <v>8246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t="str">
        <f t="shared" si="121"/>
        <v>publishing</v>
      </c>
      <c r="R1576" t="str">
        <f t="shared" si="122"/>
        <v>art books</v>
      </c>
      <c r="S1576" s="10">
        <f t="shared" si="123"/>
        <v>42017.927418981482</v>
      </c>
      <c r="T1576" s="10">
        <f t="shared" si="12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120"/>
        <v>0.2291</v>
      </c>
      <c r="G1577" t="s">
        <v>8220</v>
      </c>
      <c r="H1577">
        <f>E1577/N1577</f>
        <v>65.457142857142856</v>
      </c>
      <c r="I1577" t="s">
        <v>8224</v>
      </c>
      <c r="J1577" t="s">
        <v>8246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t="str">
        <f t="shared" si="121"/>
        <v>publishing</v>
      </c>
      <c r="R1577" t="str">
        <f t="shared" si="122"/>
        <v>art books</v>
      </c>
      <c r="S1577" s="10">
        <f t="shared" si="123"/>
        <v>41799.524259259262</v>
      </c>
      <c r="T1577" s="10">
        <f t="shared" si="12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120"/>
        <v>0.13</v>
      </c>
      <c r="G1578" t="s">
        <v>8220</v>
      </c>
      <c r="H1578">
        <f>E1578/N1578</f>
        <v>65</v>
      </c>
      <c r="I1578" t="s">
        <v>8224</v>
      </c>
      <c r="J1578" t="s">
        <v>8246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t="str">
        <f t="shared" si="121"/>
        <v>publishing</v>
      </c>
      <c r="R1578" t="str">
        <f t="shared" si="122"/>
        <v>art books</v>
      </c>
      <c r="S1578" s="10">
        <f t="shared" si="123"/>
        <v>42140.879259259258</v>
      </c>
      <c r="T1578" s="10">
        <f t="shared" si="12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120"/>
        <v>5.4999999999999997E-3</v>
      </c>
      <c r="G1579" t="s">
        <v>8220</v>
      </c>
      <c r="H1579">
        <f>E1579/N1579</f>
        <v>27.5</v>
      </c>
      <c r="I1579" t="s">
        <v>8224</v>
      </c>
      <c r="J1579" t="s">
        <v>8246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t="str">
        <f t="shared" si="121"/>
        <v>publishing</v>
      </c>
      <c r="R1579" t="str">
        <f t="shared" si="122"/>
        <v>art books</v>
      </c>
      <c r="S1579" s="10">
        <f t="shared" si="123"/>
        <v>41054.847777777781</v>
      </c>
      <c r="T1579" s="10">
        <f t="shared" si="12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120"/>
        <v>0.10806536636794939</v>
      </c>
      <c r="G1580" t="s">
        <v>8220</v>
      </c>
      <c r="H1580">
        <f>E1580/N1580</f>
        <v>51.25</v>
      </c>
      <c r="I1580" t="s">
        <v>8224</v>
      </c>
      <c r="J1580" t="s">
        <v>8246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t="str">
        <f t="shared" si="121"/>
        <v>publishing</v>
      </c>
      <c r="R1580" t="str">
        <f t="shared" si="122"/>
        <v>art books</v>
      </c>
      <c r="S1580" s="10">
        <f t="shared" si="123"/>
        <v>40399.065868055557</v>
      </c>
      <c r="T1580" s="10">
        <f t="shared" si="12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120"/>
        <v>8.4008400840084006E-3</v>
      </c>
      <c r="G1581" t="s">
        <v>8220</v>
      </c>
      <c r="H1581">
        <f>E1581/N1581</f>
        <v>14</v>
      </c>
      <c r="I1581" t="s">
        <v>8224</v>
      </c>
      <c r="J1581" t="s">
        <v>8246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t="str">
        <f t="shared" si="121"/>
        <v>publishing</v>
      </c>
      <c r="R1581" t="str">
        <f t="shared" si="122"/>
        <v>art books</v>
      </c>
      <c r="S1581" s="10">
        <f t="shared" si="123"/>
        <v>41481.996423611112</v>
      </c>
      <c r="T1581" s="10">
        <f t="shared" si="12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120"/>
        <v>0</v>
      </c>
      <c r="G1582" t="s">
        <v>8220</v>
      </c>
      <c r="H1582" t="e">
        <f>E1582/N1582</f>
        <v>#DIV/0!</v>
      </c>
      <c r="I1582" t="s">
        <v>8224</v>
      </c>
      <c r="J1582" t="s">
        <v>8246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t="str">
        <f t="shared" si="121"/>
        <v>publishing</v>
      </c>
      <c r="R1582" t="str">
        <f t="shared" si="122"/>
        <v>art books</v>
      </c>
      <c r="S1582" s="10">
        <f t="shared" si="123"/>
        <v>40990.050069444449</v>
      </c>
      <c r="T1582" s="10">
        <f t="shared" si="12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120"/>
        <v>5.0000000000000001E-3</v>
      </c>
      <c r="G1583" t="s">
        <v>8221</v>
      </c>
      <c r="H1583">
        <f>E1583/N1583</f>
        <v>5</v>
      </c>
      <c r="I1583" t="s">
        <v>8225</v>
      </c>
      <c r="J1583" t="s">
        <v>8247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t="str">
        <f t="shared" si="121"/>
        <v>photography</v>
      </c>
      <c r="R1583" t="str">
        <f t="shared" si="122"/>
        <v>places</v>
      </c>
      <c r="S1583" s="10">
        <f t="shared" si="123"/>
        <v>42325.448958333334</v>
      </c>
      <c r="T1583" s="10">
        <f t="shared" si="12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120"/>
        <v>9.2999999999999999E-2</v>
      </c>
      <c r="G1584" t="s">
        <v>8221</v>
      </c>
      <c r="H1584">
        <f>E1584/N1584</f>
        <v>31</v>
      </c>
      <c r="I1584" t="s">
        <v>8224</v>
      </c>
      <c r="J1584" t="s">
        <v>8246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t="str">
        <f t="shared" si="121"/>
        <v>photography</v>
      </c>
      <c r="R1584" t="str">
        <f t="shared" si="122"/>
        <v>places</v>
      </c>
      <c r="S1584" s="10">
        <f t="shared" si="123"/>
        <v>42246.789965277778</v>
      </c>
      <c r="T1584" s="10">
        <f t="shared" si="12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120"/>
        <v>7.5000000000000002E-4</v>
      </c>
      <c r="G1585" t="s">
        <v>8221</v>
      </c>
      <c r="H1585">
        <f>E1585/N1585</f>
        <v>15</v>
      </c>
      <c r="I1585" t="s">
        <v>8225</v>
      </c>
      <c r="J1585" t="s">
        <v>8247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t="str">
        <f t="shared" si="121"/>
        <v>photography</v>
      </c>
      <c r="R1585" t="str">
        <f t="shared" si="122"/>
        <v>places</v>
      </c>
      <c r="S1585" s="10">
        <f t="shared" si="123"/>
        <v>41877.904988425929</v>
      </c>
      <c r="T1585" s="10">
        <f t="shared" si="12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120"/>
        <v>0</v>
      </c>
      <c r="G1586" t="s">
        <v>8221</v>
      </c>
      <c r="H1586" t="e">
        <f>E1586/N1586</f>
        <v>#DIV/0!</v>
      </c>
      <c r="I1586" t="s">
        <v>8224</v>
      </c>
      <c r="J1586" t="s">
        <v>8246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t="str">
        <f t="shared" si="121"/>
        <v>photography</v>
      </c>
      <c r="R1586" t="str">
        <f t="shared" si="122"/>
        <v>places</v>
      </c>
      <c r="S1586" s="10">
        <f t="shared" si="123"/>
        <v>41779.649317129632</v>
      </c>
      <c r="T1586" s="10">
        <f t="shared" si="12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120"/>
        <v>0.79</v>
      </c>
      <c r="G1587" t="s">
        <v>8221</v>
      </c>
      <c r="H1587">
        <f>E1587/N1587</f>
        <v>131.66666666666666</v>
      </c>
      <c r="I1587" t="s">
        <v>8229</v>
      </c>
      <c r="J1587" t="s">
        <v>8251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t="str">
        <f t="shared" si="121"/>
        <v>photography</v>
      </c>
      <c r="R1587" t="str">
        <f t="shared" si="122"/>
        <v>places</v>
      </c>
      <c r="S1587" s="10">
        <f t="shared" si="123"/>
        <v>42707.895462962959</v>
      </c>
      <c r="T1587" s="10">
        <f t="shared" si="12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120"/>
        <v>0</v>
      </c>
      <c r="G1588" t="s">
        <v>8221</v>
      </c>
      <c r="H1588" t="e">
        <f>E1588/N1588</f>
        <v>#DIV/0!</v>
      </c>
      <c r="I1588" t="s">
        <v>8224</v>
      </c>
      <c r="J1588" t="s">
        <v>8246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t="str">
        <f t="shared" si="121"/>
        <v>photography</v>
      </c>
      <c r="R1588" t="str">
        <f t="shared" si="122"/>
        <v>places</v>
      </c>
      <c r="S1588" s="10">
        <f t="shared" si="123"/>
        <v>42069.104421296302</v>
      </c>
      <c r="T1588" s="10">
        <f t="shared" si="12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120"/>
        <v>1.3333333333333334E-4</v>
      </c>
      <c r="G1589" t="s">
        <v>8221</v>
      </c>
      <c r="H1589">
        <f>E1589/N1589</f>
        <v>1</v>
      </c>
      <c r="I1589" t="s">
        <v>8224</v>
      </c>
      <c r="J1589" t="s">
        <v>8246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t="str">
        <f t="shared" si="121"/>
        <v>photography</v>
      </c>
      <c r="R1589" t="str">
        <f t="shared" si="122"/>
        <v>places</v>
      </c>
      <c r="S1589" s="10">
        <f t="shared" si="123"/>
        <v>41956.950983796298</v>
      </c>
      <c r="T1589" s="10">
        <f t="shared" si="12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120"/>
        <v>0</v>
      </c>
      <c r="G1590" t="s">
        <v>8221</v>
      </c>
      <c r="H1590" t="e">
        <f>E1590/N1590</f>
        <v>#DIV/0!</v>
      </c>
      <c r="I1590" t="s">
        <v>8224</v>
      </c>
      <c r="J1590" t="s">
        <v>8246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t="str">
        <f t="shared" si="121"/>
        <v>photography</v>
      </c>
      <c r="R1590" t="str">
        <f t="shared" si="122"/>
        <v>places</v>
      </c>
      <c r="S1590" s="10">
        <f t="shared" si="123"/>
        <v>42005.24998842593</v>
      </c>
      <c r="T1590" s="10">
        <f t="shared" si="12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120"/>
        <v>0</v>
      </c>
      <c r="G1591" t="s">
        <v>8221</v>
      </c>
      <c r="H1591" t="e">
        <f>E1591/N1591</f>
        <v>#DIV/0!</v>
      </c>
      <c r="I1591" t="s">
        <v>8224</v>
      </c>
      <c r="J1591" t="s">
        <v>8246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t="str">
        <f t="shared" si="121"/>
        <v>photography</v>
      </c>
      <c r="R1591" t="str">
        <f t="shared" si="122"/>
        <v>places</v>
      </c>
      <c r="S1591" s="10">
        <f t="shared" si="123"/>
        <v>42256.984791666662</v>
      </c>
      <c r="T1591" s="10">
        <f t="shared" si="12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120"/>
        <v>1.7000000000000001E-2</v>
      </c>
      <c r="G1592" t="s">
        <v>8221</v>
      </c>
      <c r="H1592">
        <f>E1592/N1592</f>
        <v>510</v>
      </c>
      <c r="I1592" t="s">
        <v>8237</v>
      </c>
      <c r="J1592" t="s">
        <v>8249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t="str">
        <f t="shared" si="121"/>
        <v>photography</v>
      </c>
      <c r="R1592" t="str">
        <f t="shared" si="122"/>
        <v>places</v>
      </c>
      <c r="S1592" s="10">
        <f t="shared" si="123"/>
        <v>42240.857222222221</v>
      </c>
      <c r="T1592" s="10">
        <f t="shared" si="12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120"/>
        <v>0.29228571428571426</v>
      </c>
      <c r="G1593" t="s">
        <v>8221</v>
      </c>
      <c r="H1593">
        <f>E1593/N1593</f>
        <v>44.478260869565219</v>
      </c>
      <c r="I1593" t="s">
        <v>8225</v>
      </c>
      <c r="J1593" t="s">
        <v>8247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t="str">
        <f t="shared" si="121"/>
        <v>photography</v>
      </c>
      <c r="R1593" t="str">
        <f t="shared" si="122"/>
        <v>places</v>
      </c>
      <c r="S1593" s="10">
        <f t="shared" si="123"/>
        <v>42433.726168981477</v>
      </c>
      <c r="T1593" s="10">
        <f t="shared" si="12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120"/>
        <v>0</v>
      </c>
      <c r="G1594" t="s">
        <v>8221</v>
      </c>
      <c r="H1594" t="e">
        <f>E1594/N1594</f>
        <v>#DIV/0!</v>
      </c>
      <c r="I1594" t="s">
        <v>8224</v>
      </c>
      <c r="J1594" t="s">
        <v>8246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t="str">
        <f t="shared" si="121"/>
        <v>photography</v>
      </c>
      <c r="R1594" t="str">
        <f t="shared" si="122"/>
        <v>places</v>
      </c>
      <c r="S1594" s="10">
        <f t="shared" si="123"/>
        <v>42046.072743055556</v>
      </c>
      <c r="T1594" s="10">
        <f t="shared" si="12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120"/>
        <v>1.3636363636363637E-4</v>
      </c>
      <c r="G1595" t="s">
        <v>8221</v>
      </c>
      <c r="H1595">
        <f>E1595/N1595</f>
        <v>1</v>
      </c>
      <c r="I1595" t="s">
        <v>8224</v>
      </c>
      <c r="J1595" t="s">
        <v>8246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t="str">
        <f t="shared" si="121"/>
        <v>photography</v>
      </c>
      <c r="R1595" t="str">
        <f t="shared" si="122"/>
        <v>places</v>
      </c>
      <c r="S1595" s="10">
        <f t="shared" si="123"/>
        <v>42033.845543981486</v>
      </c>
      <c r="T1595" s="10">
        <f t="shared" si="12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120"/>
        <v>0.20499999999999999</v>
      </c>
      <c r="G1596" t="s">
        <v>8221</v>
      </c>
      <c r="H1596">
        <f>E1596/N1596</f>
        <v>20.5</v>
      </c>
      <c r="I1596" t="s">
        <v>8224</v>
      </c>
      <c r="J1596" t="s">
        <v>8246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t="str">
        <f t="shared" si="121"/>
        <v>photography</v>
      </c>
      <c r="R1596" t="str">
        <f t="shared" si="122"/>
        <v>places</v>
      </c>
      <c r="S1596" s="10">
        <f t="shared" si="123"/>
        <v>42445.712754629625</v>
      </c>
      <c r="T1596" s="10">
        <f t="shared" si="12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120"/>
        <v>2.8E-3</v>
      </c>
      <c r="G1597" t="s">
        <v>8221</v>
      </c>
      <c r="H1597">
        <f>E1597/N1597</f>
        <v>40</v>
      </c>
      <c r="I1597" t="s">
        <v>8224</v>
      </c>
      <c r="J1597" t="s">
        <v>8246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t="str">
        <f t="shared" si="121"/>
        <v>photography</v>
      </c>
      <c r="R1597" t="str">
        <f t="shared" si="122"/>
        <v>places</v>
      </c>
      <c r="S1597" s="10">
        <f t="shared" si="123"/>
        <v>41780.050092592595</v>
      </c>
      <c r="T1597" s="10">
        <f t="shared" si="12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120"/>
        <v>2.3076923076923078E-2</v>
      </c>
      <c r="G1598" t="s">
        <v>8221</v>
      </c>
      <c r="H1598">
        <f>E1598/N1598</f>
        <v>25</v>
      </c>
      <c r="I1598" t="s">
        <v>8225</v>
      </c>
      <c r="J1598" t="s">
        <v>8247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t="str">
        <f t="shared" si="121"/>
        <v>photography</v>
      </c>
      <c r="R1598" t="str">
        <f t="shared" si="122"/>
        <v>places</v>
      </c>
      <c r="S1598" s="10">
        <f t="shared" si="123"/>
        <v>41941.430196759262</v>
      </c>
      <c r="T1598" s="10">
        <f t="shared" si="12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120"/>
        <v>0</v>
      </c>
      <c r="G1599" t="s">
        <v>8221</v>
      </c>
      <c r="H1599" t="e">
        <f>E1599/N1599</f>
        <v>#DIV/0!</v>
      </c>
      <c r="I1599" t="s">
        <v>8224</v>
      </c>
      <c r="J1599" t="s">
        <v>8246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t="str">
        <f t="shared" si="121"/>
        <v>photography</v>
      </c>
      <c r="R1599" t="str">
        <f t="shared" si="122"/>
        <v>places</v>
      </c>
      <c r="S1599" s="10">
        <f t="shared" si="123"/>
        <v>42603.354131944448</v>
      </c>
      <c r="T1599" s="10">
        <f t="shared" si="12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120"/>
        <v>1.25E-3</v>
      </c>
      <c r="G1600" t="s">
        <v>8221</v>
      </c>
      <c r="H1600">
        <f>E1600/N1600</f>
        <v>1</v>
      </c>
      <c r="I1600" t="s">
        <v>8224</v>
      </c>
      <c r="J1600" t="s">
        <v>8246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t="str">
        <f t="shared" si="121"/>
        <v>photography</v>
      </c>
      <c r="R1600" t="str">
        <f t="shared" si="122"/>
        <v>places</v>
      </c>
      <c r="S1600" s="10">
        <f t="shared" si="123"/>
        <v>42151.667337962965</v>
      </c>
      <c r="T1600" s="10">
        <f t="shared" si="12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120"/>
        <v>0</v>
      </c>
      <c r="G1601" t="s">
        <v>8221</v>
      </c>
      <c r="H1601" t="e">
        <f>E1601/N1601</f>
        <v>#DIV/0!</v>
      </c>
      <c r="I1601" t="s">
        <v>8225</v>
      </c>
      <c r="J1601" t="s">
        <v>8247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t="str">
        <f t="shared" si="121"/>
        <v>photography</v>
      </c>
      <c r="R1601" t="str">
        <f t="shared" si="122"/>
        <v>places</v>
      </c>
      <c r="S1601" s="10">
        <f t="shared" si="123"/>
        <v>42438.53907407407</v>
      </c>
      <c r="T1601" s="10">
        <f t="shared" si="12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si="120"/>
        <v>7.3400000000000007E-2</v>
      </c>
      <c r="G1602" t="s">
        <v>8221</v>
      </c>
      <c r="H1602">
        <f>E1602/N1602</f>
        <v>40.777777777777779</v>
      </c>
      <c r="I1602" t="s">
        <v>8224</v>
      </c>
      <c r="J1602" t="s">
        <v>8246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t="str">
        <f t="shared" si="121"/>
        <v>photography</v>
      </c>
      <c r="R1602" t="str">
        <f t="shared" si="122"/>
        <v>places</v>
      </c>
      <c r="S1602" s="10">
        <f t="shared" si="123"/>
        <v>41791.057314814818</v>
      </c>
      <c r="T1602" s="10">
        <f t="shared" si="12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ref="F1603:F1666" si="125">E1603/D1603</f>
        <v>1.082492</v>
      </c>
      <c r="G1603" t="s">
        <v>8219</v>
      </c>
      <c r="H1603">
        <f>E1603/N1603</f>
        <v>48.325535714285714</v>
      </c>
      <c r="I1603" t="s">
        <v>8224</v>
      </c>
      <c r="J1603" t="s">
        <v>8246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t="str">
        <f t="shared" ref="Q1603:Q1666" si="126">LEFT(P1603,(FIND("/",P1603,1)-1))</f>
        <v>music</v>
      </c>
      <c r="R1603" t="str">
        <f t="shared" ref="R1603:R1666" si="127">MID(P1603,FIND("/",P1603)+1,256)</f>
        <v>rock</v>
      </c>
      <c r="S1603" s="10">
        <f t="shared" ref="S1603:S1666" si="128">(((L1603/60)/60)/24)+DATE(1970,1,1)</f>
        <v>40638.092974537038</v>
      </c>
      <c r="T1603" s="10">
        <f t="shared" ref="T1603:T1666" si="129">(((K1603/60)/60)/24)+DATE(1970,1,1)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25"/>
        <v>1.0016666666666667</v>
      </c>
      <c r="G1604" t="s">
        <v>8219</v>
      </c>
      <c r="H1604">
        <f>E1604/N1604</f>
        <v>46.953125</v>
      </c>
      <c r="I1604" t="s">
        <v>8224</v>
      </c>
      <c r="J1604" t="s">
        <v>8246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t="str">
        <f t="shared" si="126"/>
        <v>music</v>
      </c>
      <c r="R1604" t="str">
        <f t="shared" si="127"/>
        <v>rock</v>
      </c>
      <c r="S1604" s="10">
        <f t="shared" si="128"/>
        <v>40788.297650462962</v>
      </c>
      <c r="T1604" s="10">
        <f t="shared" si="129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25"/>
        <v>1.0003299999999999</v>
      </c>
      <c r="G1605" t="s">
        <v>8219</v>
      </c>
      <c r="H1605">
        <f>E1605/N1605</f>
        <v>66.688666666666663</v>
      </c>
      <c r="I1605" t="s">
        <v>8224</v>
      </c>
      <c r="J1605" t="s">
        <v>8246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t="str">
        <f t="shared" si="126"/>
        <v>music</v>
      </c>
      <c r="R1605" t="str">
        <f t="shared" si="127"/>
        <v>rock</v>
      </c>
      <c r="S1605" s="10">
        <f t="shared" si="128"/>
        <v>40876.169664351852</v>
      </c>
      <c r="T1605" s="10">
        <f t="shared" si="129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25"/>
        <v>1.2210714285714286</v>
      </c>
      <c r="G1606" t="s">
        <v>8219</v>
      </c>
      <c r="H1606">
        <f>E1606/N1606</f>
        <v>48.842857142857142</v>
      </c>
      <c r="I1606" t="s">
        <v>8224</v>
      </c>
      <c r="J1606" t="s">
        <v>8246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t="str">
        <f t="shared" si="126"/>
        <v>music</v>
      </c>
      <c r="R1606" t="str">
        <f t="shared" si="127"/>
        <v>rock</v>
      </c>
      <c r="S1606" s="10">
        <f t="shared" si="128"/>
        <v>40945.845312500001</v>
      </c>
      <c r="T1606" s="10">
        <f t="shared" si="129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25"/>
        <v>1.0069333333333335</v>
      </c>
      <c r="G1607" t="s">
        <v>8219</v>
      </c>
      <c r="H1607">
        <f>E1607/N1607</f>
        <v>137.30909090909091</v>
      </c>
      <c r="I1607" t="s">
        <v>8224</v>
      </c>
      <c r="J1607" t="s">
        <v>8246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t="str">
        <f t="shared" si="126"/>
        <v>music</v>
      </c>
      <c r="R1607" t="str">
        <f t="shared" si="127"/>
        <v>rock</v>
      </c>
      <c r="S1607" s="10">
        <f t="shared" si="128"/>
        <v>40747.012881944444</v>
      </c>
      <c r="T1607" s="10">
        <f t="shared" si="129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25"/>
        <v>1.01004125</v>
      </c>
      <c r="G1608" t="s">
        <v>8219</v>
      </c>
      <c r="H1608">
        <f>E1608/N1608</f>
        <v>87.829673913043479</v>
      </c>
      <c r="I1608" t="s">
        <v>8224</v>
      </c>
      <c r="J1608" t="s">
        <v>8246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t="str">
        <f t="shared" si="126"/>
        <v>music</v>
      </c>
      <c r="R1608" t="str">
        <f t="shared" si="127"/>
        <v>rock</v>
      </c>
      <c r="S1608" s="10">
        <f t="shared" si="128"/>
        <v>40536.111550925925</v>
      </c>
      <c r="T1608" s="10">
        <f t="shared" si="129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25"/>
        <v>1.4511000000000001</v>
      </c>
      <c r="G1609" t="s">
        <v>8219</v>
      </c>
      <c r="H1609">
        <f>E1609/N1609</f>
        <v>70.785365853658533</v>
      </c>
      <c r="I1609" t="s">
        <v>8224</v>
      </c>
      <c r="J1609" t="s">
        <v>8246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t="str">
        <f t="shared" si="126"/>
        <v>music</v>
      </c>
      <c r="R1609" t="str">
        <f t="shared" si="127"/>
        <v>rock</v>
      </c>
      <c r="S1609" s="10">
        <f t="shared" si="128"/>
        <v>41053.80846064815</v>
      </c>
      <c r="T1609" s="10">
        <f t="shared" si="129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25"/>
        <v>1.0125</v>
      </c>
      <c r="G1610" t="s">
        <v>8219</v>
      </c>
      <c r="H1610">
        <f>E1610/N1610</f>
        <v>52.826086956521742</v>
      </c>
      <c r="I1610" t="s">
        <v>8224</v>
      </c>
      <c r="J1610" t="s">
        <v>8246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t="str">
        <f t="shared" si="126"/>
        <v>music</v>
      </c>
      <c r="R1610" t="str">
        <f t="shared" si="127"/>
        <v>rock</v>
      </c>
      <c r="S1610" s="10">
        <f t="shared" si="128"/>
        <v>41607.83085648148</v>
      </c>
      <c r="T1610" s="10">
        <f t="shared" si="129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25"/>
        <v>1.1833333333333333</v>
      </c>
      <c r="G1611" t="s">
        <v>8219</v>
      </c>
      <c r="H1611">
        <f>E1611/N1611</f>
        <v>443.75</v>
      </c>
      <c r="I1611" t="s">
        <v>8224</v>
      </c>
      <c r="J1611" t="s">
        <v>8246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t="str">
        <f t="shared" si="126"/>
        <v>music</v>
      </c>
      <c r="R1611" t="str">
        <f t="shared" si="127"/>
        <v>rock</v>
      </c>
      <c r="S1611" s="10">
        <f t="shared" si="128"/>
        <v>40796.001261574071</v>
      </c>
      <c r="T1611" s="10">
        <f t="shared" si="129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25"/>
        <v>2.7185000000000001</v>
      </c>
      <c r="G1612" t="s">
        <v>8219</v>
      </c>
      <c r="H1612">
        <f>E1612/N1612</f>
        <v>48.544642857142854</v>
      </c>
      <c r="I1612" t="s">
        <v>8224</v>
      </c>
      <c r="J1612" t="s">
        <v>8246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t="str">
        <f t="shared" si="126"/>
        <v>music</v>
      </c>
      <c r="R1612" t="str">
        <f t="shared" si="127"/>
        <v>rock</v>
      </c>
      <c r="S1612" s="10">
        <f t="shared" si="128"/>
        <v>41228.924884259257</v>
      </c>
      <c r="T1612" s="10">
        <f t="shared" si="129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25"/>
        <v>1.25125</v>
      </c>
      <c r="G1613" t="s">
        <v>8219</v>
      </c>
      <c r="H1613">
        <f>E1613/N1613</f>
        <v>37.074074074074076</v>
      </c>
      <c r="I1613" t="s">
        <v>8224</v>
      </c>
      <c r="J1613" t="s">
        <v>8246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t="str">
        <f t="shared" si="126"/>
        <v>music</v>
      </c>
      <c r="R1613" t="str">
        <f t="shared" si="127"/>
        <v>rock</v>
      </c>
      <c r="S1613" s="10">
        <f t="shared" si="128"/>
        <v>41409.00037037037</v>
      </c>
      <c r="T1613" s="10">
        <f t="shared" si="129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25"/>
        <v>1.1000000000000001</v>
      </c>
      <c r="G1614" t="s">
        <v>8219</v>
      </c>
      <c r="H1614">
        <f>E1614/N1614</f>
        <v>50</v>
      </c>
      <c r="I1614" t="s">
        <v>8224</v>
      </c>
      <c r="J1614" t="s">
        <v>8246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t="str">
        <f t="shared" si="126"/>
        <v>music</v>
      </c>
      <c r="R1614" t="str">
        <f t="shared" si="127"/>
        <v>rock</v>
      </c>
      <c r="S1614" s="10">
        <f t="shared" si="128"/>
        <v>41246.874814814815</v>
      </c>
      <c r="T1614" s="10">
        <f t="shared" si="129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25"/>
        <v>1.0149999999999999</v>
      </c>
      <c r="G1615" t="s">
        <v>8219</v>
      </c>
      <c r="H1615">
        <f>E1615/N1615</f>
        <v>39.03846153846154</v>
      </c>
      <c r="I1615" t="s">
        <v>8224</v>
      </c>
      <c r="J1615" t="s">
        <v>8246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t="str">
        <f t="shared" si="126"/>
        <v>music</v>
      </c>
      <c r="R1615" t="str">
        <f t="shared" si="127"/>
        <v>rock</v>
      </c>
      <c r="S1615" s="10">
        <f t="shared" si="128"/>
        <v>41082.069467592592</v>
      </c>
      <c r="T1615" s="10">
        <f t="shared" si="129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25"/>
        <v>1.0269999999999999</v>
      </c>
      <c r="G1616" t="s">
        <v>8219</v>
      </c>
      <c r="H1616">
        <f>E1616/N1616</f>
        <v>66.688311688311686</v>
      </c>
      <c r="I1616" t="s">
        <v>8224</v>
      </c>
      <c r="J1616" t="s">
        <v>8246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t="str">
        <f t="shared" si="126"/>
        <v>music</v>
      </c>
      <c r="R1616" t="str">
        <f t="shared" si="127"/>
        <v>rock</v>
      </c>
      <c r="S1616" s="10">
        <f t="shared" si="128"/>
        <v>41794.981122685182</v>
      </c>
      <c r="T1616" s="10">
        <f t="shared" si="129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25"/>
        <v>1.1412500000000001</v>
      </c>
      <c r="G1617" t="s">
        <v>8219</v>
      </c>
      <c r="H1617">
        <f>E1617/N1617</f>
        <v>67.132352941176464</v>
      </c>
      <c r="I1617" t="s">
        <v>8224</v>
      </c>
      <c r="J1617" t="s">
        <v>8246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t="str">
        <f t="shared" si="126"/>
        <v>music</v>
      </c>
      <c r="R1617" t="str">
        <f t="shared" si="127"/>
        <v>rock</v>
      </c>
      <c r="S1617" s="10">
        <f t="shared" si="128"/>
        <v>40845.050879629627</v>
      </c>
      <c r="T1617" s="10">
        <f t="shared" si="129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25"/>
        <v>1.042</v>
      </c>
      <c r="G1618" t="s">
        <v>8219</v>
      </c>
      <c r="H1618">
        <f>E1618/N1618</f>
        <v>66.369426751592357</v>
      </c>
      <c r="I1618" t="s">
        <v>8224</v>
      </c>
      <c r="J1618" t="s">
        <v>8246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t="str">
        <f t="shared" si="126"/>
        <v>music</v>
      </c>
      <c r="R1618" t="str">
        <f t="shared" si="127"/>
        <v>rock</v>
      </c>
      <c r="S1618" s="10">
        <f t="shared" si="128"/>
        <v>41194.715520833335</v>
      </c>
      <c r="T1618" s="10">
        <f t="shared" si="129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25"/>
        <v>1.4585714285714286</v>
      </c>
      <c r="G1619" t="s">
        <v>8219</v>
      </c>
      <c r="H1619">
        <f>E1619/N1619</f>
        <v>64.620253164556956</v>
      </c>
      <c r="I1619" t="s">
        <v>8224</v>
      </c>
      <c r="J1619" t="s">
        <v>8246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t="str">
        <f t="shared" si="126"/>
        <v>music</v>
      </c>
      <c r="R1619" t="str">
        <f t="shared" si="127"/>
        <v>rock</v>
      </c>
      <c r="S1619" s="10">
        <f t="shared" si="128"/>
        <v>41546.664212962962</v>
      </c>
      <c r="T1619" s="10">
        <f t="shared" si="129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25"/>
        <v>1.0506666666666666</v>
      </c>
      <c r="G1620" t="s">
        <v>8219</v>
      </c>
      <c r="H1620">
        <f>E1620/N1620</f>
        <v>58.370370370370374</v>
      </c>
      <c r="I1620" t="s">
        <v>8224</v>
      </c>
      <c r="J1620" t="s">
        <v>8246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t="str">
        <f t="shared" si="126"/>
        <v>music</v>
      </c>
      <c r="R1620" t="str">
        <f t="shared" si="127"/>
        <v>rock</v>
      </c>
      <c r="S1620" s="10">
        <f t="shared" si="128"/>
        <v>41301.654340277775</v>
      </c>
      <c r="T1620" s="10">
        <f t="shared" si="129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25"/>
        <v>1.3333333333333333</v>
      </c>
      <c r="G1621" t="s">
        <v>8219</v>
      </c>
      <c r="H1621">
        <f>E1621/N1621</f>
        <v>86.956521739130437</v>
      </c>
      <c r="I1621" t="s">
        <v>8224</v>
      </c>
      <c r="J1621" t="s">
        <v>8246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t="str">
        <f t="shared" si="126"/>
        <v>music</v>
      </c>
      <c r="R1621" t="str">
        <f t="shared" si="127"/>
        <v>rock</v>
      </c>
      <c r="S1621" s="10">
        <f t="shared" si="128"/>
        <v>41876.18618055556</v>
      </c>
      <c r="T1621" s="10">
        <f t="shared" si="129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25"/>
        <v>1.1299999999999999</v>
      </c>
      <c r="G1622" t="s">
        <v>8219</v>
      </c>
      <c r="H1622">
        <f>E1622/N1622</f>
        <v>66.470588235294116</v>
      </c>
      <c r="I1622" t="s">
        <v>8224</v>
      </c>
      <c r="J1622" t="s">
        <v>8246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t="str">
        <f t="shared" si="126"/>
        <v>music</v>
      </c>
      <c r="R1622" t="str">
        <f t="shared" si="127"/>
        <v>rock</v>
      </c>
      <c r="S1622" s="10">
        <f t="shared" si="128"/>
        <v>41321.339583333334</v>
      </c>
      <c r="T1622" s="10">
        <f t="shared" si="129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25"/>
        <v>1.212</v>
      </c>
      <c r="G1623" t="s">
        <v>8219</v>
      </c>
      <c r="H1623">
        <f>E1623/N1623</f>
        <v>163.78378378378378</v>
      </c>
      <c r="I1623" t="s">
        <v>8224</v>
      </c>
      <c r="J1623" t="s">
        <v>8246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t="str">
        <f t="shared" si="126"/>
        <v>music</v>
      </c>
      <c r="R1623" t="str">
        <f t="shared" si="127"/>
        <v>rock</v>
      </c>
      <c r="S1623" s="10">
        <f t="shared" si="128"/>
        <v>41003.60665509259</v>
      </c>
      <c r="T1623" s="10">
        <f t="shared" si="129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25"/>
        <v>1.0172463768115942</v>
      </c>
      <c r="G1624" t="s">
        <v>8219</v>
      </c>
      <c r="H1624">
        <f>E1624/N1624</f>
        <v>107.98461538461538</v>
      </c>
      <c r="I1624" t="s">
        <v>8224</v>
      </c>
      <c r="J1624" t="s">
        <v>8246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t="str">
        <f t="shared" si="126"/>
        <v>music</v>
      </c>
      <c r="R1624" t="str">
        <f t="shared" si="127"/>
        <v>rock</v>
      </c>
      <c r="S1624" s="10">
        <f t="shared" si="128"/>
        <v>41950.29483796296</v>
      </c>
      <c r="T1624" s="10">
        <f t="shared" si="129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25"/>
        <v>1.0106666666666666</v>
      </c>
      <c r="G1625" t="s">
        <v>8219</v>
      </c>
      <c r="H1625">
        <f>E1625/N1625</f>
        <v>42.111111111111114</v>
      </c>
      <c r="I1625" t="s">
        <v>8225</v>
      </c>
      <c r="J1625" t="s">
        <v>8247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t="str">
        <f t="shared" si="126"/>
        <v>music</v>
      </c>
      <c r="R1625" t="str">
        <f t="shared" si="127"/>
        <v>rock</v>
      </c>
      <c r="S1625" s="10">
        <f t="shared" si="128"/>
        <v>41453.688530092593</v>
      </c>
      <c r="T1625" s="10">
        <f t="shared" si="129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25"/>
        <v>1.18</v>
      </c>
      <c r="G1626" t="s">
        <v>8219</v>
      </c>
      <c r="H1626">
        <f>E1626/N1626</f>
        <v>47.2</v>
      </c>
      <c r="I1626" t="s">
        <v>8224</v>
      </c>
      <c r="J1626" t="s">
        <v>8246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t="str">
        <f t="shared" si="126"/>
        <v>music</v>
      </c>
      <c r="R1626" t="str">
        <f t="shared" si="127"/>
        <v>rock</v>
      </c>
      <c r="S1626" s="10">
        <f t="shared" si="128"/>
        <v>41243.367303240739</v>
      </c>
      <c r="T1626" s="10">
        <f t="shared" si="129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25"/>
        <v>1.5533333333333332</v>
      </c>
      <c r="G1627" t="s">
        <v>8219</v>
      </c>
      <c r="H1627">
        <f>E1627/N1627</f>
        <v>112.01923076923077</v>
      </c>
      <c r="I1627" t="s">
        <v>8224</v>
      </c>
      <c r="J1627" t="s">
        <v>8246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t="str">
        <f t="shared" si="126"/>
        <v>music</v>
      </c>
      <c r="R1627" t="str">
        <f t="shared" si="127"/>
        <v>rock</v>
      </c>
      <c r="S1627" s="10">
        <f t="shared" si="128"/>
        <v>41135.699687500004</v>
      </c>
      <c r="T1627" s="10">
        <f t="shared" si="129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25"/>
        <v>1.0118750000000001</v>
      </c>
      <c r="G1628" t="s">
        <v>8219</v>
      </c>
      <c r="H1628">
        <f>E1628/N1628</f>
        <v>74.953703703703709</v>
      </c>
      <c r="I1628" t="s">
        <v>8224</v>
      </c>
      <c r="J1628" t="s">
        <v>8246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t="str">
        <f t="shared" si="126"/>
        <v>music</v>
      </c>
      <c r="R1628" t="str">
        <f t="shared" si="127"/>
        <v>rock</v>
      </c>
      <c r="S1628" s="10">
        <f t="shared" si="128"/>
        <v>41579.847997685189</v>
      </c>
      <c r="T1628" s="10">
        <f t="shared" si="129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25"/>
        <v>1.17</v>
      </c>
      <c r="G1629" t="s">
        <v>8219</v>
      </c>
      <c r="H1629">
        <f>E1629/N1629</f>
        <v>61.578947368421055</v>
      </c>
      <c r="I1629" t="s">
        <v>8224</v>
      </c>
      <c r="J1629" t="s">
        <v>8246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t="str">
        <f t="shared" si="126"/>
        <v>music</v>
      </c>
      <c r="R1629" t="str">
        <f t="shared" si="127"/>
        <v>rock</v>
      </c>
      <c r="S1629" s="10">
        <f t="shared" si="128"/>
        <v>41205.707048611112</v>
      </c>
      <c r="T1629" s="10">
        <f t="shared" si="129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25"/>
        <v>1.00925</v>
      </c>
      <c r="G1630" t="s">
        <v>8219</v>
      </c>
      <c r="H1630">
        <f>E1630/N1630</f>
        <v>45.875</v>
      </c>
      <c r="I1630" t="s">
        <v>8224</v>
      </c>
      <c r="J1630" t="s">
        <v>8246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t="str">
        <f t="shared" si="126"/>
        <v>music</v>
      </c>
      <c r="R1630" t="str">
        <f t="shared" si="127"/>
        <v>rock</v>
      </c>
      <c r="S1630" s="10">
        <f t="shared" si="128"/>
        <v>41774.737060185187</v>
      </c>
      <c r="T1630" s="10">
        <f t="shared" si="129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25"/>
        <v>1.0366666666666666</v>
      </c>
      <c r="G1631" t="s">
        <v>8219</v>
      </c>
      <c r="H1631">
        <f>E1631/N1631</f>
        <v>75.853658536585371</v>
      </c>
      <c r="I1631" t="s">
        <v>8224</v>
      </c>
      <c r="J1631" t="s">
        <v>8246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t="str">
        <f t="shared" si="126"/>
        <v>music</v>
      </c>
      <c r="R1631" t="str">
        <f t="shared" si="127"/>
        <v>rock</v>
      </c>
      <c r="S1631" s="10">
        <f t="shared" si="128"/>
        <v>41645.867280092592</v>
      </c>
      <c r="T1631" s="10">
        <f t="shared" si="129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25"/>
        <v>2.6524999999999999</v>
      </c>
      <c r="G1632" t="s">
        <v>8219</v>
      </c>
      <c r="H1632">
        <f>E1632/N1632</f>
        <v>84.206349206349202</v>
      </c>
      <c r="I1632" t="s">
        <v>8224</v>
      </c>
      <c r="J1632" t="s">
        <v>8246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t="str">
        <f t="shared" si="126"/>
        <v>music</v>
      </c>
      <c r="R1632" t="str">
        <f t="shared" si="127"/>
        <v>rock</v>
      </c>
      <c r="S1632" s="10">
        <f t="shared" si="128"/>
        <v>40939.837673611109</v>
      </c>
      <c r="T1632" s="10">
        <f t="shared" si="129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25"/>
        <v>1.5590999999999999</v>
      </c>
      <c r="G1633" t="s">
        <v>8219</v>
      </c>
      <c r="H1633">
        <f>E1633/N1633</f>
        <v>117.22556390977444</v>
      </c>
      <c r="I1633" t="s">
        <v>8224</v>
      </c>
      <c r="J1633" t="s">
        <v>8246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t="str">
        <f t="shared" si="126"/>
        <v>music</v>
      </c>
      <c r="R1633" t="str">
        <f t="shared" si="127"/>
        <v>rock</v>
      </c>
      <c r="S1633" s="10">
        <f t="shared" si="128"/>
        <v>41164.859502314815</v>
      </c>
      <c r="T1633" s="10">
        <f t="shared" si="129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25"/>
        <v>1.0162500000000001</v>
      </c>
      <c r="G1634" t="s">
        <v>8219</v>
      </c>
      <c r="H1634">
        <f>E1634/N1634</f>
        <v>86.489361702127653</v>
      </c>
      <c r="I1634" t="s">
        <v>8224</v>
      </c>
      <c r="J1634" t="s">
        <v>8246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t="str">
        <f t="shared" si="126"/>
        <v>music</v>
      </c>
      <c r="R1634" t="str">
        <f t="shared" si="127"/>
        <v>rock</v>
      </c>
      <c r="S1634" s="10">
        <f t="shared" si="128"/>
        <v>40750.340902777774</v>
      </c>
      <c r="T1634" s="10">
        <f t="shared" si="129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25"/>
        <v>1</v>
      </c>
      <c r="G1635" t="s">
        <v>8219</v>
      </c>
      <c r="H1635">
        <f>E1635/N1635</f>
        <v>172.41379310344828</v>
      </c>
      <c r="I1635" t="s">
        <v>8224</v>
      </c>
      <c r="J1635" t="s">
        <v>8246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t="str">
        <f t="shared" si="126"/>
        <v>music</v>
      </c>
      <c r="R1635" t="str">
        <f t="shared" si="127"/>
        <v>rock</v>
      </c>
      <c r="S1635" s="10">
        <f t="shared" si="128"/>
        <v>40896.883750000001</v>
      </c>
      <c r="T1635" s="10">
        <f t="shared" si="129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25"/>
        <v>1.0049999999999999</v>
      </c>
      <c r="G1636" t="s">
        <v>8219</v>
      </c>
      <c r="H1636">
        <f>E1636/N1636</f>
        <v>62.8125</v>
      </c>
      <c r="I1636" t="s">
        <v>8224</v>
      </c>
      <c r="J1636" t="s">
        <v>8246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t="str">
        <f t="shared" si="126"/>
        <v>music</v>
      </c>
      <c r="R1636" t="str">
        <f t="shared" si="127"/>
        <v>rock</v>
      </c>
      <c r="S1636" s="10">
        <f t="shared" si="128"/>
        <v>40658.189826388887</v>
      </c>
      <c r="T1636" s="10">
        <f t="shared" si="129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25"/>
        <v>1.2529999999999999</v>
      </c>
      <c r="G1637" t="s">
        <v>8219</v>
      </c>
      <c r="H1637">
        <f>E1637/N1637</f>
        <v>67.729729729729726</v>
      </c>
      <c r="I1637" t="s">
        <v>8224</v>
      </c>
      <c r="J1637" t="s">
        <v>8246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t="str">
        <f t="shared" si="126"/>
        <v>music</v>
      </c>
      <c r="R1637" t="str">
        <f t="shared" si="127"/>
        <v>rock</v>
      </c>
      <c r="S1637" s="10">
        <f t="shared" si="128"/>
        <v>42502.868761574078</v>
      </c>
      <c r="T1637" s="10">
        <f t="shared" si="129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25"/>
        <v>1.0355555555555556</v>
      </c>
      <c r="G1638" t="s">
        <v>8219</v>
      </c>
      <c r="H1638">
        <f>E1638/N1638</f>
        <v>53.5632183908046</v>
      </c>
      <c r="I1638" t="s">
        <v>8224</v>
      </c>
      <c r="J1638" t="s">
        <v>8246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t="str">
        <f t="shared" si="126"/>
        <v>music</v>
      </c>
      <c r="R1638" t="str">
        <f t="shared" si="127"/>
        <v>rock</v>
      </c>
      <c r="S1638" s="10">
        <f t="shared" si="128"/>
        <v>40663.08666666667</v>
      </c>
      <c r="T1638" s="10">
        <f t="shared" si="129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25"/>
        <v>1.038</v>
      </c>
      <c r="G1639" t="s">
        <v>8219</v>
      </c>
      <c r="H1639">
        <f>E1639/N1639</f>
        <v>34.6</v>
      </c>
      <c r="I1639" t="s">
        <v>8224</v>
      </c>
      <c r="J1639" t="s">
        <v>8246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t="str">
        <f t="shared" si="126"/>
        <v>music</v>
      </c>
      <c r="R1639" t="str">
        <f t="shared" si="127"/>
        <v>rock</v>
      </c>
      <c r="S1639" s="10">
        <f t="shared" si="128"/>
        <v>40122.751620370371</v>
      </c>
      <c r="T1639" s="10">
        <f t="shared" si="129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25"/>
        <v>1.05</v>
      </c>
      <c r="G1640" t="s">
        <v>8219</v>
      </c>
      <c r="H1640">
        <f>E1640/N1640</f>
        <v>38.888888888888886</v>
      </c>
      <c r="I1640" t="s">
        <v>8224</v>
      </c>
      <c r="J1640" t="s">
        <v>8246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t="str">
        <f t="shared" si="126"/>
        <v>music</v>
      </c>
      <c r="R1640" t="str">
        <f t="shared" si="127"/>
        <v>rock</v>
      </c>
      <c r="S1640" s="10">
        <f t="shared" si="128"/>
        <v>41288.68712962963</v>
      </c>
      <c r="T1640" s="10">
        <f t="shared" si="129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25"/>
        <v>1</v>
      </c>
      <c r="G1641" t="s">
        <v>8219</v>
      </c>
      <c r="H1641">
        <f>E1641/N1641</f>
        <v>94.736842105263165</v>
      </c>
      <c r="I1641" t="s">
        <v>8224</v>
      </c>
      <c r="J1641" t="s">
        <v>8246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t="str">
        <f t="shared" si="126"/>
        <v>music</v>
      </c>
      <c r="R1641" t="str">
        <f t="shared" si="127"/>
        <v>rock</v>
      </c>
      <c r="S1641" s="10">
        <f t="shared" si="128"/>
        <v>40941.652372685188</v>
      </c>
      <c r="T1641" s="10">
        <f t="shared" si="129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25"/>
        <v>1.6986000000000001</v>
      </c>
      <c r="G1642" t="s">
        <v>8219</v>
      </c>
      <c r="H1642">
        <f>E1642/N1642</f>
        <v>39.967058823529413</v>
      </c>
      <c r="I1642" t="s">
        <v>8224</v>
      </c>
      <c r="J1642" t="s">
        <v>8246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t="str">
        <f t="shared" si="126"/>
        <v>music</v>
      </c>
      <c r="R1642" t="str">
        <f t="shared" si="127"/>
        <v>rock</v>
      </c>
      <c r="S1642" s="10">
        <f t="shared" si="128"/>
        <v>40379.23096064815</v>
      </c>
      <c r="T1642" s="10">
        <f t="shared" si="129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25"/>
        <v>1.014</v>
      </c>
      <c r="G1643" t="s">
        <v>8219</v>
      </c>
      <c r="H1643">
        <f>E1643/N1643</f>
        <v>97.5</v>
      </c>
      <c r="I1643" t="s">
        <v>8224</v>
      </c>
      <c r="J1643" t="s">
        <v>8246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t="str">
        <f t="shared" si="126"/>
        <v>music</v>
      </c>
      <c r="R1643" t="str">
        <f t="shared" si="127"/>
        <v>pop</v>
      </c>
      <c r="S1643" s="10">
        <f t="shared" si="128"/>
        <v>41962.596574074079</v>
      </c>
      <c r="T1643" s="10">
        <f t="shared" si="129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25"/>
        <v>1</v>
      </c>
      <c r="G1644" t="s">
        <v>8219</v>
      </c>
      <c r="H1644">
        <f>E1644/N1644</f>
        <v>42.857142857142854</v>
      </c>
      <c r="I1644" t="s">
        <v>8224</v>
      </c>
      <c r="J1644" t="s">
        <v>8246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t="str">
        <f t="shared" si="126"/>
        <v>music</v>
      </c>
      <c r="R1644" t="str">
        <f t="shared" si="127"/>
        <v>pop</v>
      </c>
      <c r="S1644" s="10">
        <f t="shared" si="128"/>
        <v>40688.024618055555</v>
      </c>
      <c r="T1644" s="10">
        <f t="shared" si="129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25"/>
        <v>1.2470000000000001</v>
      </c>
      <c r="G1645" t="s">
        <v>8219</v>
      </c>
      <c r="H1645">
        <f>E1645/N1645</f>
        <v>168.51351351351352</v>
      </c>
      <c r="I1645" t="s">
        <v>8224</v>
      </c>
      <c r="J1645" t="s">
        <v>8246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t="str">
        <f t="shared" si="126"/>
        <v>music</v>
      </c>
      <c r="R1645" t="str">
        <f t="shared" si="127"/>
        <v>pop</v>
      </c>
      <c r="S1645" s="10">
        <f t="shared" si="128"/>
        <v>41146.824212962965</v>
      </c>
      <c r="T1645" s="10">
        <f t="shared" si="129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25"/>
        <v>1.095</v>
      </c>
      <c r="G1646" t="s">
        <v>8219</v>
      </c>
      <c r="H1646">
        <f>E1646/N1646</f>
        <v>85.546875</v>
      </c>
      <c r="I1646" t="s">
        <v>8224</v>
      </c>
      <c r="J1646" t="s">
        <v>8246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t="str">
        <f t="shared" si="126"/>
        <v>music</v>
      </c>
      <c r="R1646" t="str">
        <f t="shared" si="127"/>
        <v>pop</v>
      </c>
      <c r="S1646" s="10">
        <f t="shared" si="128"/>
        <v>41175.05972222222</v>
      </c>
      <c r="T1646" s="10">
        <f t="shared" si="129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25"/>
        <v>1.1080000000000001</v>
      </c>
      <c r="G1647" t="s">
        <v>8219</v>
      </c>
      <c r="H1647">
        <f>E1647/N1647</f>
        <v>554</v>
      </c>
      <c r="I1647" t="s">
        <v>8224</v>
      </c>
      <c r="J1647" t="s">
        <v>8246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t="str">
        <f t="shared" si="126"/>
        <v>music</v>
      </c>
      <c r="R1647" t="str">
        <f t="shared" si="127"/>
        <v>pop</v>
      </c>
      <c r="S1647" s="10">
        <f t="shared" si="128"/>
        <v>41521.617361111108</v>
      </c>
      <c r="T1647" s="10">
        <f t="shared" si="129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25"/>
        <v>1.1020000000000001</v>
      </c>
      <c r="G1648" t="s">
        <v>8219</v>
      </c>
      <c r="H1648">
        <f>E1648/N1648</f>
        <v>26.554216867469879</v>
      </c>
      <c r="I1648" t="s">
        <v>8225</v>
      </c>
      <c r="J1648" t="s">
        <v>8247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t="str">
        <f t="shared" si="126"/>
        <v>music</v>
      </c>
      <c r="R1648" t="str">
        <f t="shared" si="127"/>
        <v>pop</v>
      </c>
      <c r="S1648" s="10">
        <f t="shared" si="128"/>
        <v>41833.450266203705</v>
      </c>
      <c r="T1648" s="10">
        <f t="shared" si="129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25"/>
        <v>1.0471999999999999</v>
      </c>
      <c r="G1649" t="s">
        <v>8219</v>
      </c>
      <c r="H1649">
        <f>E1649/N1649</f>
        <v>113.82608695652173</v>
      </c>
      <c r="I1649" t="s">
        <v>8224</v>
      </c>
      <c r="J1649" t="s">
        <v>8246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t="str">
        <f t="shared" si="126"/>
        <v>music</v>
      </c>
      <c r="R1649" t="str">
        <f t="shared" si="127"/>
        <v>pop</v>
      </c>
      <c r="S1649" s="10">
        <f t="shared" si="128"/>
        <v>41039.409456018519</v>
      </c>
      <c r="T1649" s="10">
        <f t="shared" si="129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25"/>
        <v>1.2526086956521738</v>
      </c>
      <c r="G1650" t="s">
        <v>8219</v>
      </c>
      <c r="H1650">
        <f>E1650/N1650</f>
        <v>32.011111111111113</v>
      </c>
      <c r="I1650" t="s">
        <v>8224</v>
      </c>
      <c r="J1650" t="s">
        <v>8246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t="str">
        <f t="shared" si="126"/>
        <v>music</v>
      </c>
      <c r="R1650" t="str">
        <f t="shared" si="127"/>
        <v>pop</v>
      </c>
      <c r="S1650" s="10">
        <f t="shared" si="128"/>
        <v>40592.704652777778</v>
      </c>
      <c r="T1650" s="10">
        <f t="shared" si="129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25"/>
        <v>1.0058763157894737</v>
      </c>
      <c r="G1651" t="s">
        <v>8219</v>
      </c>
      <c r="H1651">
        <f>E1651/N1651</f>
        <v>47.189259259259259</v>
      </c>
      <c r="I1651" t="s">
        <v>8224</v>
      </c>
      <c r="J1651" t="s">
        <v>8246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t="str">
        <f t="shared" si="126"/>
        <v>music</v>
      </c>
      <c r="R1651" t="str">
        <f t="shared" si="127"/>
        <v>pop</v>
      </c>
      <c r="S1651" s="10">
        <f t="shared" si="128"/>
        <v>41737.684664351851</v>
      </c>
      <c r="T1651" s="10">
        <f t="shared" si="129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25"/>
        <v>1.4155</v>
      </c>
      <c r="G1652" t="s">
        <v>8219</v>
      </c>
      <c r="H1652">
        <f>E1652/N1652</f>
        <v>88.46875</v>
      </c>
      <c r="I1652" t="s">
        <v>8224</v>
      </c>
      <c r="J1652" t="s">
        <v>8246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t="str">
        <f t="shared" si="126"/>
        <v>music</v>
      </c>
      <c r="R1652" t="str">
        <f t="shared" si="127"/>
        <v>pop</v>
      </c>
      <c r="S1652" s="10">
        <f t="shared" si="128"/>
        <v>41526.435613425929</v>
      </c>
      <c r="T1652" s="10">
        <f t="shared" si="129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25"/>
        <v>1.0075000000000001</v>
      </c>
      <c r="G1653" t="s">
        <v>8219</v>
      </c>
      <c r="H1653">
        <f>E1653/N1653</f>
        <v>100.75</v>
      </c>
      <c r="I1653" t="s">
        <v>8224</v>
      </c>
      <c r="J1653" t="s">
        <v>8246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t="str">
        <f t="shared" si="126"/>
        <v>music</v>
      </c>
      <c r="R1653" t="str">
        <f t="shared" si="127"/>
        <v>pop</v>
      </c>
      <c r="S1653" s="10">
        <f t="shared" si="128"/>
        <v>40625.900694444441</v>
      </c>
      <c r="T1653" s="10">
        <f t="shared" si="129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25"/>
        <v>1.0066666666666666</v>
      </c>
      <c r="G1654" t="s">
        <v>8219</v>
      </c>
      <c r="H1654">
        <f>E1654/N1654</f>
        <v>64.714285714285708</v>
      </c>
      <c r="I1654" t="s">
        <v>8224</v>
      </c>
      <c r="J1654" t="s">
        <v>8246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t="str">
        <f t="shared" si="126"/>
        <v>music</v>
      </c>
      <c r="R1654" t="str">
        <f t="shared" si="127"/>
        <v>pop</v>
      </c>
      <c r="S1654" s="10">
        <f t="shared" si="128"/>
        <v>41572.492974537039</v>
      </c>
      <c r="T1654" s="10">
        <f t="shared" si="129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25"/>
        <v>1.7423040000000001</v>
      </c>
      <c r="G1655" t="s">
        <v>8219</v>
      </c>
      <c r="H1655">
        <f>E1655/N1655</f>
        <v>51.854285714285716</v>
      </c>
      <c r="I1655" t="s">
        <v>8224</v>
      </c>
      <c r="J1655" t="s">
        <v>8246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t="str">
        <f t="shared" si="126"/>
        <v>music</v>
      </c>
      <c r="R1655" t="str">
        <f t="shared" si="127"/>
        <v>pop</v>
      </c>
      <c r="S1655" s="10">
        <f t="shared" si="128"/>
        <v>40626.834444444445</v>
      </c>
      <c r="T1655" s="10">
        <f t="shared" si="129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25"/>
        <v>1.199090909090909</v>
      </c>
      <c r="G1656" t="s">
        <v>8219</v>
      </c>
      <c r="H1656">
        <f>E1656/N1656</f>
        <v>38.794117647058826</v>
      </c>
      <c r="I1656" t="s">
        <v>8224</v>
      </c>
      <c r="J1656" t="s">
        <v>8246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t="str">
        <f t="shared" si="126"/>
        <v>music</v>
      </c>
      <c r="R1656" t="str">
        <f t="shared" si="127"/>
        <v>pop</v>
      </c>
      <c r="S1656" s="10">
        <f t="shared" si="128"/>
        <v>40987.890740740739</v>
      </c>
      <c r="T1656" s="10">
        <f t="shared" si="129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25"/>
        <v>1.4286666666666668</v>
      </c>
      <c r="G1657" t="s">
        <v>8219</v>
      </c>
      <c r="H1657">
        <f>E1657/N1657</f>
        <v>44.645833333333336</v>
      </c>
      <c r="I1657" t="s">
        <v>8224</v>
      </c>
      <c r="J1657" t="s">
        <v>8246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t="str">
        <f t="shared" si="126"/>
        <v>music</v>
      </c>
      <c r="R1657" t="str">
        <f t="shared" si="127"/>
        <v>pop</v>
      </c>
      <c r="S1657" s="10">
        <f t="shared" si="128"/>
        <v>40974.791898148149</v>
      </c>
      <c r="T1657" s="10">
        <f t="shared" si="129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25"/>
        <v>1.0033493333333334</v>
      </c>
      <c r="G1658" t="s">
        <v>8219</v>
      </c>
      <c r="H1658">
        <f>E1658/N1658</f>
        <v>156.77333333333334</v>
      </c>
      <c r="I1658" t="s">
        <v>8224</v>
      </c>
      <c r="J1658" t="s">
        <v>8246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t="str">
        <f t="shared" si="126"/>
        <v>music</v>
      </c>
      <c r="R1658" t="str">
        <f t="shared" si="127"/>
        <v>pop</v>
      </c>
      <c r="S1658" s="10">
        <f t="shared" si="128"/>
        <v>41226.928842592592</v>
      </c>
      <c r="T1658" s="10">
        <f t="shared" si="129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25"/>
        <v>1.0493380000000001</v>
      </c>
      <c r="G1659" t="s">
        <v>8219</v>
      </c>
      <c r="H1659">
        <f>E1659/N1659</f>
        <v>118.70339366515837</v>
      </c>
      <c r="I1659" t="s">
        <v>8224</v>
      </c>
      <c r="J1659" t="s">
        <v>8246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t="str">
        <f t="shared" si="126"/>
        <v>music</v>
      </c>
      <c r="R1659" t="str">
        <f t="shared" si="127"/>
        <v>pop</v>
      </c>
      <c r="S1659" s="10">
        <f t="shared" si="128"/>
        <v>41023.782037037039</v>
      </c>
      <c r="T1659" s="10">
        <f t="shared" si="129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25"/>
        <v>1.3223333333333334</v>
      </c>
      <c r="G1660" t="s">
        <v>8219</v>
      </c>
      <c r="H1660">
        <f>E1660/N1660</f>
        <v>74.149532710280369</v>
      </c>
      <c r="I1660" t="s">
        <v>8224</v>
      </c>
      <c r="J1660" t="s">
        <v>8246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t="str">
        <f t="shared" si="126"/>
        <v>music</v>
      </c>
      <c r="R1660" t="str">
        <f t="shared" si="127"/>
        <v>pop</v>
      </c>
      <c r="S1660" s="10">
        <f t="shared" si="128"/>
        <v>41223.22184027778</v>
      </c>
      <c r="T1660" s="10">
        <f t="shared" si="129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25"/>
        <v>1.1279999999999999</v>
      </c>
      <c r="G1661" t="s">
        <v>8219</v>
      </c>
      <c r="H1661">
        <f>E1661/N1661</f>
        <v>12.533333333333333</v>
      </c>
      <c r="I1661" t="s">
        <v>8225</v>
      </c>
      <c r="J1661" t="s">
        <v>8247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t="str">
        <f t="shared" si="126"/>
        <v>music</v>
      </c>
      <c r="R1661" t="str">
        <f t="shared" si="127"/>
        <v>pop</v>
      </c>
      <c r="S1661" s="10">
        <f t="shared" si="128"/>
        <v>41596.913437499999</v>
      </c>
      <c r="T1661" s="10">
        <f t="shared" si="129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25"/>
        <v>12.5375</v>
      </c>
      <c r="G1662" t="s">
        <v>8219</v>
      </c>
      <c r="H1662">
        <f>E1662/N1662</f>
        <v>27.861111111111111</v>
      </c>
      <c r="I1662" t="s">
        <v>8237</v>
      </c>
      <c r="J1662" t="s">
        <v>8249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t="str">
        <f t="shared" si="126"/>
        <v>music</v>
      </c>
      <c r="R1662" t="str">
        <f t="shared" si="127"/>
        <v>pop</v>
      </c>
      <c r="S1662" s="10">
        <f t="shared" si="128"/>
        <v>42459.693865740745</v>
      </c>
      <c r="T1662" s="10">
        <f t="shared" si="129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25"/>
        <v>1.0250632911392406</v>
      </c>
      <c r="G1663" t="s">
        <v>8219</v>
      </c>
      <c r="H1663">
        <f>E1663/N1663</f>
        <v>80.178217821782184</v>
      </c>
      <c r="I1663" t="s">
        <v>8239</v>
      </c>
      <c r="J1663" t="s">
        <v>8249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t="str">
        <f t="shared" si="126"/>
        <v>music</v>
      </c>
      <c r="R1663" t="str">
        <f t="shared" si="127"/>
        <v>pop</v>
      </c>
      <c r="S1663" s="10">
        <f t="shared" si="128"/>
        <v>42343.998043981483</v>
      </c>
      <c r="T1663" s="10">
        <f t="shared" si="129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25"/>
        <v>1.026375</v>
      </c>
      <c r="G1664" t="s">
        <v>8219</v>
      </c>
      <c r="H1664">
        <f>E1664/N1664</f>
        <v>132.43548387096774</v>
      </c>
      <c r="I1664" t="s">
        <v>8224</v>
      </c>
      <c r="J1664" t="s">
        <v>8246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t="str">
        <f t="shared" si="126"/>
        <v>music</v>
      </c>
      <c r="R1664" t="str">
        <f t="shared" si="127"/>
        <v>pop</v>
      </c>
      <c r="S1664" s="10">
        <f t="shared" si="128"/>
        <v>40848.198333333334</v>
      </c>
      <c r="T1664" s="10">
        <f t="shared" si="129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25"/>
        <v>1.08</v>
      </c>
      <c r="G1665" t="s">
        <v>8219</v>
      </c>
      <c r="H1665">
        <f>E1665/N1665</f>
        <v>33.75</v>
      </c>
      <c r="I1665" t="s">
        <v>8224</v>
      </c>
      <c r="J1665" t="s">
        <v>8246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t="str">
        <f t="shared" si="126"/>
        <v>music</v>
      </c>
      <c r="R1665" t="str">
        <f t="shared" si="127"/>
        <v>pop</v>
      </c>
      <c r="S1665" s="10">
        <f t="shared" si="128"/>
        <v>42006.02207175926</v>
      </c>
      <c r="T1665" s="10">
        <f t="shared" si="129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si="125"/>
        <v>1.2240879999999998</v>
      </c>
      <c r="G1666" t="s">
        <v>8219</v>
      </c>
      <c r="H1666">
        <f>E1666/N1666</f>
        <v>34.384494382022467</v>
      </c>
      <c r="I1666" t="s">
        <v>8224</v>
      </c>
      <c r="J1666" t="s">
        <v>8246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t="str">
        <f t="shared" si="126"/>
        <v>music</v>
      </c>
      <c r="R1666" t="str">
        <f t="shared" si="127"/>
        <v>pop</v>
      </c>
      <c r="S1666" s="10">
        <f t="shared" si="128"/>
        <v>40939.761782407404</v>
      </c>
      <c r="T1666" s="10">
        <f t="shared" si="12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ref="F1667:F1730" si="130">E1667/D1667</f>
        <v>1.1945714285714286</v>
      </c>
      <c r="G1667" t="s">
        <v>8219</v>
      </c>
      <c r="H1667">
        <f>E1667/N1667</f>
        <v>44.956989247311824</v>
      </c>
      <c r="I1667" t="s">
        <v>8224</v>
      </c>
      <c r="J1667" t="s">
        <v>8246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t="str">
        <f t="shared" ref="Q1667:Q1730" si="131">LEFT(P1667,(FIND("/",P1667,1)-1))</f>
        <v>music</v>
      </c>
      <c r="R1667" t="str">
        <f t="shared" ref="R1667:R1730" si="132">MID(P1667,FIND("/",P1667)+1,256)</f>
        <v>pop</v>
      </c>
      <c r="S1667" s="10">
        <f t="shared" ref="S1667:S1730" si="133">(((L1667/60)/60)/24)+DATE(1970,1,1)</f>
        <v>40564.649456018517</v>
      </c>
      <c r="T1667" s="10">
        <f t="shared" ref="T1667:T1730" si="134">(((K1667/60)/60)/24)+DATE(1970,1,1)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30"/>
        <v>1.6088</v>
      </c>
      <c r="G1668" t="s">
        <v>8219</v>
      </c>
      <c r="H1668">
        <f>E1668/N1668</f>
        <v>41.04081632653061</v>
      </c>
      <c r="I1668" t="s">
        <v>8224</v>
      </c>
      <c r="J1668" t="s">
        <v>8246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t="str">
        <f t="shared" si="131"/>
        <v>music</v>
      </c>
      <c r="R1668" t="str">
        <f t="shared" si="132"/>
        <v>pop</v>
      </c>
      <c r="S1668" s="10">
        <f t="shared" si="133"/>
        <v>41331.253159722226</v>
      </c>
      <c r="T1668" s="10">
        <f t="shared" si="134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30"/>
        <v>1.2685294117647059</v>
      </c>
      <c r="G1669" t="s">
        <v>8219</v>
      </c>
      <c r="H1669">
        <f>E1669/N1669</f>
        <v>52.597560975609753</v>
      </c>
      <c r="I1669" t="s">
        <v>8224</v>
      </c>
      <c r="J1669" t="s">
        <v>8246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t="str">
        <f t="shared" si="131"/>
        <v>music</v>
      </c>
      <c r="R1669" t="str">
        <f t="shared" si="132"/>
        <v>pop</v>
      </c>
      <c r="S1669" s="10">
        <f t="shared" si="133"/>
        <v>41682.0705787037</v>
      </c>
      <c r="T1669" s="10">
        <f t="shared" si="134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30"/>
        <v>1.026375</v>
      </c>
      <c r="G1670" t="s">
        <v>8219</v>
      </c>
      <c r="H1670">
        <f>E1670/N1670</f>
        <v>70.784482758620683</v>
      </c>
      <c r="I1670" t="s">
        <v>8224</v>
      </c>
      <c r="J1670" t="s">
        <v>8246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t="str">
        <f t="shared" si="131"/>
        <v>music</v>
      </c>
      <c r="R1670" t="str">
        <f t="shared" si="132"/>
        <v>pop</v>
      </c>
      <c r="S1670" s="10">
        <f t="shared" si="133"/>
        <v>40845.14975694444</v>
      </c>
      <c r="T1670" s="10">
        <f t="shared" si="134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30"/>
        <v>1.3975</v>
      </c>
      <c r="G1671" t="s">
        <v>8219</v>
      </c>
      <c r="H1671">
        <f>E1671/N1671</f>
        <v>53.75</v>
      </c>
      <c r="I1671" t="s">
        <v>8224</v>
      </c>
      <c r="J1671" t="s">
        <v>8246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t="str">
        <f t="shared" si="131"/>
        <v>music</v>
      </c>
      <c r="R1671" t="str">
        <f t="shared" si="132"/>
        <v>pop</v>
      </c>
      <c r="S1671" s="10">
        <f t="shared" si="133"/>
        <v>42461.885138888887</v>
      </c>
      <c r="T1671" s="10">
        <f t="shared" si="134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30"/>
        <v>1.026</v>
      </c>
      <c r="G1672" t="s">
        <v>8219</v>
      </c>
      <c r="H1672">
        <f>E1672/N1672</f>
        <v>44.608695652173914</v>
      </c>
      <c r="I1672" t="s">
        <v>8224</v>
      </c>
      <c r="J1672" t="s">
        <v>8246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t="str">
        <f t="shared" si="131"/>
        <v>music</v>
      </c>
      <c r="R1672" t="str">
        <f t="shared" si="132"/>
        <v>pop</v>
      </c>
      <c r="S1672" s="10">
        <f t="shared" si="133"/>
        <v>40313.930543981485</v>
      </c>
      <c r="T1672" s="10">
        <f t="shared" si="134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30"/>
        <v>1.0067349999999999</v>
      </c>
      <c r="G1673" t="s">
        <v>8219</v>
      </c>
      <c r="H1673">
        <f>E1673/N1673</f>
        <v>26.148961038961041</v>
      </c>
      <c r="I1673" t="s">
        <v>8224</v>
      </c>
      <c r="J1673" t="s">
        <v>8246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t="str">
        <f t="shared" si="131"/>
        <v>music</v>
      </c>
      <c r="R1673" t="str">
        <f t="shared" si="132"/>
        <v>pop</v>
      </c>
      <c r="S1673" s="10">
        <f t="shared" si="133"/>
        <v>42553.54414351852</v>
      </c>
      <c r="T1673" s="10">
        <f t="shared" si="134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30"/>
        <v>1.1294117647058823</v>
      </c>
      <c r="G1674" t="s">
        <v>8219</v>
      </c>
      <c r="H1674">
        <f>E1674/N1674</f>
        <v>39.183673469387756</v>
      </c>
      <c r="I1674" t="s">
        <v>8224</v>
      </c>
      <c r="J1674" t="s">
        <v>8246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t="str">
        <f t="shared" si="131"/>
        <v>music</v>
      </c>
      <c r="R1674" t="str">
        <f t="shared" si="132"/>
        <v>pop</v>
      </c>
      <c r="S1674" s="10">
        <f t="shared" si="133"/>
        <v>41034.656597222223</v>
      </c>
      <c r="T1674" s="10">
        <f t="shared" si="134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30"/>
        <v>1.2809523809523808</v>
      </c>
      <c r="G1675" t="s">
        <v>8219</v>
      </c>
      <c r="H1675">
        <f>E1675/N1675</f>
        <v>45.593220338983052</v>
      </c>
      <c r="I1675" t="s">
        <v>8224</v>
      </c>
      <c r="J1675" t="s">
        <v>8246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t="str">
        <f t="shared" si="131"/>
        <v>music</v>
      </c>
      <c r="R1675" t="str">
        <f t="shared" si="132"/>
        <v>pop</v>
      </c>
      <c r="S1675" s="10">
        <f t="shared" si="133"/>
        <v>42039.878379629634</v>
      </c>
      <c r="T1675" s="10">
        <f t="shared" si="134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30"/>
        <v>2.0169999999999999</v>
      </c>
      <c r="G1676" t="s">
        <v>8219</v>
      </c>
      <c r="H1676">
        <f>E1676/N1676</f>
        <v>89.247787610619469</v>
      </c>
      <c r="I1676" t="s">
        <v>8224</v>
      </c>
      <c r="J1676" t="s">
        <v>8246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t="str">
        <f t="shared" si="131"/>
        <v>music</v>
      </c>
      <c r="R1676" t="str">
        <f t="shared" si="132"/>
        <v>pop</v>
      </c>
      <c r="S1676" s="10">
        <f t="shared" si="133"/>
        <v>42569.605393518519</v>
      </c>
      <c r="T1676" s="10">
        <f t="shared" si="134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30"/>
        <v>1.37416</v>
      </c>
      <c r="G1677" t="s">
        <v>8219</v>
      </c>
      <c r="H1677">
        <f>E1677/N1677</f>
        <v>40.416470588235299</v>
      </c>
      <c r="I1677" t="s">
        <v>8224</v>
      </c>
      <c r="J1677" t="s">
        <v>8246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t="str">
        <f t="shared" si="131"/>
        <v>music</v>
      </c>
      <c r="R1677" t="str">
        <f t="shared" si="132"/>
        <v>pop</v>
      </c>
      <c r="S1677" s="10">
        <f t="shared" si="133"/>
        <v>40802.733101851853</v>
      </c>
      <c r="T1677" s="10">
        <f t="shared" si="134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30"/>
        <v>1.1533333333333333</v>
      </c>
      <c r="G1678" t="s">
        <v>8219</v>
      </c>
      <c r="H1678">
        <f>E1678/N1678</f>
        <v>82.38095238095238</v>
      </c>
      <c r="I1678" t="s">
        <v>8224</v>
      </c>
      <c r="J1678" t="s">
        <v>8246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t="str">
        <f t="shared" si="131"/>
        <v>music</v>
      </c>
      <c r="R1678" t="str">
        <f t="shared" si="132"/>
        <v>pop</v>
      </c>
      <c r="S1678" s="10">
        <f t="shared" si="133"/>
        <v>40973.72623842593</v>
      </c>
      <c r="T1678" s="10">
        <f t="shared" si="134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30"/>
        <v>1.1166666666666667</v>
      </c>
      <c r="G1679" t="s">
        <v>8219</v>
      </c>
      <c r="H1679">
        <f>E1679/N1679</f>
        <v>159.52380952380952</v>
      </c>
      <c r="I1679" t="s">
        <v>8227</v>
      </c>
      <c r="J1679" t="s">
        <v>8249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t="str">
        <f t="shared" si="131"/>
        <v>music</v>
      </c>
      <c r="R1679" t="str">
        <f t="shared" si="132"/>
        <v>pop</v>
      </c>
      <c r="S1679" s="10">
        <f t="shared" si="133"/>
        <v>42416.407129629632</v>
      </c>
      <c r="T1679" s="10">
        <f t="shared" si="134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30"/>
        <v>1.1839999999999999</v>
      </c>
      <c r="G1680" t="s">
        <v>8219</v>
      </c>
      <c r="H1680">
        <f>E1680/N1680</f>
        <v>36.244897959183675</v>
      </c>
      <c r="I1680" t="s">
        <v>8224</v>
      </c>
      <c r="J1680" t="s">
        <v>8246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t="str">
        <f t="shared" si="131"/>
        <v>music</v>
      </c>
      <c r="R1680" t="str">
        <f t="shared" si="132"/>
        <v>pop</v>
      </c>
      <c r="S1680" s="10">
        <f t="shared" si="133"/>
        <v>41662.854988425926</v>
      </c>
      <c r="T1680" s="10">
        <f t="shared" si="134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30"/>
        <v>1.75</v>
      </c>
      <c r="G1681" t="s">
        <v>8219</v>
      </c>
      <c r="H1681">
        <f>E1681/N1681</f>
        <v>62.5</v>
      </c>
      <c r="I1681" t="s">
        <v>8224</v>
      </c>
      <c r="J1681" t="s">
        <v>8246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t="str">
        <f t="shared" si="131"/>
        <v>music</v>
      </c>
      <c r="R1681" t="str">
        <f t="shared" si="132"/>
        <v>pop</v>
      </c>
      <c r="S1681" s="10">
        <f t="shared" si="133"/>
        <v>40723.068807870368</v>
      </c>
      <c r="T1681" s="10">
        <f t="shared" si="134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30"/>
        <v>1.175</v>
      </c>
      <c r="G1682" t="s">
        <v>8219</v>
      </c>
      <c r="H1682">
        <f>E1682/N1682</f>
        <v>47</v>
      </c>
      <c r="I1682" t="s">
        <v>8224</v>
      </c>
      <c r="J1682" t="s">
        <v>8246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t="str">
        <f t="shared" si="131"/>
        <v>music</v>
      </c>
      <c r="R1682" t="str">
        <f t="shared" si="132"/>
        <v>pop</v>
      </c>
      <c r="S1682" s="10">
        <f t="shared" si="133"/>
        <v>41802.757719907408</v>
      </c>
      <c r="T1682" s="10">
        <f t="shared" si="134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30"/>
        <v>1.0142212307692309</v>
      </c>
      <c r="G1683" t="s">
        <v>8222</v>
      </c>
      <c r="H1683">
        <f>E1683/N1683</f>
        <v>74.575090497737563</v>
      </c>
      <c r="I1683" t="s">
        <v>8224</v>
      </c>
      <c r="J1683" t="s">
        <v>8246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t="str">
        <f t="shared" si="131"/>
        <v>music</v>
      </c>
      <c r="R1683" t="str">
        <f t="shared" si="132"/>
        <v>faith</v>
      </c>
      <c r="S1683" s="10">
        <f t="shared" si="133"/>
        <v>42774.121342592596</v>
      </c>
      <c r="T1683" s="10">
        <f t="shared" si="134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30"/>
        <v>0</v>
      </c>
      <c r="G1684" t="s">
        <v>8222</v>
      </c>
      <c r="H1684" t="e">
        <f>E1684/N1684</f>
        <v>#DIV/0!</v>
      </c>
      <c r="I1684" t="s">
        <v>8224</v>
      </c>
      <c r="J1684" t="s">
        <v>8246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t="str">
        <f t="shared" si="131"/>
        <v>music</v>
      </c>
      <c r="R1684" t="str">
        <f t="shared" si="132"/>
        <v>faith</v>
      </c>
      <c r="S1684" s="10">
        <f t="shared" si="133"/>
        <v>42779.21365740741</v>
      </c>
      <c r="T1684" s="10">
        <f t="shared" si="134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30"/>
        <v>0.21714285714285714</v>
      </c>
      <c r="G1685" t="s">
        <v>8222</v>
      </c>
      <c r="H1685">
        <f>E1685/N1685</f>
        <v>76</v>
      </c>
      <c r="I1685" t="s">
        <v>8230</v>
      </c>
      <c r="J1685" t="s">
        <v>8249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t="str">
        <f t="shared" si="131"/>
        <v>music</v>
      </c>
      <c r="R1685" t="str">
        <f t="shared" si="132"/>
        <v>faith</v>
      </c>
      <c r="S1685" s="10">
        <f t="shared" si="133"/>
        <v>42808.781689814816</v>
      </c>
      <c r="T1685" s="10">
        <f t="shared" si="134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30"/>
        <v>1.0912500000000001</v>
      </c>
      <c r="G1686" t="s">
        <v>8222</v>
      </c>
      <c r="H1686">
        <f>E1686/N1686</f>
        <v>86.43564356435644</v>
      </c>
      <c r="I1686" t="s">
        <v>8224</v>
      </c>
      <c r="J1686" t="s">
        <v>8246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t="str">
        <f t="shared" si="131"/>
        <v>music</v>
      </c>
      <c r="R1686" t="str">
        <f t="shared" si="132"/>
        <v>faith</v>
      </c>
      <c r="S1686" s="10">
        <f t="shared" si="133"/>
        <v>42783.815289351856</v>
      </c>
      <c r="T1686" s="10">
        <f t="shared" si="134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30"/>
        <v>1.0285714285714285</v>
      </c>
      <c r="G1687" t="s">
        <v>8222</v>
      </c>
      <c r="H1687">
        <f>E1687/N1687</f>
        <v>24</v>
      </c>
      <c r="I1687" t="s">
        <v>8224</v>
      </c>
      <c r="J1687" t="s">
        <v>8246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t="str">
        <f t="shared" si="131"/>
        <v>music</v>
      </c>
      <c r="R1687" t="str">
        <f t="shared" si="132"/>
        <v>faith</v>
      </c>
      <c r="S1687" s="10">
        <f t="shared" si="133"/>
        <v>42788.2502662037</v>
      </c>
      <c r="T1687" s="10">
        <f t="shared" si="134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30"/>
        <v>3.5999999999999999E-3</v>
      </c>
      <c r="G1688" t="s">
        <v>8222</v>
      </c>
      <c r="H1688">
        <f>E1688/N1688</f>
        <v>18</v>
      </c>
      <c r="I1688" t="s">
        <v>8229</v>
      </c>
      <c r="J1688" t="s">
        <v>8251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t="str">
        <f t="shared" si="131"/>
        <v>music</v>
      </c>
      <c r="R1688" t="str">
        <f t="shared" si="132"/>
        <v>faith</v>
      </c>
      <c r="S1688" s="10">
        <f t="shared" si="133"/>
        <v>42792.843969907408</v>
      </c>
      <c r="T1688" s="10">
        <f t="shared" si="134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30"/>
        <v>0.3125</v>
      </c>
      <c r="G1689" t="s">
        <v>8222</v>
      </c>
      <c r="H1689">
        <f>E1689/N1689</f>
        <v>80.128205128205124</v>
      </c>
      <c r="I1689" t="s">
        <v>8224</v>
      </c>
      <c r="J1689" t="s">
        <v>8246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t="str">
        <f t="shared" si="131"/>
        <v>music</v>
      </c>
      <c r="R1689" t="str">
        <f t="shared" si="132"/>
        <v>faith</v>
      </c>
      <c r="S1689" s="10">
        <f t="shared" si="133"/>
        <v>42802.046817129631</v>
      </c>
      <c r="T1689" s="10">
        <f t="shared" si="134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30"/>
        <v>0.443</v>
      </c>
      <c r="G1690" t="s">
        <v>8222</v>
      </c>
      <c r="H1690">
        <f>E1690/N1690</f>
        <v>253.14285714285714</v>
      </c>
      <c r="I1690" t="s">
        <v>8224</v>
      </c>
      <c r="J1690" t="s">
        <v>8246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t="str">
        <f t="shared" si="131"/>
        <v>music</v>
      </c>
      <c r="R1690" t="str">
        <f t="shared" si="132"/>
        <v>faith</v>
      </c>
      <c r="S1690" s="10">
        <f t="shared" si="133"/>
        <v>42804.534652777773</v>
      </c>
      <c r="T1690" s="10">
        <f t="shared" si="134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30"/>
        <v>1</v>
      </c>
      <c r="G1691" t="s">
        <v>8222</v>
      </c>
      <c r="H1691">
        <f>E1691/N1691</f>
        <v>171.42857142857142</v>
      </c>
      <c r="I1691" t="s">
        <v>8224</v>
      </c>
      <c r="J1691" t="s">
        <v>8246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t="str">
        <f t="shared" si="131"/>
        <v>music</v>
      </c>
      <c r="R1691" t="str">
        <f t="shared" si="132"/>
        <v>faith</v>
      </c>
      <c r="S1691" s="10">
        <f t="shared" si="133"/>
        <v>42780.942476851851</v>
      </c>
      <c r="T1691" s="10">
        <f t="shared" si="134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30"/>
        <v>0.254</v>
      </c>
      <c r="G1692" t="s">
        <v>8222</v>
      </c>
      <c r="H1692">
        <f>E1692/N1692</f>
        <v>57.727272727272727</v>
      </c>
      <c r="I1692" t="s">
        <v>8224</v>
      </c>
      <c r="J1692" t="s">
        <v>8246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t="str">
        <f t="shared" si="131"/>
        <v>music</v>
      </c>
      <c r="R1692" t="str">
        <f t="shared" si="132"/>
        <v>faith</v>
      </c>
      <c r="S1692" s="10">
        <f t="shared" si="133"/>
        <v>42801.43104166667</v>
      </c>
      <c r="T1692" s="10">
        <f t="shared" si="134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30"/>
        <v>0.33473333333333333</v>
      </c>
      <c r="G1693" t="s">
        <v>8222</v>
      </c>
      <c r="H1693">
        <f>E1693/N1693</f>
        <v>264.26315789473682</v>
      </c>
      <c r="I1693" t="s">
        <v>8224</v>
      </c>
      <c r="J1693" t="s">
        <v>8246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t="str">
        <f t="shared" si="131"/>
        <v>music</v>
      </c>
      <c r="R1693" t="str">
        <f t="shared" si="132"/>
        <v>faith</v>
      </c>
      <c r="S1693" s="10">
        <f t="shared" si="133"/>
        <v>42795.701481481476</v>
      </c>
      <c r="T1693" s="10">
        <f t="shared" si="134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30"/>
        <v>0.47799999999999998</v>
      </c>
      <c r="G1694" t="s">
        <v>8222</v>
      </c>
      <c r="H1694">
        <f>E1694/N1694</f>
        <v>159.33333333333334</v>
      </c>
      <c r="I1694" t="s">
        <v>8224</v>
      </c>
      <c r="J1694" t="s">
        <v>8246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t="str">
        <f t="shared" si="131"/>
        <v>music</v>
      </c>
      <c r="R1694" t="str">
        <f t="shared" si="132"/>
        <v>faith</v>
      </c>
      <c r="S1694" s="10">
        <f t="shared" si="133"/>
        <v>42788.151238425926</v>
      </c>
      <c r="T1694" s="10">
        <f t="shared" si="134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30"/>
        <v>9.3333333333333338E-2</v>
      </c>
      <c r="G1695" t="s">
        <v>8222</v>
      </c>
      <c r="H1695">
        <f>E1695/N1695</f>
        <v>35</v>
      </c>
      <c r="I1695" t="s">
        <v>8225</v>
      </c>
      <c r="J1695" t="s">
        <v>8247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t="str">
        <f t="shared" si="131"/>
        <v>music</v>
      </c>
      <c r="R1695" t="str">
        <f t="shared" si="132"/>
        <v>faith</v>
      </c>
      <c r="S1695" s="10">
        <f t="shared" si="133"/>
        <v>42803.920277777783</v>
      </c>
      <c r="T1695" s="10">
        <f t="shared" si="134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30"/>
        <v>5.0000000000000001E-4</v>
      </c>
      <c r="G1696" t="s">
        <v>8222</v>
      </c>
      <c r="H1696">
        <f>E1696/N1696</f>
        <v>5</v>
      </c>
      <c r="I1696" t="s">
        <v>8224</v>
      </c>
      <c r="J1696" t="s">
        <v>8246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t="str">
        <f t="shared" si="131"/>
        <v>music</v>
      </c>
      <c r="R1696" t="str">
        <f t="shared" si="132"/>
        <v>faith</v>
      </c>
      <c r="S1696" s="10">
        <f t="shared" si="133"/>
        <v>42791.669837962967</v>
      </c>
      <c r="T1696" s="10">
        <f t="shared" si="134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30"/>
        <v>0.11708333333333333</v>
      </c>
      <c r="G1697" t="s">
        <v>8222</v>
      </c>
      <c r="H1697">
        <f>E1697/N1697</f>
        <v>61.086956521739133</v>
      </c>
      <c r="I1697" t="s">
        <v>8224</v>
      </c>
      <c r="J1697" t="s">
        <v>8246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t="str">
        <f t="shared" si="131"/>
        <v>music</v>
      </c>
      <c r="R1697" t="str">
        <f t="shared" si="132"/>
        <v>faith</v>
      </c>
      <c r="S1697" s="10">
        <f t="shared" si="133"/>
        <v>42801.031412037039</v>
      </c>
      <c r="T1697" s="10">
        <f t="shared" si="134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30"/>
        <v>0</v>
      </c>
      <c r="G1698" t="s">
        <v>8222</v>
      </c>
      <c r="H1698" t="e">
        <f>E1698/N1698</f>
        <v>#DIV/0!</v>
      </c>
      <c r="I1698" t="s">
        <v>8224</v>
      </c>
      <c r="J1698" t="s">
        <v>8246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t="str">
        <f t="shared" si="131"/>
        <v>music</v>
      </c>
      <c r="R1698" t="str">
        <f t="shared" si="132"/>
        <v>faith</v>
      </c>
      <c r="S1698" s="10">
        <f t="shared" si="133"/>
        <v>42796.069571759261</v>
      </c>
      <c r="T1698" s="10">
        <f t="shared" si="134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30"/>
        <v>0.20208000000000001</v>
      </c>
      <c r="G1699" t="s">
        <v>8222</v>
      </c>
      <c r="H1699">
        <f>E1699/N1699</f>
        <v>114.81818181818181</v>
      </c>
      <c r="I1699" t="s">
        <v>8224</v>
      </c>
      <c r="J1699" t="s">
        <v>8246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t="str">
        <f t="shared" si="131"/>
        <v>music</v>
      </c>
      <c r="R1699" t="str">
        <f t="shared" si="132"/>
        <v>faith</v>
      </c>
      <c r="S1699" s="10">
        <f t="shared" si="133"/>
        <v>42805.032962962956</v>
      </c>
      <c r="T1699" s="10">
        <f t="shared" si="134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30"/>
        <v>0</v>
      </c>
      <c r="G1700" t="s">
        <v>8222</v>
      </c>
      <c r="H1700" t="e">
        <f>E1700/N1700</f>
        <v>#DIV/0!</v>
      </c>
      <c r="I1700" t="s">
        <v>8224</v>
      </c>
      <c r="J1700" t="s">
        <v>8246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t="str">
        <f t="shared" si="131"/>
        <v>music</v>
      </c>
      <c r="R1700" t="str">
        <f t="shared" si="132"/>
        <v>faith</v>
      </c>
      <c r="S1700" s="10">
        <f t="shared" si="133"/>
        <v>42796.207870370374</v>
      </c>
      <c r="T1700" s="10">
        <f t="shared" si="134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30"/>
        <v>4.2311459353574929E-2</v>
      </c>
      <c r="G1701" t="s">
        <v>8222</v>
      </c>
      <c r="H1701">
        <f>E1701/N1701</f>
        <v>54</v>
      </c>
      <c r="I1701" t="s">
        <v>8224</v>
      </c>
      <c r="J1701" t="s">
        <v>8246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t="str">
        <f t="shared" si="131"/>
        <v>music</v>
      </c>
      <c r="R1701" t="str">
        <f t="shared" si="132"/>
        <v>faith</v>
      </c>
      <c r="S1701" s="10">
        <f t="shared" si="133"/>
        <v>42806.863946759258</v>
      </c>
      <c r="T1701" s="10">
        <f t="shared" si="134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30"/>
        <v>0.2606</v>
      </c>
      <c r="G1702" t="s">
        <v>8222</v>
      </c>
      <c r="H1702">
        <f>E1702/N1702</f>
        <v>65.974683544303801</v>
      </c>
      <c r="I1702" t="s">
        <v>8224</v>
      </c>
      <c r="J1702" t="s">
        <v>8246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t="str">
        <f t="shared" si="131"/>
        <v>music</v>
      </c>
      <c r="R1702" t="str">
        <f t="shared" si="132"/>
        <v>faith</v>
      </c>
      <c r="S1702" s="10">
        <f t="shared" si="133"/>
        <v>42796.071643518517</v>
      </c>
      <c r="T1702" s="10">
        <f t="shared" si="134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30"/>
        <v>1.9801980198019802E-3</v>
      </c>
      <c r="G1703" t="s">
        <v>8221</v>
      </c>
      <c r="H1703">
        <f>E1703/N1703</f>
        <v>5</v>
      </c>
      <c r="I1703" t="s">
        <v>8224</v>
      </c>
      <c r="J1703" t="s">
        <v>8246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t="str">
        <f t="shared" si="131"/>
        <v>music</v>
      </c>
      <c r="R1703" t="str">
        <f t="shared" si="132"/>
        <v>faith</v>
      </c>
      <c r="S1703" s="10">
        <f t="shared" si="133"/>
        <v>41989.664409722223</v>
      </c>
      <c r="T1703" s="10">
        <f t="shared" si="134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30"/>
        <v>6.0606060606060605E-5</v>
      </c>
      <c r="G1704" t="s">
        <v>8221</v>
      </c>
      <c r="H1704">
        <f>E1704/N1704</f>
        <v>1</v>
      </c>
      <c r="I1704" t="s">
        <v>8224</v>
      </c>
      <c r="J1704" t="s">
        <v>8246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t="str">
        <f t="shared" si="131"/>
        <v>music</v>
      </c>
      <c r="R1704" t="str">
        <f t="shared" si="132"/>
        <v>faith</v>
      </c>
      <c r="S1704" s="10">
        <f t="shared" si="133"/>
        <v>42063.869791666672</v>
      </c>
      <c r="T1704" s="10">
        <f t="shared" si="134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30"/>
        <v>1.0200000000000001E-2</v>
      </c>
      <c r="G1705" t="s">
        <v>8221</v>
      </c>
      <c r="H1705">
        <f>E1705/N1705</f>
        <v>25.5</v>
      </c>
      <c r="I1705" t="s">
        <v>8224</v>
      </c>
      <c r="J1705" t="s">
        <v>8246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t="str">
        <f t="shared" si="131"/>
        <v>music</v>
      </c>
      <c r="R1705" t="str">
        <f t="shared" si="132"/>
        <v>faith</v>
      </c>
      <c r="S1705" s="10">
        <f t="shared" si="133"/>
        <v>42187.281678240746</v>
      </c>
      <c r="T1705" s="10">
        <f t="shared" si="134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30"/>
        <v>0.65100000000000002</v>
      </c>
      <c r="G1706" t="s">
        <v>8221</v>
      </c>
      <c r="H1706">
        <f>E1706/N1706</f>
        <v>118.36363636363636</v>
      </c>
      <c r="I1706" t="s">
        <v>8224</v>
      </c>
      <c r="J1706" t="s">
        <v>8246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t="str">
        <f t="shared" si="131"/>
        <v>music</v>
      </c>
      <c r="R1706" t="str">
        <f t="shared" si="132"/>
        <v>faith</v>
      </c>
      <c r="S1706" s="10">
        <f t="shared" si="133"/>
        <v>42021.139733796299</v>
      </c>
      <c r="T1706" s="10">
        <f t="shared" si="134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30"/>
        <v>0</v>
      </c>
      <c r="G1707" t="s">
        <v>8221</v>
      </c>
      <c r="H1707" t="e">
        <f>E1707/N1707</f>
        <v>#DIV/0!</v>
      </c>
      <c r="I1707" t="s">
        <v>8224</v>
      </c>
      <c r="J1707" t="s">
        <v>8246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t="str">
        <f t="shared" si="131"/>
        <v>music</v>
      </c>
      <c r="R1707" t="str">
        <f t="shared" si="132"/>
        <v>faith</v>
      </c>
      <c r="S1707" s="10">
        <f t="shared" si="133"/>
        <v>42245.016736111109</v>
      </c>
      <c r="T1707" s="10">
        <f t="shared" si="134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30"/>
        <v>0</v>
      </c>
      <c r="G1708" t="s">
        <v>8221</v>
      </c>
      <c r="H1708" t="e">
        <f>E1708/N1708</f>
        <v>#DIV/0!</v>
      </c>
      <c r="I1708" t="s">
        <v>8236</v>
      </c>
      <c r="J1708" t="s">
        <v>8249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t="str">
        <f t="shared" si="131"/>
        <v>music</v>
      </c>
      <c r="R1708" t="str">
        <f t="shared" si="132"/>
        <v>faith</v>
      </c>
      <c r="S1708" s="10">
        <f t="shared" si="133"/>
        <v>42179.306388888886</v>
      </c>
      <c r="T1708" s="10">
        <f t="shared" si="134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30"/>
        <v>9.74E-2</v>
      </c>
      <c r="G1709" t="s">
        <v>8221</v>
      </c>
      <c r="H1709">
        <f>E1709/N1709</f>
        <v>54.111111111111114</v>
      </c>
      <c r="I1709" t="s">
        <v>8224</v>
      </c>
      <c r="J1709" t="s">
        <v>8246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t="str">
        <f t="shared" si="131"/>
        <v>music</v>
      </c>
      <c r="R1709" t="str">
        <f t="shared" si="132"/>
        <v>faith</v>
      </c>
      <c r="S1709" s="10">
        <f t="shared" si="133"/>
        <v>42427.721006944441</v>
      </c>
      <c r="T1709" s="10">
        <f t="shared" si="134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30"/>
        <v>0</v>
      </c>
      <c r="G1710" t="s">
        <v>8221</v>
      </c>
      <c r="H1710" t="e">
        <f>E1710/N1710</f>
        <v>#DIV/0!</v>
      </c>
      <c r="I1710" t="s">
        <v>8224</v>
      </c>
      <c r="J1710" t="s">
        <v>8246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t="str">
        <f t="shared" si="131"/>
        <v>music</v>
      </c>
      <c r="R1710" t="str">
        <f t="shared" si="132"/>
        <v>faith</v>
      </c>
      <c r="S1710" s="10">
        <f t="shared" si="133"/>
        <v>42451.866967592592</v>
      </c>
      <c r="T1710" s="10">
        <f t="shared" si="134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30"/>
        <v>4.8571428571428571E-2</v>
      </c>
      <c r="G1711" t="s">
        <v>8221</v>
      </c>
      <c r="H1711">
        <f>E1711/N1711</f>
        <v>21.25</v>
      </c>
      <c r="I1711" t="s">
        <v>8224</v>
      </c>
      <c r="J1711" t="s">
        <v>8246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t="str">
        <f t="shared" si="131"/>
        <v>music</v>
      </c>
      <c r="R1711" t="str">
        <f t="shared" si="132"/>
        <v>faith</v>
      </c>
      <c r="S1711" s="10">
        <f t="shared" si="133"/>
        <v>41841.56381944444</v>
      </c>
      <c r="T1711" s="10">
        <f t="shared" si="134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30"/>
        <v>6.7999999999999996E-3</v>
      </c>
      <c r="G1712" t="s">
        <v>8221</v>
      </c>
      <c r="H1712">
        <f>E1712/N1712</f>
        <v>34</v>
      </c>
      <c r="I1712" t="s">
        <v>8236</v>
      </c>
      <c r="J1712" t="s">
        <v>8249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t="str">
        <f t="shared" si="131"/>
        <v>music</v>
      </c>
      <c r="R1712" t="str">
        <f t="shared" si="132"/>
        <v>faith</v>
      </c>
      <c r="S1712" s="10">
        <f t="shared" si="133"/>
        <v>42341.59129629629</v>
      </c>
      <c r="T1712" s="10">
        <f t="shared" si="134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30"/>
        <v>0.105</v>
      </c>
      <c r="G1713" t="s">
        <v>8221</v>
      </c>
      <c r="H1713">
        <f>E1713/N1713</f>
        <v>525</v>
      </c>
      <c r="I1713" t="s">
        <v>8224</v>
      </c>
      <c r="J1713" t="s">
        <v>8246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t="str">
        <f t="shared" si="131"/>
        <v>music</v>
      </c>
      <c r="R1713" t="str">
        <f t="shared" si="132"/>
        <v>faith</v>
      </c>
      <c r="S1713" s="10">
        <f t="shared" si="133"/>
        <v>41852.646226851852</v>
      </c>
      <c r="T1713" s="10">
        <f t="shared" si="134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30"/>
        <v>0</v>
      </c>
      <c r="G1714" t="s">
        <v>8221</v>
      </c>
      <c r="H1714" t="e">
        <f>E1714/N1714</f>
        <v>#DIV/0!</v>
      </c>
      <c r="I1714" t="s">
        <v>8224</v>
      </c>
      <c r="J1714" t="s">
        <v>8246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t="str">
        <f t="shared" si="131"/>
        <v>music</v>
      </c>
      <c r="R1714" t="str">
        <f t="shared" si="132"/>
        <v>faith</v>
      </c>
      <c r="S1714" s="10">
        <f t="shared" si="133"/>
        <v>42125.913807870369</v>
      </c>
      <c r="T1714" s="10">
        <f t="shared" si="134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30"/>
        <v>1.6666666666666666E-2</v>
      </c>
      <c r="G1715" t="s">
        <v>8221</v>
      </c>
      <c r="H1715">
        <f>E1715/N1715</f>
        <v>50</v>
      </c>
      <c r="I1715" t="s">
        <v>8224</v>
      </c>
      <c r="J1715" t="s">
        <v>8246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t="str">
        <f t="shared" si="131"/>
        <v>music</v>
      </c>
      <c r="R1715" t="str">
        <f t="shared" si="132"/>
        <v>faith</v>
      </c>
      <c r="S1715" s="10">
        <f t="shared" si="133"/>
        <v>41887.801064814819</v>
      </c>
      <c r="T1715" s="10">
        <f t="shared" si="134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30"/>
        <v>7.868E-2</v>
      </c>
      <c r="G1716" t="s">
        <v>8221</v>
      </c>
      <c r="H1716">
        <f>E1716/N1716</f>
        <v>115.70588235294117</v>
      </c>
      <c r="I1716" t="s">
        <v>8224</v>
      </c>
      <c r="J1716" t="s">
        <v>8246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t="str">
        <f t="shared" si="131"/>
        <v>music</v>
      </c>
      <c r="R1716" t="str">
        <f t="shared" si="132"/>
        <v>faith</v>
      </c>
      <c r="S1716" s="10">
        <f t="shared" si="133"/>
        <v>42095.918530092589</v>
      </c>
      <c r="T1716" s="10">
        <f t="shared" si="134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30"/>
        <v>2.2000000000000001E-3</v>
      </c>
      <c r="G1717" t="s">
        <v>8221</v>
      </c>
      <c r="H1717">
        <f>E1717/N1717</f>
        <v>5.5</v>
      </c>
      <c r="I1717" t="s">
        <v>8224</v>
      </c>
      <c r="J1717" t="s">
        <v>8246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t="str">
        <f t="shared" si="131"/>
        <v>music</v>
      </c>
      <c r="R1717" t="str">
        <f t="shared" si="132"/>
        <v>faith</v>
      </c>
      <c r="S1717" s="10">
        <f t="shared" si="133"/>
        <v>42064.217418981483</v>
      </c>
      <c r="T1717" s="10">
        <f t="shared" si="134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30"/>
        <v>7.4999999999999997E-2</v>
      </c>
      <c r="G1718" t="s">
        <v>8221</v>
      </c>
      <c r="H1718">
        <f>E1718/N1718</f>
        <v>50</v>
      </c>
      <c r="I1718" t="s">
        <v>8224</v>
      </c>
      <c r="J1718" t="s">
        <v>8246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t="str">
        <f t="shared" si="131"/>
        <v>music</v>
      </c>
      <c r="R1718" t="str">
        <f t="shared" si="132"/>
        <v>faith</v>
      </c>
      <c r="S1718" s="10">
        <f t="shared" si="133"/>
        <v>42673.577534722222</v>
      </c>
      <c r="T1718" s="10">
        <f t="shared" si="134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30"/>
        <v>0.42725880551301687</v>
      </c>
      <c r="G1719" t="s">
        <v>8221</v>
      </c>
      <c r="H1719">
        <f>E1719/N1719</f>
        <v>34.024390243902438</v>
      </c>
      <c r="I1719" t="s">
        <v>8224</v>
      </c>
      <c r="J1719" t="s">
        <v>8246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t="str">
        <f t="shared" si="131"/>
        <v>music</v>
      </c>
      <c r="R1719" t="str">
        <f t="shared" si="132"/>
        <v>faith</v>
      </c>
      <c r="S1719" s="10">
        <f t="shared" si="133"/>
        <v>42460.98192129629</v>
      </c>
      <c r="T1719" s="10">
        <f t="shared" si="134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30"/>
        <v>2.142857142857143E-3</v>
      </c>
      <c r="G1720" t="s">
        <v>8221</v>
      </c>
      <c r="H1720">
        <f>E1720/N1720</f>
        <v>37.5</v>
      </c>
      <c r="I1720" t="s">
        <v>8224</v>
      </c>
      <c r="J1720" t="s">
        <v>8246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t="str">
        <f t="shared" si="131"/>
        <v>music</v>
      </c>
      <c r="R1720" t="str">
        <f t="shared" si="132"/>
        <v>faith</v>
      </c>
      <c r="S1720" s="10">
        <f t="shared" si="133"/>
        <v>42460.610520833332</v>
      </c>
      <c r="T1720" s="10">
        <f t="shared" si="134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30"/>
        <v>8.7500000000000008E-3</v>
      </c>
      <c r="G1721" t="s">
        <v>8221</v>
      </c>
      <c r="H1721">
        <f>E1721/N1721</f>
        <v>11.666666666666666</v>
      </c>
      <c r="I1721" t="s">
        <v>8224</v>
      </c>
      <c r="J1721" t="s">
        <v>8246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t="str">
        <f t="shared" si="131"/>
        <v>music</v>
      </c>
      <c r="R1721" t="str">
        <f t="shared" si="132"/>
        <v>faith</v>
      </c>
      <c r="S1721" s="10">
        <f t="shared" si="133"/>
        <v>41869.534618055557</v>
      </c>
      <c r="T1721" s="10">
        <f t="shared" si="134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30"/>
        <v>5.6250000000000001E-2</v>
      </c>
      <c r="G1722" t="s">
        <v>8221</v>
      </c>
      <c r="H1722">
        <f>E1722/N1722</f>
        <v>28.125</v>
      </c>
      <c r="I1722" t="s">
        <v>8224</v>
      </c>
      <c r="J1722" t="s">
        <v>8246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t="str">
        <f t="shared" si="131"/>
        <v>music</v>
      </c>
      <c r="R1722" t="str">
        <f t="shared" si="132"/>
        <v>faith</v>
      </c>
      <c r="S1722" s="10">
        <f t="shared" si="133"/>
        <v>41922.783229166671</v>
      </c>
      <c r="T1722" s="10">
        <f t="shared" si="134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30"/>
        <v>0</v>
      </c>
      <c r="G1723" t="s">
        <v>8221</v>
      </c>
      <c r="H1723" t="e">
        <f>E1723/N1723</f>
        <v>#DIV/0!</v>
      </c>
      <c r="I1723" t="s">
        <v>8224</v>
      </c>
      <c r="J1723" t="s">
        <v>8246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t="str">
        <f t="shared" si="131"/>
        <v>music</v>
      </c>
      <c r="R1723" t="str">
        <f t="shared" si="132"/>
        <v>faith</v>
      </c>
      <c r="S1723" s="10">
        <f t="shared" si="133"/>
        <v>42319.461377314816</v>
      </c>
      <c r="T1723" s="10">
        <f t="shared" si="134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30"/>
        <v>3.4722222222222224E-4</v>
      </c>
      <c r="G1724" t="s">
        <v>8221</v>
      </c>
      <c r="H1724">
        <f>E1724/N1724</f>
        <v>1</v>
      </c>
      <c r="I1724" t="s">
        <v>8224</v>
      </c>
      <c r="J1724" t="s">
        <v>8246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t="str">
        <f t="shared" si="131"/>
        <v>music</v>
      </c>
      <c r="R1724" t="str">
        <f t="shared" si="132"/>
        <v>faith</v>
      </c>
      <c r="S1724" s="10">
        <f t="shared" si="133"/>
        <v>42425.960983796293</v>
      </c>
      <c r="T1724" s="10">
        <f t="shared" si="134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30"/>
        <v>6.5000000000000002E-2</v>
      </c>
      <c r="G1725" t="s">
        <v>8221</v>
      </c>
      <c r="H1725">
        <f>E1725/N1725</f>
        <v>216.66666666666666</v>
      </c>
      <c r="I1725" t="s">
        <v>8224</v>
      </c>
      <c r="J1725" t="s">
        <v>8246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t="str">
        <f t="shared" si="131"/>
        <v>music</v>
      </c>
      <c r="R1725" t="str">
        <f t="shared" si="132"/>
        <v>faith</v>
      </c>
      <c r="S1725" s="10">
        <f t="shared" si="133"/>
        <v>42129.82540509259</v>
      </c>
      <c r="T1725" s="10">
        <f t="shared" si="134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30"/>
        <v>5.8333333333333336E-3</v>
      </c>
      <c r="G1726" t="s">
        <v>8221</v>
      </c>
      <c r="H1726">
        <f>E1726/N1726</f>
        <v>8.75</v>
      </c>
      <c r="I1726" t="s">
        <v>8224</v>
      </c>
      <c r="J1726" t="s">
        <v>8246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t="str">
        <f t="shared" si="131"/>
        <v>music</v>
      </c>
      <c r="R1726" t="str">
        <f t="shared" si="132"/>
        <v>faith</v>
      </c>
      <c r="S1726" s="10">
        <f t="shared" si="133"/>
        <v>41912.932430555556</v>
      </c>
      <c r="T1726" s="10">
        <f t="shared" si="134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30"/>
        <v>0.10181818181818182</v>
      </c>
      <c r="G1727" t="s">
        <v>8221</v>
      </c>
      <c r="H1727">
        <f>E1727/N1727</f>
        <v>62.222222222222221</v>
      </c>
      <c r="I1727" t="s">
        <v>8224</v>
      </c>
      <c r="J1727" t="s">
        <v>8246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t="str">
        <f t="shared" si="131"/>
        <v>music</v>
      </c>
      <c r="R1727" t="str">
        <f t="shared" si="132"/>
        <v>faith</v>
      </c>
      <c r="S1727" s="10">
        <f t="shared" si="133"/>
        <v>41845.968159722222</v>
      </c>
      <c r="T1727" s="10">
        <f t="shared" si="134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30"/>
        <v>0.33784615384615385</v>
      </c>
      <c r="G1728" t="s">
        <v>8221</v>
      </c>
      <c r="H1728">
        <f>E1728/N1728</f>
        <v>137.25</v>
      </c>
      <c r="I1728" t="s">
        <v>8224</v>
      </c>
      <c r="J1728" t="s">
        <v>8246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t="str">
        <f t="shared" si="131"/>
        <v>music</v>
      </c>
      <c r="R1728" t="str">
        <f t="shared" si="132"/>
        <v>faith</v>
      </c>
      <c r="S1728" s="10">
        <f t="shared" si="133"/>
        <v>41788.919722222221</v>
      </c>
      <c r="T1728" s="10">
        <f t="shared" si="134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30"/>
        <v>3.3333333333333332E-4</v>
      </c>
      <c r="G1729" t="s">
        <v>8221</v>
      </c>
      <c r="H1729">
        <f>E1729/N1729</f>
        <v>1</v>
      </c>
      <c r="I1729" t="s">
        <v>8225</v>
      </c>
      <c r="J1729" t="s">
        <v>8247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t="str">
        <f t="shared" si="131"/>
        <v>music</v>
      </c>
      <c r="R1729" t="str">
        <f t="shared" si="132"/>
        <v>faith</v>
      </c>
      <c r="S1729" s="10">
        <f t="shared" si="133"/>
        <v>42044.927974537044</v>
      </c>
      <c r="T1729" s="10">
        <f t="shared" si="134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si="130"/>
        <v>0.68400000000000005</v>
      </c>
      <c r="G1730" t="s">
        <v>8221</v>
      </c>
      <c r="H1730">
        <f>E1730/N1730</f>
        <v>122.14285714285714</v>
      </c>
      <c r="I1730" t="s">
        <v>8224</v>
      </c>
      <c r="J1730" t="s">
        <v>8246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t="str">
        <f t="shared" si="131"/>
        <v>music</v>
      </c>
      <c r="R1730" t="str">
        <f t="shared" si="132"/>
        <v>faith</v>
      </c>
      <c r="S1730" s="10">
        <f t="shared" si="133"/>
        <v>42268.625856481478</v>
      </c>
      <c r="T1730" s="10">
        <f t="shared" si="134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ref="F1731:F1794" si="135">E1731/D1731</f>
        <v>0</v>
      </c>
      <c r="G1731" t="s">
        <v>8221</v>
      </c>
      <c r="H1731" t="e">
        <f>E1731/N1731</f>
        <v>#DIV/0!</v>
      </c>
      <c r="I1731" t="s">
        <v>8224</v>
      </c>
      <c r="J1731" t="s">
        <v>8246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t="str">
        <f t="shared" ref="Q1731:Q1794" si="136">LEFT(P1731,(FIND("/",P1731,1)-1))</f>
        <v>music</v>
      </c>
      <c r="R1731" t="str">
        <f t="shared" ref="R1731:R1794" si="137">MID(P1731,FIND("/",P1731)+1,256)</f>
        <v>faith</v>
      </c>
      <c r="S1731" s="10">
        <f t="shared" ref="S1731:S1794" si="138">(((L1731/60)/60)/24)+DATE(1970,1,1)</f>
        <v>42471.052152777775</v>
      </c>
      <c r="T1731" s="10">
        <f t="shared" ref="T1731:T1794" si="139">(((K1731/60)/60)/24)+DATE(1970,1,1)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35"/>
        <v>0</v>
      </c>
      <c r="G1732" t="s">
        <v>8221</v>
      </c>
      <c r="H1732" t="e">
        <f>E1732/N1732</f>
        <v>#DIV/0!</v>
      </c>
      <c r="I1732" t="s">
        <v>8224</v>
      </c>
      <c r="J1732" t="s">
        <v>8246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t="str">
        <f t="shared" si="136"/>
        <v>music</v>
      </c>
      <c r="R1732" t="str">
        <f t="shared" si="137"/>
        <v>faith</v>
      </c>
      <c r="S1732" s="10">
        <f t="shared" si="138"/>
        <v>42272.087766203709</v>
      </c>
      <c r="T1732" s="10">
        <f t="shared" si="13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35"/>
        <v>0</v>
      </c>
      <c r="G1733" t="s">
        <v>8221</v>
      </c>
      <c r="H1733" t="e">
        <f>E1733/N1733</f>
        <v>#DIV/0!</v>
      </c>
      <c r="I1733" t="s">
        <v>8224</v>
      </c>
      <c r="J1733" t="s">
        <v>8246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t="str">
        <f t="shared" si="136"/>
        <v>music</v>
      </c>
      <c r="R1733" t="str">
        <f t="shared" si="137"/>
        <v>faith</v>
      </c>
      <c r="S1733" s="10">
        <f t="shared" si="138"/>
        <v>42152.906851851847</v>
      </c>
      <c r="T1733" s="10">
        <f t="shared" si="13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35"/>
        <v>0</v>
      </c>
      <c r="G1734" t="s">
        <v>8221</v>
      </c>
      <c r="H1734" t="e">
        <f>E1734/N1734</f>
        <v>#DIV/0!</v>
      </c>
      <c r="I1734" t="s">
        <v>8224</v>
      </c>
      <c r="J1734" t="s">
        <v>8246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t="str">
        <f t="shared" si="136"/>
        <v>music</v>
      </c>
      <c r="R1734" t="str">
        <f t="shared" si="137"/>
        <v>faith</v>
      </c>
      <c r="S1734" s="10">
        <f t="shared" si="138"/>
        <v>42325.683807870373</v>
      </c>
      <c r="T1734" s="10">
        <f t="shared" si="13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35"/>
        <v>0</v>
      </c>
      <c r="G1735" t="s">
        <v>8221</v>
      </c>
      <c r="H1735" t="e">
        <f>E1735/N1735</f>
        <v>#DIV/0!</v>
      </c>
      <c r="I1735" t="s">
        <v>8224</v>
      </c>
      <c r="J1735" t="s">
        <v>8246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t="str">
        <f t="shared" si="136"/>
        <v>music</v>
      </c>
      <c r="R1735" t="str">
        <f t="shared" si="137"/>
        <v>faith</v>
      </c>
      <c r="S1735" s="10">
        <f t="shared" si="138"/>
        <v>42614.675625000003</v>
      </c>
      <c r="T1735" s="10">
        <f t="shared" si="13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35"/>
        <v>2.2222222222222223E-4</v>
      </c>
      <c r="G1736" t="s">
        <v>8221</v>
      </c>
      <c r="H1736">
        <f>E1736/N1736</f>
        <v>1</v>
      </c>
      <c r="I1736" t="s">
        <v>8224</v>
      </c>
      <c r="J1736" t="s">
        <v>8246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t="str">
        <f t="shared" si="136"/>
        <v>music</v>
      </c>
      <c r="R1736" t="str">
        <f t="shared" si="137"/>
        <v>faith</v>
      </c>
      <c r="S1736" s="10">
        <f t="shared" si="138"/>
        <v>42102.036527777775</v>
      </c>
      <c r="T1736" s="10">
        <f t="shared" si="13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35"/>
        <v>0.11</v>
      </c>
      <c r="G1737" t="s">
        <v>8221</v>
      </c>
      <c r="H1737">
        <f>E1737/N1737</f>
        <v>55</v>
      </c>
      <c r="I1737" t="s">
        <v>8224</v>
      </c>
      <c r="J1737" t="s">
        <v>8246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t="str">
        <f t="shared" si="136"/>
        <v>music</v>
      </c>
      <c r="R1737" t="str">
        <f t="shared" si="137"/>
        <v>faith</v>
      </c>
      <c r="S1737" s="10">
        <f t="shared" si="138"/>
        <v>42559.814178240747</v>
      </c>
      <c r="T1737" s="10">
        <f t="shared" si="13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35"/>
        <v>7.3333333333333332E-3</v>
      </c>
      <c r="G1738" t="s">
        <v>8221</v>
      </c>
      <c r="H1738">
        <f>E1738/N1738</f>
        <v>22</v>
      </c>
      <c r="I1738" t="s">
        <v>8224</v>
      </c>
      <c r="J1738" t="s">
        <v>8246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t="str">
        <f t="shared" si="136"/>
        <v>music</v>
      </c>
      <c r="R1738" t="str">
        <f t="shared" si="137"/>
        <v>faith</v>
      </c>
      <c r="S1738" s="10">
        <f t="shared" si="138"/>
        <v>42286.861493055556</v>
      </c>
      <c r="T1738" s="10">
        <f t="shared" si="13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35"/>
        <v>0.21249999999999999</v>
      </c>
      <c r="G1739" t="s">
        <v>8221</v>
      </c>
      <c r="H1739">
        <f>E1739/N1739</f>
        <v>56.666666666666664</v>
      </c>
      <c r="I1739" t="s">
        <v>8224</v>
      </c>
      <c r="J1739" t="s">
        <v>8246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t="str">
        <f t="shared" si="136"/>
        <v>music</v>
      </c>
      <c r="R1739" t="str">
        <f t="shared" si="137"/>
        <v>faith</v>
      </c>
      <c r="S1739" s="10">
        <f t="shared" si="138"/>
        <v>42175.948981481488</v>
      </c>
      <c r="T1739" s="10">
        <f t="shared" si="13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35"/>
        <v>4.0000000000000001E-3</v>
      </c>
      <c r="G1740" t="s">
        <v>8221</v>
      </c>
      <c r="H1740">
        <f>E1740/N1740</f>
        <v>20</v>
      </c>
      <c r="I1740" t="s">
        <v>8224</v>
      </c>
      <c r="J1740" t="s">
        <v>8246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t="str">
        <f t="shared" si="136"/>
        <v>music</v>
      </c>
      <c r="R1740" t="str">
        <f t="shared" si="137"/>
        <v>faith</v>
      </c>
      <c r="S1740" s="10">
        <f t="shared" si="138"/>
        <v>41884.874328703707</v>
      </c>
      <c r="T1740" s="10">
        <f t="shared" si="13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35"/>
        <v>1E-3</v>
      </c>
      <c r="G1741" t="s">
        <v>8221</v>
      </c>
      <c r="H1741">
        <f>E1741/N1741</f>
        <v>1</v>
      </c>
      <c r="I1741" t="s">
        <v>8224</v>
      </c>
      <c r="J1741" t="s">
        <v>8246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t="str">
        <f t="shared" si="136"/>
        <v>music</v>
      </c>
      <c r="R1741" t="str">
        <f t="shared" si="137"/>
        <v>faith</v>
      </c>
      <c r="S1741" s="10">
        <f t="shared" si="138"/>
        <v>42435.874212962968</v>
      </c>
      <c r="T1741" s="10">
        <f t="shared" si="13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35"/>
        <v>0</v>
      </c>
      <c r="G1742" t="s">
        <v>8221</v>
      </c>
      <c r="H1742" t="e">
        <f>E1742/N1742</f>
        <v>#DIV/0!</v>
      </c>
      <c r="I1742" t="s">
        <v>8224</v>
      </c>
      <c r="J1742" t="s">
        <v>8246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t="str">
        <f t="shared" si="136"/>
        <v>music</v>
      </c>
      <c r="R1742" t="str">
        <f t="shared" si="137"/>
        <v>faith</v>
      </c>
      <c r="S1742" s="10">
        <f t="shared" si="138"/>
        <v>42171.817384259266</v>
      </c>
      <c r="T1742" s="10">
        <f t="shared" si="13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35"/>
        <v>1.1083333333333334</v>
      </c>
      <c r="G1743" t="s">
        <v>8219</v>
      </c>
      <c r="H1743">
        <f>E1743/N1743</f>
        <v>25.576923076923077</v>
      </c>
      <c r="I1743" t="s">
        <v>8225</v>
      </c>
      <c r="J1743" t="s">
        <v>8247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t="str">
        <f t="shared" si="136"/>
        <v>photography</v>
      </c>
      <c r="R1743" t="str">
        <f t="shared" si="137"/>
        <v>photobooks</v>
      </c>
      <c r="S1743" s="10">
        <f t="shared" si="138"/>
        <v>42120.628136574072</v>
      </c>
      <c r="T1743" s="10">
        <f t="shared" si="13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35"/>
        <v>1.0874999999999999</v>
      </c>
      <c r="G1744" t="s">
        <v>8219</v>
      </c>
      <c r="H1744">
        <f>E1744/N1744</f>
        <v>63.970588235294116</v>
      </c>
      <c r="I1744" t="s">
        <v>8224</v>
      </c>
      <c r="J1744" t="s">
        <v>8246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t="str">
        <f t="shared" si="136"/>
        <v>photography</v>
      </c>
      <c r="R1744" t="str">
        <f t="shared" si="137"/>
        <v>photobooks</v>
      </c>
      <c r="S1744" s="10">
        <f t="shared" si="138"/>
        <v>42710.876967592587</v>
      </c>
      <c r="T1744" s="10">
        <f t="shared" si="13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35"/>
        <v>1.0041666666666667</v>
      </c>
      <c r="G1745" t="s">
        <v>8219</v>
      </c>
      <c r="H1745">
        <f>E1745/N1745</f>
        <v>89.925373134328353</v>
      </c>
      <c r="I1745" t="s">
        <v>8224</v>
      </c>
      <c r="J1745" t="s">
        <v>8246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t="str">
        <f t="shared" si="136"/>
        <v>photography</v>
      </c>
      <c r="R1745" t="str">
        <f t="shared" si="137"/>
        <v>photobooks</v>
      </c>
      <c r="S1745" s="10">
        <f t="shared" si="138"/>
        <v>42586.925636574073</v>
      </c>
      <c r="T1745" s="10">
        <f t="shared" si="13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35"/>
        <v>1.1845454545454546</v>
      </c>
      <c r="G1746" t="s">
        <v>8219</v>
      </c>
      <c r="H1746">
        <f>E1746/N1746</f>
        <v>93.071428571428569</v>
      </c>
      <c r="I1746" t="s">
        <v>8225</v>
      </c>
      <c r="J1746" t="s">
        <v>8247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t="str">
        <f t="shared" si="136"/>
        <v>photography</v>
      </c>
      <c r="R1746" t="str">
        <f t="shared" si="137"/>
        <v>photobooks</v>
      </c>
      <c r="S1746" s="10">
        <f t="shared" si="138"/>
        <v>42026.605057870373</v>
      </c>
      <c r="T1746" s="10">
        <f t="shared" si="13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35"/>
        <v>1.1401428571428571</v>
      </c>
      <c r="G1747" t="s">
        <v>8219</v>
      </c>
      <c r="H1747">
        <f>E1747/N1747</f>
        <v>89.674157303370791</v>
      </c>
      <c r="I1747" t="s">
        <v>8224</v>
      </c>
      <c r="J1747" t="s">
        <v>8246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t="str">
        <f t="shared" si="136"/>
        <v>photography</v>
      </c>
      <c r="R1747" t="str">
        <f t="shared" si="137"/>
        <v>photobooks</v>
      </c>
      <c r="S1747" s="10">
        <f t="shared" si="138"/>
        <v>42690.259699074071</v>
      </c>
      <c r="T1747" s="10">
        <f t="shared" si="13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35"/>
        <v>1.4810000000000001</v>
      </c>
      <c r="G1748" t="s">
        <v>8219</v>
      </c>
      <c r="H1748">
        <f>E1748/N1748</f>
        <v>207.61682242990653</v>
      </c>
      <c r="I1748" t="s">
        <v>8224</v>
      </c>
      <c r="J1748" t="s">
        <v>8246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t="str">
        <f t="shared" si="136"/>
        <v>photography</v>
      </c>
      <c r="R1748" t="str">
        <f t="shared" si="137"/>
        <v>photobooks</v>
      </c>
      <c r="S1748" s="10">
        <f t="shared" si="138"/>
        <v>42668.176701388889</v>
      </c>
      <c r="T1748" s="10">
        <f t="shared" si="13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35"/>
        <v>1.0495555555555556</v>
      </c>
      <c r="G1749" t="s">
        <v>8219</v>
      </c>
      <c r="H1749">
        <f>E1749/N1749</f>
        <v>59.408805031446541</v>
      </c>
      <c r="I1749" t="s">
        <v>8225</v>
      </c>
      <c r="J1749" t="s">
        <v>8247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t="str">
        <f t="shared" si="136"/>
        <v>photography</v>
      </c>
      <c r="R1749" t="str">
        <f t="shared" si="137"/>
        <v>photobooks</v>
      </c>
      <c r="S1749" s="10">
        <f t="shared" si="138"/>
        <v>42292.435532407413</v>
      </c>
      <c r="T1749" s="10">
        <f t="shared" si="13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35"/>
        <v>1.29948</v>
      </c>
      <c r="G1750" t="s">
        <v>8219</v>
      </c>
      <c r="H1750">
        <f>E1750/N1750</f>
        <v>358.97237569060775</v>
      </c>
      <c r="I1750" t="s">
        <v>8229</v>
      </c>
      <c r="J1750" t="s">
        <v>8251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t="str">
        <f t="shared" si="136"/>
        <v>photography</v>
      </c>
      <c r="R1750" t="str">
        <f t="shared" si="137"/>
        <v>photobooks</v>
      </c>
      <c r="S1750" s="10">
        <f t="shared" si="138"/>
        <v>42219.950729166667</v>
      </c>
      <c r="T1750" s="10">
        <f t="shared" si="13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35"/>
        <v>1.2348756218905472</v>
      </c>
      <c r="G1751" t="s">
        <v>8219</v>
      </c>
      <c r="H1751">
        <f>E1751/N1751</f>
        <v>94.736641221374043</v>
      </c>
      <c r="I1751" t="s">
        <v>8243</v>
      </c>
      <c r="J1751" t="s">
        <v>8249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t="str">
        <f t="shared" si="136"/>
        <v>photography</v>
      </c>
      <c r="R1751" t="str">
        <f t="shared" si="137"/>
        <v>photobooks</v>
      </c>
      <c r="S1751" s="10">
        <f t="shared" si="138"/>
        <v>42758.975937499999</v>
      </c>
      <c r="T1751" s="10">
        <f t="shared" si="13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35"/>
        <v>2.0162</v>
      </c>
      <c r="G1752" t="s">
        <v>8219</v>
      </c>
      <c r="H1752">
        <f>E1752/N1752</f>
        <v>80.647999999999996</v>
      </c>
      <c r="I1752" t="s">
        <v>8224</v>
      </c>
      <c r="J1752" t="s">
        <v>8246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t="str">
        <f t="shared" si="136"/>
        <v>photography</v>
      </c>
      <c r="R1752" t="str">
        <f t="shared" si="137"/>
        <v>photobooks</v>
      </c>
      <c r="S1752" s="10">
        <f t="shared" si="138"/>
        <v>42454.836851851855</v>
      </c>
      <c r="T1752" s="10">
        <f t="shared" si="13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35"/>
        <v>1.0289999999999999</v>
      </c>
      <c r="G1753" t="s">
        <v>8219</v>
      </c>
      <c r="H1753">
        <f>E1753/N1753</f>
        <v>168.68852459016392</v>
      </c>
      <c r="I1753" t="s">
        <v>8224</v>
      </c>
      <c r="J1753" t="s">
        <v>8246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t="str">
        <f t="shared" si="136"/>
        <v>photography</v>
      </c>
      <c r="R1753" t="str">
        <f t="shared" si="137"/>
        <v>photobooks</v>
      </c>
      <c r="S1753" s="10">
        <f t="shared" si="138"/>
        <v>42052.7815162037</v>
      </c>
      <c r="T1753" s="10">
        <f t="shared" si="13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35"/>
        <v>2.6016666666666666</v>
      </c>
      <c r="G1754" t="s">
        <v>8219</v>
      </c>
      <c r="H1754">
        <f>E1754/N1754</f>
        <v>34.68888888888889</v>
      </c>
      <c r="I1754" t="s">
        <v>8225</v>
      </c>
      <c r="J1754" t="s">
        <v>8247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t="str">
        <f t="shared" si="136"/>
        <v>photography</v>
      </c>
      <c r="R1754" t="str">
        <f t="shared" si="137"/>
        <v>photobooks</v>
      </c>
      <c r="S1754" s="10">
        <f t="shared" si="138"/>
        <v>42627.253263888888</v>
      </c>
      <c r="T1754" s="10">
        <f t="shared" si="13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35"/>
        <v>1.08</v>
      </c>
      <c r="G1755" t="s">
        <v>8219</v>
      </c>
      <c r="H1755">
        <f>E1755/N1755</f>
        <v>462.85714285714283</v>
      </c>
      <c r="I1755" t="s">
        <v>8232</v>
      </c>
      <c r="J1755" t="s">
        <v>8253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t="str">
        <f t="shared" si="136"/>
        <v>photography</v>
      </c>
      <c r="R1755" t="str">
        <f t="shared" si="137"/>
        <v>photobooks</v>
      </c>
      <c r="S1755" s="10">
        <f t="shared" si="138"/>
        <v>42420.74962962963</v>
      </c>
      <c r="T1755" s="10">
        <f t="shared" si="13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35"/>
        <v>1.1052941176470588</v>
      </c>
      <c r="G1756" t="s">
        <v>8219</v>
      </c>
      <c r="H1756">
        <f>E1756/N1756</f>
        <v>104.38888888888889</v>
      </c>
      <c r="I1756" t="s">
        <v>8229</v>
      </c>
      <c r="J1756" t="s">
        <v>8251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t="str">
        <f t="shared" si="136"/>
        <v>photography</v>
      </c>
      <c r="R1756" t="str">
        <f t="shared" si="137"/>
        <v>photobooks</v>
      </c>
      <c r="S1756" s="10">
        <f t="shared" si="138"/>
        <v>42067.876770833333</v>
      </c>
      <c r="T1756" s="10">
        <f t="shared" si="13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35"/>
        <v>1.2</v>
      </c>
      <c r="G1757" t="s">
        <v>8219</v>
      </c>
      <c r="H1757">
        <f>E1757/N1757</f>
        <v>7.5</v>
      </c>
      <c r="I1757" t="s">
        <v>8224</v>
      </c>
      <c r="J1757" t="s">
        <v>8246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t="str">
        <f t="shared" si="136"/>
        <v>photography</v>
      </c>
      <c r="R1757" t="str">
        <f t="shared" si="137"/>
        <v>photobooks</v>
      </c>
      <c r="S1757" s="10">
        <f t="shared" si="138"/>
        <v>42252.788900462961</v>
      </c>
      <c r="T1757" s="10">
        <f t="shared" si="13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35"/>
        <v>1.0282909090909091</v>
      </c>
      <c r="G1758" t="s">
        <v>8219</v>
      </c>
      <c r="H1758">
        <f>E1758/N1758</f>
        <v>47.13</v>
      </c>
      <c r="I1758" t="s">
        <v>8224</v>
      </c>
      <c r="J1758" t="s">
        <v>8246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t="str">
        <f t="shared" si="136"/>
        <v>photography</v>
      </c>
      <c r="R1758" t="str">
        <f t="shared" si="137"/>
        <v>photobooks</v>
      </c>
      <c r="S1758" s="10">
        <f t="shared" si="138"/>
        <v>42571.167465277773</v>
      </c>
      <c r="T1758" s="10">
        <f t="shared" si="13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35"/>
        <v>1.1599999999999999</v>
      </c>
      <c r="G1759" t="s">
        <v>8219</v>
      </c>
      <c r="H1759">
        <f>E1759/N1759</f>
        <v>414.28571428571428</v>
      </c>
      <c r="I1759" t="s">
        <v>8224</v>
      </c>
      <c r="J1759" t="s">
        <v>8246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t="str">
        <f t="shared" si="136"/>
        <v>photography</v>
      </c>
      <c r="R1759" t="str">
        <f t="shared" si="137"/>
        <v>photobooks</v>
      </c>
      <c r="S1759" s="10">
        <f t="shared" si="138"/>
        <v>42733.827349537038</v>
      </c>
      <c r="T1759" s="10">
        <f t="shared" si="13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35"/>
        <v>1.147</v>
      </c>
      <c r="G1760" t="s">
        <v>8219</v>
      </c>
      <c r="H1760">
        <f>E1760/N1760</f>
        <v>42.481481481481481</v>
      </c>
      <c r="I1760" t="s">
        <v>8224</v>
      </c>
      <c r="J1760" t="s">
        <v>8246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t="str">
        <f t="shared" si="136"/>
        <v>photography</v>
      </c>
      <c r="R1760" t="str">
        <f t="shared" si="137"/>
        <v>photobooks</v>
      </c>
      <c r="S1760" s="10">
        <f t="shared" si="138"/>
        <v>42505.955925925926</v>
      </c>
      <c r="T1760" s="10">
        <f t="shared" si="13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35"/>
        <v>1.0660000000000001</v>
      </c>
      <c r="G1761" t="s">
        <v>8219</v>
      </c>
      <c r="H1761">
        <f>E1761/N1761</f>
        <v>108.77551020408163</v>
      </c>
      <c r="I1761" t="s">
        <v>8224</v>
      </c>
      <c r="J1761" t="s">
        <v>8246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t="str">
        <f t="shared" si="136"/>
        <v>photography</v>
      </c>
      <c r="R1761" t="str">
        <f t="shared" si="137"/>
        <v>photobooks</v>
      </c>
      <c r="S1761" s="10">
        <f t="shared" si="138"/>
        <v>42068.829039351855</v>
      </c>
      <c r="T1761" s="10">
        <f t="shared" si="13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35"/>
        <v>1.6544000000000001</v>
      </c>
      <c r="G1762" t="s">
        <v>8219</v>
      </c>
      <c r="H1762">
        <f>E1762/N1762</f>
        <v>81.098039215686271</v>
      </c>
      <c r="I1762" t="s">
        <v>8224</v>
      </c>
      <c r="J1762" t="s">
        <v>8246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t="str">
        <f t="shared" si="136"/>
        <v>photography</v>
      </c>
      <c r="R1762" t="str">
        <f t="shared" si="137"/>
        <v>photobooks</v>
      </c>
      <c r="S1762" s="10">
        <f t="shared" si="138"/>
        <v>42405.67260416667</v>
      </c>
      <c r="T1762" s="10">
        <f t="shared" si="13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35"/>
        <v>1.55</v>
      </c>
      <c r="G1763" t="s">
        <v>8219</v>
      </c>
      <c r="H1763">
        <f>E1763/N1763</f>
        <v>51.666666666666664</v>
      </c>
      <c r="I1763" t="s">
        <v>8225</v>
      </c>
      <c r="J1763" t="s">
        <v>8247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t="str">
        <f t="shared" si="136"/>
        <v>photography</v>
      </c>
      <c r="R1763" t="str">
        <f t="shared" si="137"/>
        <v>photobooks</v>
      </c>
      <c r="S1763" s="10">
        <f t="shared" si="138"/>
        <v>42209.567824074074</v>
      </c>
      <c r="T1763" s="10">
        <f t="shared" si="13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35"/>
        <v>8.85</v>
      </c>
      <c r="G1764" t="s">
        <v>8219</v>
      </c>
      <c r="H1764">
        <f>E1764/N1764</f>
        <v>35.4</v>
      </c>
      <c r="I1764" t="s">
        <v>8224</v>
      </c>
      <c r="J1764" t="s">
        <v>8246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t="str">
        <f t="shared" si="136"/>
        <v>photography</v>
      </c>
      <c r="R1764" t="str">
        <f t="shared" si="137"/>
        <v>photobooks</v>
      </c>
      <c r="S1764" s="10">
        <f t="shared" si="138"/>
        <v>42410.982002314813</v>
      </c>
      <c r="T1764" s="10">
        <f t="shared" si="13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35"/>
        <v>1.0190833333333333</v>
      </c>
      <c r="G1765" t="s">
        <v>8219</v>
      </c>
      <c r="H1765">
        <f>E1765/N1765</f>
        <v>103.63559322033899</v>
      </c>
      <c r="I1765" t="s">
        <v>8224</v>
      </c>
      <c r="J1765" t="s">
        <v>8246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t="str">
        <f t="shared" si="136"/>
        <v>photography</v>
      </c>
      <c r="R1765" t="str">
        <f t="shared" si="137"/>
        <v>photobooks</v>
      </c>
      <c r="S1765" s="10">
        <f t="shared" si="138"/>
        <v>42636.868518518517</v>
      </c>
      <c r="T1765" s="10">
        <f t="shared" si="13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35"/>
        <v>0.19600000000000001</v>
      </c>
      <c r="G1766" t="s">
        <v>8221</v>
      </c>
      <c r="H1766">
        <f>E1766/N1766</f>
        <v>55.282051282051285</v>
      </c>
      <c r="I1766" t="s">
        <v>8225</v>
      </c>
      <c r="J1766" t="s">
        <v>8247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t="str">
        <f t="shared" si="136"/>
        <v>photography</v>
      </c>
      <c r="R1766" t="str">
        <f t="shared" si="137"/>
        <v>photobooks</v>
      </c>
      <c r="S1766" s="10">
        <f t="shared" si="138"/>
        <v>41825.485868055555</v>
      </c>
      <c r="T1766" s="10">
        <f t="shared" si="13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35"/>
        <v>0.59467839999999994</v>
      </c>
      <c r="G1767" t="s">
        <v>8221</v>
      </c>
      <c r="H1767">
        <f>E1767/N1767</f>
        <v>72.16970873786407</v>
      </c>
      <c r="I1767" t="s">
        <v>8224</v>
      </c>
      <c r="J1767" t="s">
        <v>8246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t="str">
        <f t="shared" si="136"/>
        <v>photography</v>
      </c>
      <c r="R1767" t="str">
        <f t="shared" si="137"/>
        <v>photobooks</v>
      </c>
      <c r="S1767" s="10">
        <f t="shared" si="138"/>
        <v>41834.980462962965</v>
      </c>
      <c r="T1767" s="10">
        <f t="shared" si="13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35"/>
        <v>0</v>
      </c>
      <c r="G1768" t="s">
        <v>8221</v>
      </c>
      <c r="H1768" t="e">
        <f>E1768/N1768</f>
        <v>#DIV/0!</v>
      </c>
      <c r="I1768" t="s">
        <v>8226</v>
      </c>
      <c r="J1768" t="s">
        <v>8248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t="str">
        <f t="shared" si="136"/>
        <v>photography</v>
      </c>
      <c r="R1768" t="str">
        <f t="shared" si="137"/>
        <v>photobooks</v>
      </c>
      <c r="S1768" s="10">
        <f t="shared" si="138"/>
        <v>41855.859814814816</v>
      </c>
      <c r="T1768" s="10">
        <f t="shared" si="13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35"/>
        <v>0.4572</v>
      </c>
      <c r="G1769" t="s">
        <v>8221</v>
      </c>
      <c r="H1769">
        <f>E1769/N1769</f>
        <v>58.615384615384613</v>
      </c>
      <c r="I1769" t="s">
        <v>8224</v>
      </c>
      <c r="J1769" t="s">
        <v>8246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t="str">
        <f t="shared" si="136"/>
        <v>photography</v>
      </c>
      <c r="R1769" t="str">
        <f t="shared" si="137"/>
        <v>photobooks</v>
      </c>
      <c r="S1769" s="10">
        <f t="shared" si="138"/>
        <v>41824.658379629633</v>
      </c>
      <c r="T1769" s="10">
        <f t="shared" si="13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35"/>
        <v>3.7400000000000003E-2</v>
      </c>
      <c r="G1770" t="s">
        <v>8221</v>
      </c>
      <c r="H1770">
        <f>E1770/N1770</f>
        <v>12.466666666666667</v>
      </c>
      <c r="I1770" t="s">
        <v>8224</v>
      </c>
      <c r="J1770" t="s">
        <v>8246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t="str">
        <f t="shared" si="136"/>
        <v>photography</v>
      </c>
      <c r="R1770" t="str">
        <f t="shared" si="137"/>
        <v>photobooks</v>
      </c>
      <c r="S1770" s="10">
        <f t="shared" si="138"/>
        <v>41849.560694444444</v>
      </c>
      <c r="T1770" s="10">
        <f t="shared" si="13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35"/>
        <v>2.7025E-2</v>
      </c>
      <c r="G1771" t="s">
        <v>8221</v>
      </c>
      <c r="H1771">
        <f>E1771/N1771</f>
        <v>49.136363636363633</v>
      </c>
      <c r="I1771" t="s">
        <v>8224</v>
      </c>
      <c r="J1771" t="s">
        <v>8246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t="str">
        <f t="shared" si="136"/>
        <v>photography</v>
      </c>
      <c r="R1771" t="str">
        <f t="shared" si="137"/>
        <v>photobooks</v>
      </c>
      <c r="S1771" s="10">
        <f t="shared" si="138"/>
        <v>41987.818969907406</v>
      </c>
      <c r="T1771" s="10">
        <f t="shared" si="13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35"/>
        <v>0.56514285714285717</v>
      </c>
      <c r="G1772" t="s">
        <v>8221</v>
      </c>
      <c r="H1772">
        <f>E1772/N1772</f>
        <v>150.5</v>
      </c>
      <c r="I1772" t="s">
        <v>8224</v>
      </c>
      <c r="J1772" t="s">
        <v>8246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t="str">
        <f t="shared" si="136"/>
        <v>photography</v>
      </c>
      <c r="R1772" t="str">
        <f t="shared" si="137"/>
        <v>photobooks</v>
      </c>
      <c r="S1772" s="10">
        <f t="shared" si="138"/>
        <v>41891.780023148152</v>
      </c>
      <c r="T1772" s="10">
        <f t="shared" si="13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35"/>
        <v>0.21309523809523809</v>
      </c>
      <c r="G1773" t="s">
        <v>8221</v>
      </c>
      <c r="H1773">
        <f>E1773/N1773</f>
        <v>35.799999999999997</v>
      </c>
      <c r="I1773" t="s">
        <v>8225</v>
      </c>
      <c r="J1773" t="s">
        <v>8247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t="str">
        <f t="shared" si="136"/>
        <v>photography</v>
      </c>
      <c r="R1773" t="str">
        <f t="shared" si="137"/>
        <v>photobooks</v>
      </c>
      <c r="S1773" s="10">
        <f t="shared" si="138"/>
        <v>41905.979629629634</v>
      </c>
      <c r="T1773" s="10">
        <f t="shared" si="13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35"/>
        <v>0.156</v>
      </c>
      <c r="G1774" t="s">
        <v>8221</v>
      </c>
      <c r="H1774">
        <f>E1774/N1774</f>
        <v>45.157894736842103</v>
      </c>
      <c r="I1774" t="s">
        <v>8225</v>
      </c>
      <c r="J1774" t="s">
        <v>8247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t="str">
        <f t="shared" si="136"/>
        <v>photography</v>
      </c>
      <c r="R1774" t="str">
        <f t="shared" si="137"/>
        <v>photobooks</v>
      </c>
      <c r="S1774" s="10">
        <f t="shared" si="138"/>
        <v>41766.718009259261</v>
      </c>
      <c r="T1774" s="10">
        <f t="shared" si="13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35"/>
        <v>6.2566666666666673E-2</v>
      </c>
      <c r="G1775" t="s">
        <v>8221</v>
      </c>
      <c r="H1775">
        <f>E1775/N1775</f>
        <v>98.78947368421052</v>
      </c>
      <c r="I1775" t="s">
        <v>8224</v>
      </c>
      <c r="J1775" t="s">
        <v>8246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t="str">
        <f t="shared" si="136"/>
        <v>photography</v>
      </c>
      <c r="R1775" t="str">
        <f t="shared" si="137"/>
        <v>photobooks</v>
      </c>
      <c r="S1775" s="10">
        <f t="shared" si="138"/>
        <v>41978.760393518518</v>
      </c>
      <c r="T1775" s="10">
        <f t="shared" si="13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35"/>
        <v>0.4592</v>
      </c>
      <c r="G1776" t="s">
        <v>8221</v>
      </c>
      <c r="H1776">
        <f>E1776/N1776</f>
        <v>88.307692307692307</v>
      </c>
      <c r="I1776" t="s">
        <v>8224</v>
      </c>
      <c r="J1776" t="s">
        <v>8246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t="str">
        <f t="shared" si="136"/>
        <v>photography</v>
      </c>
      <c r="R1776" t="str">
        <f t="shared" si="137"/>
        <v>photobooks</v>
      </c>
      <c r="S1776" s="10">
        <f t="shared" si="138"/>
        <v>41930.218657407408</v>
      </c>
      <c r="T1776" s="10">
        <f t="shared" si="13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35"/>
        <v>0.65101538461538466</v>
      </c>
      <c r="G1777" t="s">
        <v>8221</v>
      </c>
      <c r="H1777">
        <f>E1777/N1777</f>
        <v>170.62903225806451</v>
      </c>
      <c r="I1777" t="s">
        <v>8224</v>
      </c>
      <c r="J1777" t="s">
        <v>8246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t="str">
        <f t="shared" si="136"/>
        <v>photography</v>
      </c>
      <c r="R1777" t="str">
        <f t="shared" si="137"/>
        <v>photobooks</v>
      </c>
      <c r="S1777" s="10">
        <f t="shared" si="138"/>
        <v>41891.976388888892</v>
      </c>
      <c r="T1777" s="10">
        <f t="shared" si="13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35"/>
        <v>6.7000000000000004E-2</v>
      </c>
      <c r="G1778" t="s">
        <v>8221</v>
      </c>
      <c r="H1778">
        <f>E1778/N1778</f>
        <v>83.75</v>
      </c>
      <c r="I1778" t="s">
        <v>8225</v>
      </c>
      <c r="J1778" t="s">
        <v>8247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t="str">
        <f t="shared" si="136"/>
        <v>photography</v>
      </c>
      <c r="R1778" t="str">
        <f t="shared" si="137"/>
        <v>photobooks</v>
      </c>
      <c r="S1778" s="10">
        <f t="shared" si="138"/>
        <v>41905.95684027778</v>
      </c>
      <c r="T1778" s="10">
        <f t="shared" si="13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35"/>
        <v>0.135625</v>
      </c>
      <c r="G1779" t="s">
        <v>8221</v>
      </c>
      <c r="H1779">
        <f>E1779/N1779</f>
        <v>65.099999999999994</v>
      </c>
      <c r="I1779" t="s">
        <v>8233</v>
      </c>
      <c r="J1779" t="s">
        <v>8249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t="str">
        <f t="shared" si="136"/>
        <v>photography</v>
      </c>
      <c r="R1779" t="str">
        <f t="shared" si="137"/>
        <v>photobooks</v>
      </c>
      <c r="S1779" s="10">
        <f t="shared" si="138"/>
        <v>42025.357094907406</v>
      </c>
      <c r="T1779" s="10">
        <f t="shared" si="13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35"/>
        <v>1.9900000000000001E-2</v>
      </c>
      <c r="G1780" t="s">
        <v>8221</v>
      </c>
      <c r="H1780">
        <f>E1780/N1780</f>
        <v>66.333333333333329</v>
      </c>
      <c r="I1780" t="s">
        <v>8224</v>
      </c>
      <c r="J1780" t="s">
        <v>8246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t="str">
        <f t="shared" si="136"/>
        <v>photography</v>
      </c>
      <c r="R1780" t="str">
        <f t="shared" si="137"/>
        <v>photobooks</v>
      </c>
      <c r="S1780" s="10">
        <f t="shared" si="138"/>
        <v>42045.86336805555</v>
      </c>
      <c r="T1780" s="10">
        <f t="shared" si="13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35"/>
        <v>0.36236363636363639</v>
      </c>
      <c r="G1781" t="s">
        <v>8221</v>
      </c>
      <c r="H1781">
        <f>E1781/N1781</f>
        <v>104.89473684210526</v>
      </c>
      <c r="I1781" t="s">
        <v>8224</v>
      </c>
      <c r="J1781" t="s">
        <v>8246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t="str">
        <f t="shared" si="136"/>
        <v>photography</v>
      </c>
      <c r="R1781" t="str">
        <f t="shared" si="137"/>
        <v>photobooks</v>
      </c>
      <c r="S1781" s="10">
        <f t="shared" si="138"/>
        <v>42585.691898148143</v>
      </c>
      <c r="T1781" s="10">
        <f t="shared" si="13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35"/>
        <v>0.39743333333333336</v>
      </c>
      <c r="G1782" t="s">
        <v>8221</v>
      </c>
      <c r="H1782">
        <f>E1782/N1782</f>
        <v>78.440789473684205</v>
      </c>
      <c r="I1782" t="s">
        <v>8224</v>
      </c>
      <c r="J1782" t="s">
        <v>8246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t="str">
        <f t="shared" si="136"/>
        <v>photography</v>
      </c>
      <c r="R1782" t="str">
        <f t="shared" si="137"/>
        <v>photobooks</v>
      </c>
      <c r="S1782" s="10">
        <f t="shared" si="138"/>
        <v>42493.600810185191</v>
      </c>
      <c r="T1782" s="10">
        <f t="shared" si="13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35"/>
        <v>0.25763636363636366</v>
      </c>
      <c r="G1783" t="s">
        <v>8221</v>
      </c>
      <c r="H1783">
        <f>E1783/N1783</f>
        <v>59.041666666666664</v>
      </c>
      <c r="I1783" t="s">
        <v>8224</v>
      </c>
      <c r="J1783" t="s">
        <v>8246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t="str">
        <f t="shared" si="136"/>
        <v>photography</v>
      </c>
      <c r="R1783" t="str">
        <f t="shared" si="137"/>
        <v>photobooks</v>
      </c>
      <c r="S1783" s="10">
        <f t="shared" si="138"/>
        <v>42597.617418981477</v>
      </c>
      <c r="T1783" s="10">
        <f t="shared" si="13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35"/>
        <v>0.15491428571428573</v>
      </c>
      <c r="G1784" t="s">
        <v>8221</v>
      </c>
      <c r="H1784">
        <f>E1784/N1784</f>
        <v>71.34210526315789</v>
      </c>
      <c r="I1784" t="s">
        <v>8224</v>
      </c>
      <c r="J1784" t="s">
        <v>8246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t="str">
        <f t="shared" si="136"/>
        <v>photography</v>
      </c>
      <c r="R1784" t="str">
        <f t="shared" si="137"/>
        <v>photobooks</v>
      </c>
      <c r="S1784" s="10">
        <f t="shared" si="138"/>
        <v>42388.575104166666</v>
      </c>
      <c r="T1784" s="10">
        <f t="shared" si="13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35"/>
        <v>0.236925</v>
      </c>
      <c r="G1785" t="s">
        <v>8221</v>
      </c>
      <c r="H1785">
        <f>E1785/N1785</f>
        <v>51.227027027027027</v>
      </c>
      <c r="I1785" t="s">
        <v>8224</v>
      </c>
      <c r="J1785" t="s">
        <v>8246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t="str">
        <f t="shared" si="136"/>
        <v>photography</v>
      </c>
      <c r="R1785" t="str">
        <f t="shared" si="137"/>
        <v>photobooks</v>
      </c>
      <c r="S1785" s="10">
        <f t="shared" si="138"/>
        <v>42115.949976851851</v>
      </c>
      <c r="T1785" s="10">
        <f t="shared" si="13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35"/>
        <v>0.39760000000000001</v>
      </c>
      <c r="G1786" t="s">
        <v>8221</v>
      </c>
      <c r="H1786">
        <f>E1786/N1786</f>
        <v>60.242424242424242</v>
      </c>
      <c r="I1786" t="s">
        <v>8224</v>
      </c>
      <c r="J1786" t="s">
        <v>8246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t="str">
        <f t="shared" si="136"/>
        <v>photography</v>
      </c>
      <c r="R1786" t="str">
        <f t="shared" si="137"/>
        <v>photobooks</v>
      </c>
      <c r="S1786" s="10">
        <f t="shared" si="138"/>
        <v>42003.655555555553</v>
      </c>
      <c r="T1786" s="10">
        <f t="shared" si="13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35"/>
        <v>0.20220833333333332</v>
      </c>
      <c r="G1787" t="s">
        <v>8221</v>
      </c>
      <c r="H1787">
        <f>E1787/N1787</f>
        <v>44.935185185185183</v>
      </c>
      <c r="I1787" t="s">
        <v>8224</v>
      </c>
      <c r="J1787" t="s">
        <v>8246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t="str">
        <f t="shared" si="136"/>
        <v>photography</v>
      </c>
      <c r="R1787" t="str">
        <f t="shared" si="137"/>
        <v>photobooks</v>
      </c>
      <c r="S1787" s="10">
        <f t="shared" si="138"/>
        <v>41897.134895833333</v>
      </c>
      <c r="T1787" s="10">
        <f t="shared" si="13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35"/>
        <v>0.47631578947368419</v>
      </c>
      <c r="G1788" t="s">
        <v>8221</v>
      </c>
      <c r="H1788">
        <f>E1788/N1788</f>
        <v>31.206896551724139</v>
      </c>
      <c r="I1788" t="s">
        <v>8233</v>
      </c>
      <c r="J1788" t="s">
        <v>8249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t="str">
        <f t="shared" si="136"/>
        <v>photography</v>
      </c>
      <c r="R1788" t="str">
        <f t="shared" si="137"/>
        <v>photobooks</v>
      </c>
      <c r="S1788" s="10">
        <f t="shared" si="138"/>
        <v>41958.550659722227</v>
      </c>
      <c r="T1788" s="10">
        <f t="shared" si="13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35"/>
        <v>0.15329999999999999</v>
      </c>
      <c r="G1789" t="s">
        <v>8221</v>
      </c>
      <c r="H1789">
        <f>E1789/N1789</f>
        <v>63.875</v>
      </c>
      <c r="I1789" t="s">
        <v>8224</v>
      </c>
      <c r="J1789" t="s">
        <v>8246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t="str">
        <f t="shared" si="136"/>
        <v>photography</v>
      </c>
      <c r="R1789" t="str">
        <f t="shared" si="137"/>
        <v>photobooks</v>
      </c>
      <c r="S1789" s="10">
        <f t="shared" si="138"/>
        <v>42068.65552083333</v>
      </c>
      <c r="T1789" s="10">
        <f t="shared" si="13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35"/>
        <v>1.3818181818181818E-2</v>
      </c>
      <c r="G1790" t="s">
        <v>8221</v>
      </c>
      <c r="H1790">
        <f>E1790/N1790</f>
        <v>19</v>
      </c>
      <c r="I1790" t="s">
        <v>8225</v>
      </c>
      <c r="J1790" t="s">
        <v>8247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t="str">
        <f t="shared" si="136"/>
        <v>photography</v>
      </c>
      <c r="R1790" t="str">
        <f t="shared" si="137"/>
        <v>photobooks</v>
      </c>
      <c r="S1790" s="10">
        <f t="shared" si="138"/>
        <v>41913.94840277778</v>
      </c>
      <c r="T1790" s="10">
        <f t="shared" si="13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35"/>
        <v>5.0000000000000001E-3</v>
      </c>
      <c r="G1791" t="s">
        <v>8221</v>
      </c>
      <c r="H1791">
        <f>E1791/N1791</f>
        <v>10</v>
      </c>
      <c r="I1791" t="s">
        <v>8224</v>
      </c>
      <c r="J1791" t="s">
        <v>8246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t="str">
        <f t="shared" si="136"/>
        <v>photography</v>
      </c>
      <c r="R1791" t="str">
        <f t="shared" si="137"/>
        <v>photobooks</v>
      </c>
      <c r="S1791" s="10">
        <f t="shared" si="138"/>
        <v>41956.250034722223</v>
      </c>
      <c r="T1791" s="10">
        <f t="shared" si="13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35"/>
        <v>4.9575757575757579E-2</v>
      </c>
      <c r="G1792" t="s">
        <v>8221</v>
      </c>
      <c r="H1792">
        <f>E1792/N1792</f>
        <v>109.06666666666666</v>
      </c>
      <c r="I1792" t="s">
        <v>8224</v>
      </c>
      <c r="J1792" t="s">
        <v>8246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t="str">
        <f t="shared" si="136"/>
        <v>photography</v>
      </c>
      <c r="R1792" t="str">
        <f t="shared" si="137"/>
        <v>photobooks</v>
      </c>
      <c r="S1792" s="10">
        <f t="shared" si="138"/>
        <v>42010.674513888895</v>
      </c>
      <c r="T1792" s="10">
        <f t="shared" si="13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35"/>
        <v>3.5666666666666666E-2</v>
      </c>
      <c r="G1793" t="s">
        <v>8221</v>
      </c>
      <c r="H1793">
        <f>E1793/N1793</f>
        <v>26.75</v>
      </c>
      <c r="I1793" t="s">
        <v>8225</v>
      </c>
      <c r="J1793" t="s">
        <v>8247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t="str">
        <f t="shared" si="136"/>
        <v>photography</v>
      </c>
      <c r="R1793" t="str">
        <f t="shared" si="137"/>
        <v>photobooks</v>
      </c>
      <c r="S1793" s="10">
        <f t="shared" si="138"/>
        <v>41973.740335648152</v>
      </c>
      <c r="T1793" s="10">
        <f t="shared" si="13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si="135"/>
        <v>0.61124000000000001</v>
      </c>
      <c r="G1794" t="s">
        <v>8221</v>
      </c>
      <c r="H1794">
        <f>E1794/N1794</f>
        <v>109.93525179856115</v>
      </c>
      <c r="I1794" t="s">
        <v>8224</v>
      </c>
      <c r="J1794" t="s">
        <v>8246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t="str">
        <f t="shared" si="136"/>
        <v>photography</v>
      </c>
      <c r="R1794" t="str">
        <f t="shared" si="137"/>
        <v>photobooks</v>
      </c>
      <c r="S1794" s="10">
        <f t="shared" si="138"/>
        <v>42189.031041666662</v>
      </c>
      <c r="T1794" s="10">
        <f t="shared" si="13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ref="F1795:F1858" si="140">E1795/D1795</f>
        <v>1.3333333333333334E-2</v>
      </c>
      <c r="G1795" t="s">
        <v>8221</v>
      </c>
      <c r="H1795">
        <f>E1795/N1795</f>
        <v>20</v>
      </c>
      <c r="I1795" t="s">
        <v>8226</v>
      </c>
      <c r="J1795" t="s">
        <v>8248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t="str">
        <f t="shared" ref="Q1795:Q1858" si="141">LEFT(P1795,(FIND("/",P1795,1)-1))</f>
        <v>photography</v>
      </c>
      <c r="R1795" t="str">
        <f t="shared" ref="R1795:R1858" si="142">MID(P1795,FIND("/",P1795)+1,256)</f>
        <v>photobooks</v>
      </c>
      <c r="S1795" s="10">
        <f t="shared" ref="S1795:S1858" si="143">(((L1795/60)/60)/24)+DATE(1970,1,1)</f>
        <v>41940.89166666667</v>
      </c>
      <c r="T1795" s="10">
        <f t="shared" ref="T1795:T1858" si="144">(((K1795/60)/60)/24)+DATE(1970,1,1)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40"/>
        <v>0.11077777777777778</v>
      </c>
      <c r="G1796" t="s">
        <v>8221</v>
      </c>
      <c r="H1796">
        <f>E1796/N1796</f>
        <v>55.388888888888886</v>
      </c>
      <c r="I1796" t="s">
        <v>8224</v>
      </c>
      <c r="J1796" t="s">
        <v>8246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t="str">
        <f t="shared" si="141"/>
        <v>photography</v>
      </c>
      <c r="R1796" t="str">
        <f t="shared" si="142"/>
        <v>photobooks</v>
      </c>
      <c r="S1796" s="10">
        <f t="shared" si="143"/>
        <v>42011.551180555558</v>
      </c>
      <c r="T1796" s="10">
        <f t="shared" si="14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40"/>
        <v>0.38735714285714284</v>
      </c>
      <c r="G1797" t="s">
        <v>8221</v>
      </c>
      <c r="H1797">
        <f>E1797/N1797</f>
        <v>133.90123456790124</v>
      </c>
      <c r="I1797" t="s">
        <v>8236</v>
      </c>
      <c r="J1797" t="s">
        <v>8249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t="str">
        <f t="shared" si="141"/>
        <v>photography</v>
      </c>
      <c r="R1797" t="str">
        <f t="shared" si="142"/>
        <v>photobooks</v>
      </c>
      <c r="S1797" s="10">
        <f t="shared" si="143"/>
        <v>42628.288668981477</v>
      </c>
      <c r="T1797" s="10">
        <f t="shared" si="14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40"/>
        <v>0.22052631578947368</v>
      </c>
      <c r="G1798" t="s">
        <v>8221</v>
      </c>
      <c r="H1798">
        <f>E1798/N1798</f>
        <v>48.720930232558139</v>
      </c>
      <c r="I1798" t="s">
        <v>8225</v>
      </c>
      <c r="J1798" t="s">
        <v>8247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t="str">
        <f t="shared" si="141"/>
        <v>photography</v>
      </c>
      <c r="R1798" t="str">
        <f t="shared" si="142"/>
        <v>photobooks</v>
      </c>
      <c r="S1798" s="10">
        <f t="shared" si="143"/>
        <v>42515.439421296294</v>
      </c>
      <c r="T1798" s="10">
        <f t="shared" si="14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40"/>
        <v>0.67549999999999999</v>
      </c>
      <c r="G1799" t="s">
        <v>8221</v>
      </c>
      <c r="H1799">
        <f>E1799/N1799</f>
        <v>48.25</v>
      </c>
      <c r="I1799" t="s">
        <v>8224</v>
      </c>
      <c r="J1799" t="s">
        <v>8246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t="str">
        <f t="shared" si="141"/>
        <v>photography</v>
      </c>
      <c r="R1799" t="str">
        <f t="shared" si="142"/>
        <v>photobooks</v>
      </c>
      <c r="S1799" s="10">
        <f t="shared" si="143"/>
        <v>42689.56931712963</v>
      </c>
      <c r="T1799" s="10">
        <f t="shared" si="14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40"/>
        <v>0.136375</v>
      </c>
      <c r="G1800" t="s">
        <v>8221</v>
      </c>
      <c r="H1800">
        <f>E1800/N1800</f>
        <v>58.972972972972975</v>
      </c>
      <c r="I1800" t="s">
        <v>8224</v>
      </c>
      <c r="J1800" t="s">
        <v>8246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t="str">
        <f t="shared" si="141"/>
        <v>photography</v>
      </c>
      <c r="R1800" t="str">
        <f t="shared" si="142"/>
        <v>photobooks</v>
      </c>
      <c r="S1800" s="10">
        <f t="shared" si="143"/>
        <v>42344.32677083333</v>
      </c>
      <c r="T1800" s="10">
        <f t="shared" si="14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40"/>
        <v>1.7457500000000001E-2</v>
      </c>
      <c r="G1801" t="s">
        <v>8221</v>
      </c>
      <c r="H1801">
        <f>E1801/N1801</f>
        <v>11.638333333333334</v>
      </c>
      <c r="I1801" t="s">
        <v>8225</v>
      </c>
      <c r="J1801" t="s">
        <v>8247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t="str">
        <f t="shared" si="141"/>
        <v>photography</v>
      </c>
      <c r="R1801" t="str">
        <f t="shared" si="142"/>
        <v>photobooks</v>
      </c>
      <c r="S1801" s="10">
        <f t="shared" si="143"/>
        <v>41934.842685185184</v>
      </c>
      <c r="T1801" s="10">
        <f t="shared" si="14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40"/>
        <v>0.20449632511889321</v>
      </c>
      <c r="G1802" t="s">
        <v>8221</v>
      </c>
      <c r="H1802">
        <f>E1802/N1802</f>
        <v>83.716814159292042</v>
      </c>
      <c r="I1802" t="s">
        <v>8225</v>
      </c>
      <c r="J1802" t="s">
        <v>8247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t="str">
        <f t="shared" si="141"/>
        <v>photography</v>
      </c>
      <c r="R1802" t="str">
        <f t="shared" si="142"/>
        <v>photobooks</v>
      </c>
      <c r="S1802" s="10">
        <f t="shared" si="143"/>
        <v>42623.606134259258</v>
      </c>
      <c r="T1802" s="10">
        <f t="shared" si="14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40"/>
        <v>0.13852941176470587</v>
      </c>
      <c r="G1803" t="s">
        <v>8221</v>
      </c>
      <c r="H1803">
        <f>E1803/N1803</f>
        <v>63.648648648648646</v>
      </c>
      <c r="I1803" t="s">
        <v>8225</v>
      </c>
      <c r="J1803" t="s">
        <v>8247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t="str">
        <f t="shared" si="141"/>
        <v>photography</v>
      </c>
      <c r="R1803" t="str">
        <f t="shared" si="142"/>
        <v>photobooks</v>
      </c>
      <c r="S1803" s="10">
        <f t="shared" si="143"/>
        <v>42321.660509259258</v>
      </c>
      <c r="T1803" s="10">
        <f t="shared" si="14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40"/>
        <v>0.48485714285714288</v>
      </c>
      <c r="G1804" t="s">
        <v>8221</v>
      </c>
      <c r="H1804">
        <f>E1804/N1804</f>
        <v>94.277777777777771</v>
      </c>
      <c r="I1804" t="s">
        <v>8236</v>
      </c>
      <c r="J1804" t="s">
        <v>8249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t="str">
        <f t="shared" si="141"/>
        <v>photography</v>
      </c>
      <c r="R1804" t="str">
        <f t="shared" si="142"/>
        <v>photobooks</v>
      </c>
      <c r="S1804" s="10">
        <f t="shared" si="143"/>
        <v>42159.47256944445</v>
      </c>
      <c r="T1804" s="10">
        <f t="shared" si="14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40"/>
        <v>0.308</v>
      </c>
      <c r="G1805" t="s">
        <v>8221</v>
      </c>
      <c r="H1805">
        <f>E1805/N1805</f>
        <v>71.86666666666666</v>
      </c>
      <c r="I1805" t="s">
        <v>8224</v>
      </c>
      <c r="J1805" t="s">
        <v>8246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t="str">
        <f t="shared" si="141"/>
        <v>photography</v>
      </c>
      <c r="R1805" t="str">
        <f t="shared" si="142"/>
        <v>photobooks</v>
      </c>
      <c r="S1805" s="10">
        <f t="shared" si="143"/>
        <v>42018.071550925932</v>
      </c>
      <c r="T1805" s="10">
        <f t="shared" si="14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40"/>
        <v>0.35174193548387095</v>
      </c>
      <c r="G1806" t="s">
        <v>8221</v>
      </c>
      <c r="H1806">
        <f>E1806/N1806</f>
        <v>104.84615384615384</v>
      </c>
      <c r="I1806" t="s">
        <v>8224</v>
      </c>
      <c r="J1806" t="s">
        <v>8246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t="str">
        <f t="shared" si="141"/>
        <v>photography</v>
      </c>
      <c r="R1806" t="str">
        <f t="shared" si="142"/>
        <v>photobooks</v>
      </c>
      <c r="S1806" s="10">
        <f t="shared" si="143"/>
        <v>42282.678287037037</v>
      </c>
      <c r="T1806" s="10">
        <f t="shared" si="14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40"/>
        <v>0.36404444444444445</v>
      </c>
      <c r="G1807" t="s">
        <v>8221</v>
      </c>
      <c r="H1807">
        <f>E1807/N1807</f>
        <v>67.139344262295083</v>
      </c>
      <c r="I1807" t="s">
        <v>8236</v>
      </c>
      <c r="J1807" t="s">
        <v>8249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t="str">
        <f t="shared" si="141"/>
        <v>photography</v>
      </c>
      <c r="R1807" t="str">
        <f t="shared" si="142"/>
        <v>photobooks</v>
      </c>
      <c r="S1807" s="10">
        <f t="shared" si="143"/>
        <v>42247.803912037038</v>
      </c>
      <c r="T1807" s="10">
        <f t="shared" si="14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40"/>
        <v>2.955E-2</v>
      </c>
      <c r="G1808" t="s">
        <v>8221</v>
      </c>
      <c r="H1808">
        <f>E1808/N1808</f>
        <v>73.875</v>
      </c>
      <c r="I1808" t="s">
        <v>8225</v>
      </c>
      <c r="J1808" t="s">
        <v>8247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t="str">
        <f t="shared" si="141"/>
        <v>photography</v>
      </c>
      <c r="R1808" t="str">
        <f t="shared" si="142"/>
        <v>photobooks</v>
      </c>
      <c r="S1808" s="10">
        <f t="shared" si="143"/>
        <v>41877.638298611113</v>
      </c>
      <c r="T1808" s="10">
        <f t="shared" si="14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40"/>
        <v>0.1106</v>
      </c>
      <c r="G1809" t="s">
        <v>8221</v>
      </c>
      <c r="H1809">
        <f>E1809/N1809</f>
        <v>69.125</v>
      </c>
      <c r="I1809" t="s">
        <v>8224</v>
      </c>
      <c r="J1809" t="s">
        <v>8246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t="str">
        <f t="shared" si="141"/>
        <v>photography</v>
      </c>
      <c r="R1809" t="str">
        <f t="shared" si="142"/>
        <v>photobooks</v>
      </c>
      <c r="S1809" s="10">
        <f t="shared" si="143"/>
        <v>41880.068437499998</v>
      </c>
      <c r="T1809" s="10">
        <f t="shared" si="14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40"/>
        <v>0.41407142857142859</v>
      </c>
      <c r="G1810" t="s">
        <v>8221</v>
      </c>
      <c r="H1810">
        <f>E1810/N1810</f>
        <v>120.77083333333333</v>
      </c>
      <c r="I1810" t="s">
        <v>8224</v>
      </c>
      <c r="J1810" t="s">
        <v>8246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t="str">
        <f t="shared" si="141"/>
        <v>photography</v>
      </c>
      <c r="R1810" t="str">
        <f t="shared" si="142"/>
        <v>photobooks</v>
      </c>
      <c r="S1810" s="10">
        <f t="shared" si="143"/>
        <v>42742.680902777778</v>
      </c>
      <c r="T1810" s="10">
        <f t="shared" si="14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40"/>
        <v>0.10857142857142857</v>
      </c>
      <c r="G1811" t="s">
        <v>8221</v>
      </c>
      <c r="H1811">
        <f>E1811/N1811</f>
        <v>42.222222222222221</v>
      </c>
      <c r="I1811" t="s">
        <v>8229</v>
      </c>
      <c r="J1811" t="s">
        <v>8251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t="str">
        <f t="shared" si="141"/>
        <v>photography</v>
      </c>
      <c r="R1811" t="str">
        <f t="shared" si="142"/>
        <v>photobooks</v>
      </c>
      <c r="S1811" s="10">
        <f t="shared" si="143"/>
        <v>42029.907858796301</v>
      </c>
      <c r="T1811" s="10">
        <f t="shared" si="14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40"/>
        <v>3.3333333333333333E-2</v>
      </c>
      <c r="G1812" t="s">
        <v>8221</v>
      </c>
      <c r="H1812">
        <f>E1812/N1812</f>
        <v>7.5</v>
      </c>
      <c r="I1812" t="s">
        <v>8224</v>
      </c>
      <c r="J1812" t="s">
        <v>8246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t="str">
        <f t="shared" si="141"/>
        <v>photography</v>
      </c>
      <c r="R1812" t="str">
        <f t="shared" si="142"/>
        <v>photobooks</v>
      </c>
      <c r="S1812" s="10">
        <f t="shared" si="143"/>
        <v>41860.91002314815</v>
      </c>
      <c r="T1812" s="10">
        <f t="shared" si="14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40"/>
        <v>7.407407407407407E-4</v>
      </c>
      <c r="G1813" t="s">
        <v>8221</v>
      </c>
      <c r="H1813">
        <f>E1813/N1813</f>
        <v>1.5384615384615385</v>
      </c>
      <c r="I1813" t="s">
        <v>8224</v>
      </c>
      <c r="J1813" t="s">
        <v>8246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t="str">
        <f t="shared" si="141"/>
        <v>photography</v>
      </c>
      <c r="R1813" t="str">
        <f t="shared" si="142"/>
        <v>photobooks</v>
      </c>
      <c r="S1813" s="10">
        <f t="shared" si="143"/>
        <v>41876.433680555558</v>
      </c>
      <c r="T1813" s="10">
        <f t="shared" si="14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40"/>
        <v>0.13307692307692306</v>
      </c>
      <c r="G1814" t="s">
        <v>8221</v>
      </c>
      <c r="H1814">
        <f>E1814/N1814</f>
        <v>37.608695652173914</v>
      </c>
      <c r="I1814" t="s">
        <v>8225</v>
      </c>
      <c r="J1814" t="s">
        <v>8247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t="str">
        <f t="shared" si="141"/>
        <v>photography</v>
      </c>
      <c r="R1814" t="str">
        <f t="shared" si="142"/>
        <v>photobooks</v>
      </c>
      <c r="S1814" s="10">
        <f t="shared" si="143"/>
        <v>42524.318703703699</v>
      </c>
      <c r="T1814" s="10">
        <f t="shared" si="14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40"/>
        <v>0</v>
      </c>
      <c r="G1815" t="s">
        <v>8221</v>
      </c>
      <c r="H1815" t="e">
        <f>E1815/N1815</f>
        <v>#DIV/0!</v>
      </c>
      <c r="I1815" t="s">
        <v>8225</v>
      </c>
      <c r="J1815" t="s">
        <v>8247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t="str">
        <f t="shared" si="141"/>
        <v>photography</v>
      </c>
      <c r="R1815" t="str">
        <f t="shared" si="142"/>
        <v>photobooks</v>
      </c>
      <c r="S1815" s="10">
        <f t="shared" si="143"/>
        <v>41829.889027777775</v>
      </c>
      <c r="T1815" s="10">
        <f t="shared" si="14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40"/>
        <v>0.49183333333333334</v>
      </c>
      <c r="G1816" t="s">
        <v>8221</v>
      </c>
      <c r="H1816">
        <f>E1816/N1816</f>
        <v>42.157142857142858</v>
      </c>
      <c r="I1816" t="s">
        <v>8225</v>
      </c>
      <c r="J1816" t="s">
        <v>8247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t="str">
        <f t="shared" si="141"/>
        <v>photography</v>
      </c>
      <c r="R1816" t="str">
        <f t="shared" si="142"/>
        <v>photobooks</v>
      </c>
      <c r="S1816" s="10">
        <f t="shared" si="143"/>
        <v>42033.314074074078</v>
      </c>
      <c r="T1816" s="10">
        <f t="shared" si="14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40"/>
        <v>0</v>
      </c>
      <c r="G1817" t="s">
        <v>8221</v>
      </c>
      <c r="H1817" t="e">
        <f>E1817/N1817</f>
        <v>#DIV/0!</v>
      </c>
      <c r="I1817" t="s">
        <v>8224</v>
      </c>
      <c r="J1817" t="s">
        <v>8246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t="str">
        <f t="shared" si="141"/>
        <v>photography</v>
      </c>
      <c r="R1817" t="str">
        <f t="shared" si="142"/>
        <v>photobooks</v>
      </c>
      <c r="S1817" s="10">
        <f t="shared" si="143"/>
        <v>42172.906678240746</v>
      </c>
      <c r="T1817" s="10">
        <f t="shared" si="14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40"/>
        <v>2.036E-2</v>
      </c>
      <c r="G1818" t="s">
        <v>8221</v>
      </c>
      <c r="H1818">
        <f>E1818/N1818</f>
        <v>84.833333333333329</v>
      </c>
      <c r="I1818" t="s">
        <v>8240</v>
      </c>
      <c r="J1818" t="s">
        <v>8257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t="str">
        <f t="shared" si="141"/>
        <v>photography</v>
      </c>
      <c r="R1818" t="str">
        <f t="shared" si="142"/>
        <v>photobooks</v>
      </c>
      <c r="S1818" s="10">
        <f t="shared" si="143"/>
        <v>42548.876192129625</v>
      </c>
      <c r="T1818" s="10">
        <f t="shared" si="14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40"/>
        <v>0.52327777777777773</v>
      </c>
      <c r="G1819" t="s">
        <v>8221</v>
      </c>
      <c r="H1819">
        <f>E1819/N1819</f>
        <v>94.19</v>
      </c>
      <c r="I1819" t="s">
        <v>8224</v>
      </c>
      <c r="J1819" t="s">
        <v>8246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t="str">
        <f t="shared" si="141"/>
        <v>photography</v>
      </c>
      <c r="R1819" t="str">
        <f t="shared" si="142"/>
        <v>photobooks</v>
      </c>
      <c r="S1819" s="10">
        <f t="shared" si="143"/>
        <v>42705.662118055552</v>
      </c>
      <c r="T1819" s="10">
        <f t="shared" si="14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40"/>
        <v>0</v>
      </c>
      <c r="G1820" t="s">
        <v>8221</v>
      </c>
      <c r="H1820" t="e">
        <f>E1820/N1820</f>
        <v>#DIV/0!</v>
      </c>
      <c r="I1820" t="s">
        <v>8224</v>
      </c>
      <c r="J1820" t="s">
        <v>8246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t="str">
        <f t="shared" si="141"/>
        <v>photography</v>
      </c>
      <c r="R1820" t="str">
        <f t="shared" si="142"/>
        <v>photobooks</v>
      </c>
      <c r="S1820" s="10">
        <f t="shared" si="143"/>
        <v>42067.234375</v>
      </c>
      <c r="T1820" s="10">
        <f t="shared" si="14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40"/>
        <v>2.0833333333333332E-2</v>
      </c>
      <c r="G1821" t="s">
        <v>8221</v>
      </c>
      <c r="H1821">
        <f>E1821/N1821</f>
        <v>6.25</v>
      </c>
      <c r="I1821" t="s">
        <v>8224</v>
      </c>
      <c r="J1821" t="s">
        <v>8246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t="str">
        <f t="shared" si="141"/>
        <v>photography</v>
      </c>
      <c r="R1821" t="str">
        <f t="shared" si="142"/>
        <v>photobooks</v>
      </c>
      <c r="S1821" s="10">
        <f t="shared" si="143"/>
        <v>41820.752268518518</v>
      </c>
      <c r="T1821" s="10">
        <f t="shared" si="14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40"/>
        <v>6.565384615384616E-2</v>
      </c>
      <c r="G1822" t="s">
        <v>8221</v>
      </c>
      <c r="H1822">
        <f>E1822/N1822</f>
        <v>213.375</v>
      </c>
      <c r="I1822" t="s">
        <v>8224</v>
      </c>
      <c r="J1822" t="s">
        <v>8246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t="str">
        <f t="shared" si="141"/>
        <v>photography</v>
      </c>
      <c r="R1822" t="str">
        <f t="shared" si="142"/>
        <v>photobooks</v>
      </c>
      <c r="S1822" s="10">
        <f t="shared" si="143"/>
        <v>42065.084375000006</v>
      </c>
      <c r="T1822" s="10">
        <f t="shared" si="14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40"/>
        <v>1.3489</v>
      </c>
      <c r="G1823" t="s">
        <v>8219</v>
      </c>
      <c r="H1823">
        <f>E1823/N1823</f>
        <v>59.162280701754383</v>
      </c>
      <c r="I1823" t="s">
        <v>8224</v>
      </c>
      <c r="J1823" t="s">
        <v>8246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t="str">
        <f t="shared" si="141"/>
        <v>music</v>
      </c>
      <c r="R1823" t="str">
        <f t="shared" si="142"/>
        <v>rock</v>
      </c>
      <c r="S1823" s="10">
        <f t="shared" si="143"/>
        <v>40926.319062499999</v>
      </c>
      <c r="T1823" s="10">
        <f t="shared" si="14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40"/>
        <v>1</v>
      </c>
      <c r="G1824" t="s">
        <v>8219</v>
      </c>
      <c r="H1824">
        <f>E1824/N1824</f>
        <v>27.272727272727273</v>
      </c>
      <c r="I1824" t="s">
        <v>8229</v>
      </c>
      <c r="J1824" t="s">
        <v>8251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t="str">
        <f t="shared" si="141"/>
        <v>music</v>
      </c>
      <c r="R1824" t="str">
        <f t="shared" si="142"/>
        <v>rock</v>
      </c>
      <c r="S1824" s="10">
        <f t="shared" si="143"/>
        <v>41634.797013888885</v>
      </c>
      <c r="T1824" s="10">
        <f t="shared" si="14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40"/>
        <v>1.1585714285714286</v>
      </c>
      <c r="G1825" t="s">
        <v>8219</v>
      </c>
      <c r="H1825">
        <f>E1825/N1825</f>
        <v>24.575757575757574</v>
      </c>
      <c r="I1825" t="s">
        <v>8224</v>
      </c>
      <c r="J1825" t="s">
        <v>8246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t="str">
        <f t="shared" si="141"/>
        <v>music</v>
      </c>
      <c r="R1825" t="str">
        <f t="shared" si="142"/>
        <v>rock</v>
      </c>
      <c r="S1825" s="10">
        <f t="shared" si="143"/>
        <v>41176.684907407405</v>
      </c>
      <c r="T1825" s="10">
        <f t="shared" si="14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40"/>
        <v>1.0006666666666666</v>
      </c>
      <c r="G1826" t="s">
        <v>8219</v>
      </c>
      <c r="H1826">
        <f>E1826/N1826</f>
        <v>75.05</v>
      </c>
      <c r="I1826" t="s">
        <v>8224</v>
      </c>
      <c r="J1826" t="s">
        <v>8246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t="str">
        <f t="shared" si="141"/>
        <v>music</v>
      </c>
      <c r="R1826" t="str">
        <f t="shared" si="142"/>
        <v>rock</v>
      </c>
      <c r="S1826" s="10">
        <f t="shared" si="143"/>
        <v>41626.916284722225</v>
      </c>
      <c r="T1826" s="10">
        <f t="shared" si="14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40"/>
        <v>1.0505</v>
      </c>
      <c r="G1827" t="s">
        <v>8219</v>
      </c>
      <c r="H1827">
        <f>E1827/N1827</f>
        <v>42.02</v>
      </c>
      <c r="I1827" t="s">
        <v>8224</v>
      </c>
      <c r="J1827" t="s">
        <v>8246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t="str">
        <f t="shared" si="141"/>
        <v>music</v>
      </c>
      <c r="R1827" t="str">
        <f t="shared" si="142"/>
        <v>rock</v>
      </c>
      <c r="S1827" s="10">
        <f t="shared" si="143"/>
        <v>41443.83452546296</v>
      </c>
      <c r="T1827" s="10">
        <f t="shared" si="14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40"/>
        <v>1.01</v>
      </c>
      <c r="G1828" t="s">
        <v>8219</v>
      </c>
      <c r="H1828">
        <f>E1828/N1828</f>
        <v>53.157894736842103</v>
      </c>
      <c r="I1828" t="s">
        <v>8224</v>
      </c>
      <c r="J1828" t="s">
        <v>8246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t="str">
        <f t="shared" si="141"/>
        <v>music</v>
      </c>
      <c r="R1828" t="str">
        <f t="shared" si="142"/>
        <v>rock</v>
      </c>
      <c r="S1828" s="10">
        <f t="shared" si="143"/>
        <v>41657.923807870371</v>
      </c>
      <c r="T1828" s="10">
        <f t="shared" si="14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40"/>
        <v>1.0066250000000001</v>
      </c>
      <c r="G1829" t="s">
        <v>8219</v>
      </c>
      <c r="H1829">
        <f>E1829/N1829</f>
        <v>83.885416666666671</v>
      </c>
      <c r="I1829" t="s">
        <v>8224</v>
      </c>
      <c r="J1829" t="s">
        <v>8246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t="str">
        <f t="shared" si="141"/>
        <v>music</v>
      </c>
      <c r="R1829" t="str">
        <f t="shared" si="142"/>
        <v>rock</v>
      </c>
      <c r="S1829" s="10">
        <f t="shared" si="143"/>
        <v>40555.325937499998</v>
      </c>
      <c r="T1829" s="10">
        <f t="shared" si="14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40"/>
        <v>1.0016</v>
      </c>
      <c r="G1830" t="s">
        <v>8219</v>
      </c>
      <c r="H1830">
        <f>E1830/N1830</f>
        <v>417.33333333333331</v>
      </c>
      <c r="I1830" t="s">
        <v>8224</v>
      </c>
      <c r="J1830" t="s">
        <v>8246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t="str">
        <f t="shared" si="141"/>
        <v>music</v>
      </c>
      <c r="R1830" t="str">
        <f t="shared" si="142"/>
        <v>rock</v>
      </c>
      <c r="S1830" s="10">
        <f t="shared" si="143"/>
        <v>41736.899652777778</v>
      </c>
      <c r="T1830" s="10">
        <f t="shared" si="14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40"/>
        <v>1.6668333333333334</v>
      </c>
      <c r="G1831" t="s">
        <v>8219</v>
      </c>
      <c r="H1831">
        <f>E1831/N1831</f>
        <v>75.765151515151516</v>
      </c>
      <c r="I1831" t="s">
        <v>8224</v>
      </c>
      <c r="J1831" t="s">
        <v>8246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t="str">
        <f t="shared" si="141"/>
        <v>music</v>
      </c>
      <c r="R1831" t="str">
        <f t="shared" si="142"/>
        <v>rock</v>
      </c>
      <c r="S1831" s="10">
        <f t="shared" si="143"/>
        <v>40516.087627314817</v>
      </c>
      <c r="T1831" s="10">
        <f t="shared" si="14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40"/>
        <v>1.0153333333333334</v>
      </c>
      <c r="G1832" t="s">
        <v>8219</v>
      </c>
      <c r="H1832">
        <f>E1832/N1832</f>
        <v>67.389380530973455</v>
      </c>
      <c r="I1832" t="s">
        <v>8224</v>
      </c>
      <c r="J1832" t="s">
        <v>8246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t="str">
        <f t="shared" si="141"/>
        <v>music</v>
      </c>
      <c r="R1832" t="str">
        <f t="shared" si="142"/>
        <v>rock</v>
      </c>
      <c r="S1832" s="10">
        <f t="shared" si="143"/>
        <v>41664.684108796297</v>
      </c>
      <c r="T1832" s="10">
        <f t="shared" si="14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40"/>
        <v>1.03</v>
      </c>
      <c r="G1833" t="s">
        <v>8219</v>
      </c>
      <c r="H1833">
        <f>E1833/N1833</f>
        <v>73.571428571428569</v>
      </c>
      <c r="I1833" t="s">
        <v>8224</v>
      </c>
      <c r="J1833" t="s">
        <v>8246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t="str">
        <f t="shared" si="141"/>
        <v>music</v>
      </c>
      <c r="R1833" t="str">
        <f t="shared" si="142"/>
        <v>rock</v>
      </c>
      <c r="S1833" s="10">
        <f t="shared" si="143"/>
        <v>41026.996099537035</v>
      </c>
      <c r="T1833" s="10">
        <f t="shared" si="14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40"/>
        <v>1.4285714285714286</v>
      </c>
      <c r="G1834" t="s">
        <v>8219</v>
      </c>
      <c r="H1834">
        <f>E1834/N1834</f>
        <v>25</v>
      </c>
      <c r="I1834" t="s">
        <v>8224</v>
      </c>
      <c r="J1834" t="s">
        <v>8246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t="str">
        <f t="shared" si="141"/>
        <v>music</v>
      </c>
      <c r="R1834" t="str">
        <f t="shared" si="142"/>
        <v>rock</v>
      </c>
      <c r="S1834" s="10">
        <f t="shared" si="143"/>
        <v>40576.539664351854</v>
      </c>
      <c r="T1834" s="10">
        <f t="shared" si="14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40"/>
        <v>2.625</v>
      </c>
      <c r="G1835" t="s">
        <v>8219</v>
      </c>
      <c r="H1835">
        <f>E1835/N1835</f>
        <v>42</v>
      </c>
      <c r="I1835" t="s">
        <v>8224</v>
      </c>
      <c r="J1835" t="s">
        <v>8246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t="str">
        <f t="shared" si="141"/>
        <v>music</v>
      </c>
      <c r="R1835" t="str">
        <f t="shared" si="142"/>
        <v>rock</v>
      </c>
      <c r="S1835" s="10">
        <f t="shared" si="143"/>
        <v>41303.044016203705</v>
      </c>
      <c r="T1835" s="10">
        <f t="shared" si="14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40"/>
        <v>1.1805000000000001</v>
      </c>
      <c r="G1836" t="s">
        <v>8219</v>
      </c>
      <c r="H1836">
        <f>E1836/N1836</f>
        <v>131.16666666666666</v>
      </c>
      <c r="I1836" t="s">
        <v>8224</v>
      </c>
      <c r="J1836" t="s">
        <v>8246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t="str">
        <f t="shared" si="141"/>
        <v>music</v>
      </c>
      <c r="R1836" t="str">
        <f t="shared" si="142"/>
        <v>rock</v>
      </c>
      <c r="S1836" s="10">
        <f t="shared" si="143"/>
        <v>41988.964062500003</v>
      </c>
      <c r="T1836" s="10">
        <f t="shared" si="14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40"/>
        <v>1.04</v>
      </c>
      <c r="G1837" t="s">
        <v>8219</v>
      </c>
      <c r="H1837">
        <f>E1837/N1837</f>
        <v>47.272727272727273</v>
      </c>
      <c r="I1837" t="s">
        <v>8225</v>
      </c>
      <c r="J1837" t="s">
        <v>8247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t="str">
        <f t="shared" si="141"/>
        <v>music</v>
      </c>
      <c r="R1837" t="str">
        <f t="shared" si="142"/>
        <v>rock</v>
      </c>
      <c r="S1837" s="10">
        <f t="shared" si="143"/>
        <v>42430.702210648145</v>
      </c>
      <c r="T1837" s="10">
        <f t="shared" si="14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40"/>
        <v>2.0034000000000001</v>
      </c>
      <c r="G1838" t="s">
        <v>8219</v>
      </c>
      <c r="H1838">
        <f>E1838/N1838</f>
        <v>182.12727272727273</v>
      </c>
      <c r="I1838" t="s">
        <v>8224</v>
      </c>
      <c r="J1838" t="s">
        <v>8246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t="str">
        <f t="shared" si="141"/>
        <v>music</v>
      </c>
      <c r="R1838" t="str">
        <f t="shared" si="142"/>
        <v>rock</v>
      </c>
      <c r="S1838" s="10">
        <f t="shared" si="143"/>
        <v>41305.809363425928</v>
      </c>
      <c r="T1838" s="10">
        <f t="shared" si="14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40"/>
        <v>3.0683333333333334</v>
      </c>
      <c r="G1839" t="s">
        <v>8219</v>
      </c>
      <c r="H1839">
        <f>E1839/N1839</f>
        <v>61.366666666666667</v>
      </c>
      <c r="I1839" t="s">
        <v>8224</v>
      </c>
      <c r="J1839" t="s">
        <v>8246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t="str">
        <f t="shared" si="141"/>
        <v>music</v>
      </c>
      <c r="R1839" t="str">
        <f t="shared" si="142"/>
        <v>rock</v>
      </c>
      <c r="S1839" s="10">
        <f t="shared" si="143"/>
        <v>40926.047858796301</v>
      </c>
      <c r="T1839" s="10">
        <f t="shared" si="14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40"/>
        <v>1.00149</v>
      </c>
      <c r="G1840" t="s">
        <v>8219</v>
      </c>
      <c r="H1840">
        <f>E1840/N1840</f>
        <v>35.767499999999998</v>
      </c>
      <c r="I1840" t="s">
        <v>8224</v>
      </c>
      <c r="J1840" t="s">
        <v>8246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t="str">
        <f t="shared" si="141"/>
        <v>music</v>
      </c>
      <c r="R1840" t="str">
        <f t="shared" si="142"/>
        <v>rock</v>
      </c>
      <c r="S1840" s="10">
        <f t="shared" si="143"/>
        <v>40788.786539351851</v>
      </c>
      <c r="T1840" s="10">
        <f t="shared" si="14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40"/>
        <v>2.0529999999999999</v>
      </c>
      <c r="G1841" t="s">
        <v>8219</v>
      </c>
      <c r="H1841">
        <f>E1841/N1841</f>
        <v>45.62222222222222</v>
      </c>
      <c r="I1841" t="s">
        <v>8224</v>
      </c>
      <c r="J1841" t="s">
        <v>8246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t="str">
        <f t="shared" si="141"/>
        <v>music</v>
      </c>
      <c r="R1841" t="str">
        <f t="shared" si="142"/>
        <v>rock</v>
      </c>
      <c r="S1841" s="10">
        <f t="shared" si="143"/>
        <v>42614.722013888888</v>
      </c>
      <c r="T1841" s="10">
        <f t="shared" si="14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40"/>
        <v>1.0888888888888888</v>
      </c>
      <c r="G1842" t="s">
        <v>8219</v>
      </c>
      <c r="H1842">
        <f>E1842/N1842</f>
        <v>75.384615384615387</v>
      </c>
      <c r="I1842" t="s">
        <v>8224</v>
      </c>
      <c r="J1842" t="s">
        <v>8246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t="str">
        <f t="shared" si="141"/>
        <v>music</v>
      </c>
      <c r="R1842" t="str">
        <f t="shared" si="142"/>
        <v>rock</v>
      </c>
      <c r="S1842" s="10">
        <f t="shared" si="143"/>
        <v>41382.096180555556</v>
      </c>
      <c r="T1842" s="10">
        <f t="shared" si="14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40"/>
        <v>1.0175000000000001</v>
      </c>
      <c r="G1843" t="s">
        <v>8219</v>
      </c>
      <c r="H1843">
        <f>E1843/N1843</f>
        <v>50.875</v>
      </c>
      <c r="I1843" t="s">
        <v>8224</v>
      </c>
      <c r="J1843" t="s">
        <v>8246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t="str">
        <f t="shared" si="141"/>
        <v>music</v>
      </c>
      <c r="R1843" t="str">
        <f t="shared" si="142"/>
        <v>rock</v>
      </c>
      <c r="S1843" s="10">
        <f t="shared" si="143"/>
        <v>41745.84542824074</v>
      </c>
      <c r="T1843" s="10">
        <f t="shared" si="14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40"/>
        <v>1.2524999999999999</v>
      </c>
      <c r="G1844" t="s">
        <v>8219</v>
      </c>
      <c r="H1844">
        <f>E1844/N1844</f>
        <v>119.28571428571429</v>
      </c>
      <c r="I1844" t="s">
        <v>8224</v>
      </c>
      <c r="J1844" t="s">
        <v>8246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t="str">
        <f t="shared" si="141"/>
        <v>music</v>
      </c>
      <c r="R1844" t="str">
        <f t="shared" si="142"/>
        <v>rock</v>
      </c>
      <c r="S1844" s="10">
        <f t="shared" si="143"/>
        <v>42031.631724537037</v>
      </c>
      <c r="T1844" s="10">
        <f t="shared" si="14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40"/>
        <v>1.2400610000000001</v>
      </c>
      <c r="G1845" t="s">
        <v>8219</v>
      </c>
      <c r="H1845">
        <f>E1845/N1845</f>
        <v>92.541865671641801</v>
      </c>
      <c r="I1845" t="s">
        <v>8224</v>
      </c>
      <c r="J1845" t="s">
        <v>8246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t="str">
        <f t="shared" si="141"/>
        <v>music</v>
      </c>
      <c r="R1845" t="str">
        <f t="shared" si="142"/>
        <v>rock</v>
      </c>
      <c r="S1845" s="10">
        <f t="shared" si="143"/>
        <v>40564.994837962964</v>
      </c>
      <c r="T1845" s="10">
        <f t="shared" si="14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40"/>
        <v>1.014</v>
      </c>
      <c r="G1846" t="s">
        <v>8219</v>
      </c>
      <c r="H1846">
        <f>E1846/N1846</f>
        <v>76.05</v>
      </c>
      <c r="I1846" t="s">
        <v>8224</v>
      </c>
      <c r="J1846" t="s">
        <v>8246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t="str">
        <f t="shared" si="141"/>
        <v>music</v>
      </c>
      <c r="R1846" t="str">
        <f t="shared" si="142"/>
        <v>rock</v>
      </c>
      <c r="S1846" s="10">
        <f t="shared" si="143"/>
        <v>40666.973541666666</v>
      </c>
      <c r="T1846" s="10">
        <f t="shared" si="14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40"/>
        <v>1</v>
      </c>
      <c r="G1847" t="s">
        <v>8219</v>
      </c>
      <c r="H1847">
        <f>E1847/N1847</f>
        <v>52.631578947368418</v>
      </c>
      <c r="I1847" t="s">
        <v>8224</v>
      </c>
      <c r="J1847" t="s">
        <v>8246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t="str">
        <f t="shared" si="141"/>
        <v>music</v>
      </c>
      <c r="R1847" t="str">
        <f t="shared" si="142"/>
        <v>rock</v>
      </c>
      <c r="S1847" s="10">
        <f t="shared" si="143"/>
        <v>42523.333310185189</v>
      </c>
      <c r="T1847" s="10">
        <f t="shared" si="14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40"/>
        <v>1.3792666666666666</v>
      </c>
      <c r="G1848" t="s">
        <v>8219</v>
      </c>
      <c r="H1848">
        <f>E1848/N1848</f>
        <v>98.990430622009569</v>
      </c>
      <c r="I1848" t="s">
        <v>8224</v>
      </c>
      <c r="J1848" t="s">
        <v>8246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t="str">
        <f t="shared" si="141"/>
        <v>music</v>
      </c>
      <c r="R1848" t="str">
        <f t="shared" si="142"/>
        <v>rock</v>
      </c>
      <c r="S1848" s="10">
        <f t="shared" si="143"/>
        <v>41228.650196759263</v>
      </c>
      <c r="T1848" s="10">
        <f t="shared" si="14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40"/>
        <v>1.2088000000000001</v>
      </c>
      <c r="G1849" t="s">
        <v>8219</v>
      </c>
      <c r="H1849">
        <f>E1849/N1849</f>
        <v>79.526315789473685</v>
      </c>
      <c r="I1849" t="s">
        <v>8224</v>
      </c>
      <c r="J1849" t="s">
        <v>8246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t="str">
        <f t="shared" si="141"/>
        <v>music</v>
      </c>
      <c r="R1849" t="str">
        <f t="shared" si="142"/>
        <v>rock</v>
      </c>
      <c r="S1849" s="10">
        <f t="shared" si="143"/>
        <v>42094.236481481479</v>
      </c>
      <c r="T1849" s="10">
        <f t="shared" si="14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40"/>
        <v>1.0736666666666668</v>
      </c>
      <c r="G1850" t="s">
        <v>8219</v>
      </c>
      <c r="H1850">
        <f>E1850/N1850</f>
        <v>134.20833333333334</v>
      </c>
      <c r="I1850" t="s">
        <v>8224</v>
      </c>
      <c r="J1850" t="s">
        <v>8246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t="str">
        <f t="shared" si="141"/>
        <v>music</v>
      </c>
      <c r="R1850" t="str">
        <f t="shared" si="142"/>
        <v>rock</v>
      </c>
      <c r="S1850" s="10">
        <f t="shared" si="143"/>
        <v>40691.788055555553</v>
      </c>
      <c r="T1850" s="10">
        <f t="shared" si="14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40"/>
        <v>1.0033333333333334</v>
      </c>
      <c r="G1851" t="s">
        <v>8219</v>
      </c>
      <c r="H1851">
        <f>E1851/N1851</f>
        <v>37.625</v>
      </c>
      <c r="I1851" t="s">
        <v>8224</v>
      </c>
      <c r="J1851" t="s">
        <v>8246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t="str">
        <f t="shared" si="141"/>
        <v>music</v>
      </c>
      <c r="R1851" t="str">
        <f t="shared" si="142"/>
        <v>rock</v>
      </c>
      <c r="S1851" s="10">
        <f t="shared" si="143"/>
        <v>41169.845590277779</v>
      </c>
      <c r="T1851" s="10">
        <f t="shared" si="14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40"/>
        <v>1.0152222222222222</v>
      </c>
      <c r="G1852" t="s">
        <v>8219</v>
      </c>
      <c r="H1852">
        <f>E1852/N1852</f>
        <v>51.044692737430168</v>
      </c>
      <c r="I1852" t="s">
        <v>8224</v>
      </c>
      <c r="J1852" t="s">
        <v>8246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t="str">
        <f t="shared" si="141"/>
        <v>music</v>
      </c>
      <c r="R1852" t="str">
        <f t="shared" si="142"/>
        <v>rock</v>
      </c>
      <c r="S1852" s="10">
        <f t="shared" si="143"/>
        <v>41800.959490740745</v>
      </c>
      <c r="T1852" s="10">
        <f t="shared" si="14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40"/>
        <v>1.0007692307692309</v>
      </c>
      <c r="G1853" t="s">
        <v>8219</v>
      </c>
      <c r="H1853">
        <f>E1853/N1853</f>
        <v>50.03846153846154</v>
      </c>
      <c r="I1853" t="s">
        <v>8224</v>
      </c>
      <c r="J1853" t="s">
        <v>8246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t="str">
        <f t="shared" si="141"/>
        <v>music</v>
      </c>
      <c r="R1853" t="str">
        <f t="shared" si="142"/>
        <v>rock</v>
      </c>
      <c r="S1853" s="10">
        <f t="shared" si="143"/>
        <v>41827.906689814816</v>
      </c>
      <c r="T1853" s="10">
        <f t="shared" si="14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40"/>
        <v>1.1696666666666666</v>
      </c>
      <c r="G1854" t="s">
        <v>8219</v>
      </c>
      <c r="H1854">
        <f>E1854/N1854</f>
        <v>133.93129770992365</v>
      </c>
      <c r="I1854" t="s">
        <v>8224</v>
      </c>
      <c r="J1854" t="s">
        <v>8246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t="str">
        <f t="shared" si="141"/>
        <v>music</v>
      </c>
      <c r="R1854" t="str">
        <f t="shared" si="142"/>
        <v>rock</v>
      </c>
      <c r="S1854" s="10">
        <f t="shared" si="143"/>
        <v>42081.77143518519</v>
      </c>
      <c r="T1854" s="10">
        <f t="shared" si="14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40"/>
        <v>1.01875</v>
      </c>
      <c r="G1855" t="s">
        <v>8219</v>
      </c>
      <c r="H1855">
        <f>E1855/N1855</f>
        <v>58.214285714285715</v>
      </c>
      <c r="I1855" t="s">
        <v>8224</v>
      </c>
      <c r="J1855" t="s">
        <v>8246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t="str">
        <f t="shared" si="141"/>
        <v>music</v>
      </c>
      <c r="R1855" t="str">
        <f t="shared" si="142"/>
        <v>rock</v>
      </c>
      <c r="S1855" s="10">
        <f t="shared" si="143"/>
        <v>41177.060381944444</v>
      </c>
      <c r="T1855" s="10">
        <f t="shared" si="14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40"/>
        <v>1.0212366666666666</v>
      </c>
      <c r="G1856" t="s">
        <v>8219</v>
      </c>
      <c r="H1856">
        <f>E1856/N1856</f>
        <v>88.037643678160919</v>
      </c>
      <c r="I1856" t="s">
        <v>8224</v>
      </c>
      <c r="J1856" t="s">
        <v>8246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t="str">
        <f t="shared" si="141"/>
        <v>music</v>
      </c>
      <c r="R1856" t="str">
        <f t="shared" si="142"/>
        <v>rock</v>
      </c>
      <c r="S1856" s="10">
        <f t="shared" si="143"/>
        <v>41388.021261574075</v>
      </c>
      <c r="T1856" s="10">
        <f t="shared" si="14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40"/>
        <v>1.5405897142857143</v>
      </c>
      <c r="G1857" t="s">
        <v>8219</v>
      </c>
      <c r="H1857">
        <f>E1857/N1857</f>
        <v>70.576753926701571</v>
      </c>
      <c r="I1857" t="s">
        <v>8229</v>
      </c>
      <c r="J1857" t="s">
        <v>8251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t="str">
        <f t="shared" si="141"/>
        <v>music</v>
      </c>
      <c r="R1857" t="str">
        <f t="shared" si="142"/>
        <v>rock</v>
      </c>
      <c r="S1857" s="10">
        <f t="shared" si="143"/>
        <v>41600.538657407407</v>
      </c>
      <c r="T1857" s="10">
        <f t="shared" si="14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si="140"/>
        <v>1.0125</v>
      </c>
      <c r="G1858" t="s">
        <v>8219</v>
      </c>
      <c r="H1858">
        <f>E1858/N1858</f>
        <v>53.289473684210527</v>
      </c>
      <c r="I1858" t="s">
        <v>8224</v>
      </c>
      <c r="J1858" t="s">
        <v>8246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t="str">
        <f t="shared" si="141"/>
        <v>music</v>
      </c>
      <c r="R1858" t="str">
        <f t="shared" si="142"/>
        <v>rock</v>
      </c>
      <c r="S1858" s="10">
        <f t="shared" si="143"/>
        <v>41817.854999999996</v>
      </c>
      <c r="T1858" s="10">
        <f t="shared" si="14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ref="F1859:F1922" si="145">E1859/D1859</f>
        <v>1</v>
      </c>
      <c r="G1859" t="s">
        <v>8219</v>
      </c>
      <c r="H1859">
        <f>E1859/N1859</f>
        <v>136.36363636363637</v>
      </c>
      <c r="I1859" t="s">
        <v>8224</v>
      </c>
      <c r="J1859" t="s">
        <v>8246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t="str">
        <f t="shared" ref="Q1859:Q1922" si="146">LEFT(P1859,(FIND("/",P1859,1)-1))</f>
        <v>music</v>
      </c>
      <c r="R1859" t="str">
        <f t="shared" ref="R1859:R1922" si="147">MID(P1859,FIND("/",P1859)+1,256)</f>
        <v>rock</v>
      </c>
      <c r="S1859" s="10">
        <f t="shared" ref="S1859:S1922" si="148">(((L1859/60)/60)/24)+DATE(1970,1,1)</f>
        <v>41864.76866898148</v>
      </c>
      <c r="T1859" s="10">
        <f t="shared" ref="T1859:T1922" si="149">(((K1859/60)/60)/24)+DATE(1970,1,1)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45"/>
        <v>1.0874800874800874</v>
      </c>
      <c r="G1860" t="s">
        <v>8219</v>
      </c>
      <c r="H1860">
        <f>E1860/N1860</f>
        <v>40.547315436241611</v>
      </c>
      <c r="I1860" t="s">
        <v>8224</v>
      </c>
      <c r="J1860" t="s">
        <v>8246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t="str">
        <f t="shared" si="146"/>
        <v>music</v>
      </c>
      <c r="R1860" t="str">
        <f t="shared" si="147"/>
        <v>rock</v>
      </c>
      <c r="S1860" s="10">
        <f t="shared" si="148"/>
        <v>40833.200474537036</v>
      </c>
      <c r="T1860" s="10">
        <f t="shared" si="14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45"/>
        <v>1.3183333333333334</v>
      </c>
      <c r="G1861" t="s">
        <v>8219</v>
      </c>
      <c r="H1861">
        <f>E1861/N1861</f>
        <v>70.625</v>
      </c>
      <c r="I1861" t="s">
        <v>8224</v>
      </c>
      <c r="J1861" t="s">
        <v>8246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t="str">
        <f t="shared" si="146"/>
        <v>music</v>
      </c>
      <c r="R1861" t="str">
        <f t="shared" si="147"/>
        <v>rock</v>
      </c>
      <c r="S1861" s="10">
        <f t="shared" si="148"/>
        <v>40778.770011574074</v>
      </c>
      <c r="T1861" s="10">
        <f t="shared" si="14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45"/>
        <v>1.3346666666666667</v>
      </c>
      <c r="G1862" t="s">
        <v>8219</v>
      </c>
      <c r="H1862">
        <f>E1862/N1862</f>
        <v>52.684210526315788</v>
      </c>
      <c r="I1862" t="s">
        <v>8224</v>
      </c>
      <c r="J1862" t="s">
        <v>8246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t="str">
        <f t="shared" si="146"/>
        <v>music</v>
      </c>
      <c r="R1862" t="str">
        <f t="shared" si="147"/>
        <v>rock</v>
      </c>
      <c r="S1862" s="10">
        <f t="shared" si="148"/>
        <v>41655.709305555552</v>
      </c>
      <c r="T1862" s="10">
        <f t="shared" si="14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45"/>
        <v>0</v>
      </c>
      <c r="G1863" t="s">
        <v>8221</v>
      </c>
      <c r="H1863" t="e">
        <f>E1863/N1863</f>
        <v>#DIV/0!</v>
      </c>
      <c r="I1863" t="s">
        <v>8225</v>
      </c>
      <c r="J1863" t="s">
        <v>8247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t="str">
        <f t="shared" si="146"/>
        <v>games</v>
      </c>
      <c r="R1863" t="str">
        <f t="shared" si="147"/>
        <v>mobile games</v>
      </c>
      <c r="S1863" s="10">
        <f t="shared" si="148"/>
        <v>42000.300243055557</v>
      </c>
      <c r="T1863" s="10">
        <f t="shared" si="14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45"/>
        <v>8.0833333333333326E-2</v>
      </c>
      <c r="G1864" t="s">
        <v>8221</v>
      </c>
      <c r="H1864">
        <f>E1864/N1864</f>
        <v>90.9375</v>
      </c>
      <c r="I1864" t="s">
        <v>8224</v>
      </c>
      <c r="J1864" t="s">
        <v>8246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t="str">
        <f t="shared" si="146"/>
        <v>games</v>
      </c>
      <c r="R1864" t="str">
        <f t="shared" si="147"/>
        <v>mobile games</v>
      </c>
      <c r="S1864" s="10">
        <f t="shared" si="148"/>
        <v>42755.492754629624</v>
      </c>
      <c r="T1864" s="10">
        <f t="shared" si="14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45"/>
        <v>4.0000000000000001E-3</v>
      </c>
      <c r="G1865" t="s">
        <v>8221</v>
      </c>
      <c r="H1865">
        <f>E1865/N1865</f>
        <v>5</v>
      </c>
      <c r="I1865" t="s">
        <v>8224</v>
      </c>
      <c r="J1865" t="s">
        <v>8246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t="str">
        <f t="shared" si="146"/>
        <v>games</v>
      </c>
      <c r="R1865" t="str">
        <f t="shared" si="147"/>
        <v>mobile games</v>
      </c>
      <c r="S1865" s="10">
        <f t="shared" si="148"/>
        <v>41772.797280092593</v>
      </c>
      <c r="T1865" s="10">
        <f t="shared" si="14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45"/>
        <v>0.42892307692307691</v>
      </c>
      <c r="G1866" t="s">
        <v>8221</v>
      </c>
      <c r="H1866">
        <f>E1866/N1866</f>
        <v>58.083333333333336</v>
      </c>
      <c r="I1866" t="s">
        <v>8224</v>
      </c>
      <c r="J1866" t="s">
        <v>8246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t="str">
        <f t="shared" si="146"/>
        <v>games</v>
      </c>
      <c r="R1866" t="str">
        <f t="shared" si="147"/>
        <v>mobile games</v>
      </c>
      <c r="S1866" s="10">
        <f t="shared" si="148"/>
        <v>41733.716435185182</v>
      </c>
      <c r="T1866" s="10">
        <f t="shared" si="14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45"/>
        <v>3.6363636363636364E-5</v>
      </c>
      <c r="G1867" t="s">
        <v>8221</v>
      </c>
      <c r="H1867">
        <f>E1867/N1867</f>
        <v>2</v>
      </c>
      <c r="I1867" t="s">
        <v>8225</v>
      </c>
      <c r="J1867" t="s">
        <v>8247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t="str">
        <f t="shared" si="146"/>
        <v>games</v>
      </c>
      <c r="R1867" t="str">
        <f t="shared" si="147"/>
        <v>mobile games</v>
      </c>
      <c r="S1867" s="10">
        <f t="shared" si="148"/>
        <v>42645.367442129631</v>
      </c>
      <c r="T1867" s="10">
        <f t="shared" si="14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45"/>
        <v>5.0000000000000001E-3</v>
      </c>
      <c r="G1868" t="s">
        <v>8221</v>
      </c>
      <c r="H1868">
        <f>E1868/N1868</f>
        <v>62.5</v>
      </c>
      <c r="I1868" t="s">
        <v>8224</v>
      </c>
      <c r="J1868" t="s">
        <v>8246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t="str">
        <f t="shared" si="146"/>
        <v>games</v>
      </c>
      <c r="R1868" t="str">
        <f t="shared" si="147"/>
        <v>mobile games</v>
      </c>
      <c r="S1868" s="10">
        <f t="shared" si="148"/>
        <v>42742.246493055558</v>
      </c>
      <c r="T1868" s="10">
        <f t="shared" si="14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45"/>
        <v>5.0000000000000001E-4</v>
      </c>
      <c r="G1869" t="s">
        <v>8221</v>
      </c>
      <c r="H1869">
        <f>E1869/N1869</f>
        <v>10</v>
      </c>
      <c r="I1869" t="s">
        <v>8224</v>
      </c>
      <c r="J1869" t="s">
        <v>8246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t="str">
        <f t="shared" si="146"/>
        <v>games</v>
      </c>
      <c r="R1869" t="str">
        <f t="shared" si="147"/>
        <v>mobile games</v>
      </c>
      <c r="S1869" s="10">
        <f t="shared" si="148"/>
        <v>42649.924907407403</v>
      </c>
      <c r="T1869" s="10">
        <f t="shared" si="14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45"/>
        <v>4.8680000000000001E-2</v>
      </c>
      <c r="G1870" t="s">
        <v>8221</v>
      </c>
      <c r="H1870">
        <f>E1870/N1870</f>
        <v>71.588235294117652</v>
      </c>
      <c r="I1870" t="s">
        <v>8224</v>
      </c>
      <c r="J1870" t="s">
        <v>8246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t="str">
        <f t="shared" si="146"/>
        <v>games</v>
      </c>
      <c r="R1870" t="str">
        <f t="shared" si="147"/>
        <v>mobile games</v>
      </c>
      <c r="S1870" s="10">
        <f t="shared" si="148"/>
        <v>42328.779224537036</v>
      </c>
      <c r="T1870" s="10">
        <f t="shared" si="14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45"/>
        <v>0</v>
      </c>
      <c r="G1871" t="s">
        <v>8221</v>
      </c>
      <c r="H1871" t="e">
        <f>E1871/N1871</f>
        <v>#DIV/0!</v>
      </c>
      <c r="I1871" t="s">
        <v>8224</v>
      </c>
      <c r="J1871" t="s">
        <v>8246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t="str">
        <f t="shared" si="146"/>
        <v>games</v>
      </c>
      <c r="R1871" t="str">
        <f t="shared" si="147"/>
        <v>mobile games</v>
      </c>
      <c r="S1871" s="10">
        <f t="shared" si="148"/>
        <v>42709.002881944441</v>
      </c>
      <c r="T1871" s="10">
        <f t="shared" si="14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45"/>
        <v>0.10314285714285715</v>
      </c>
      <c r="G1872" t="s">
        <v>8221</v>
      </c>
      <c r="H1872">
        <f>E1872/N1872</f>
        <v>32.81818181818182</v>
      </c>
      <c r="I1872" t="s">
        <v>8224</v>
      </c>
      <c r="J1872" t="s">
        <v>8246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t="str">
        <f t="shared" si="146"/>
        <v>games</v>
      </c>
      <c r="R1872" t="str">
        <f t="shared" si="147"/>
        <v>mobile games</v>
      </c>
      <c r="S1872" s="10">
        <f t="shared" si="148"/>
        <v>42371.355729166666</v>
      </c>
      <c r="T1872" s="10">
        <f t="shared" si="14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45"/>
        <v>0.7178461538461538</v>
      </c>
      <c r="G1873" t="s">
        <v>8221</v>
      </c>
      <c r="H1873">
        <f>E1873/N1873</f>
        <v>49.11578947368421</v>
      </c>
      <c r="I1873" t="s">
        <v>8224</v>
      </c>
      <c r="J1873" t="s">
        <v>8246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t="str">
        <f t="shared" si="146"/>
        <v>games</v>
      </c>
      <c r="R1873" t="str">
        <f t="shared" si="147"/>
        <v>mobile games</v>
      </c>
      <c r="S1873" s="10">
        <f t="shared" si="148"/>
        <v>41923.783576388887</v>
      </c>
      <c r="T1873" s="10">
        <f t="shared" si="14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45"/>
        <v>1.06E-2</v>
      </c>
      <c r="G1874" t="s">
        <v>8221</v>
      </c>
      <c r="H1874">
        <f>E1874/N1874</f>
        <v>16.307692307692307</v>
      </c>
      <c r="I1874" t="s">
        <v>8224</v>
      </c>
      <c r="J1874" t="s">
        <v>8246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t="str">
        <f t="shared" si="146"/>
        <v>games</v>
      </c>
      <c r="R1874" t="str">
        <f t="shared" si="147"/>
        <v>mobile games</v>
      </c>
      <c r="S1874" s="10">
        <f t="shared" si="148"/>
        <v>42155.129652777774</v>
      </c>
      <c r="T1874" s="10">
        <f t="shared" si="14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45"/>
        <v>4.4999999999999997E-3</v>
      </c>
      <c r="G1875" t="s">
        <v>8221</v>
      </c>
      <c r="H1875">
        <f>E1875/N1875</f>
        <v>18</v>
      </c>
      <c r="I1875" t="s">
        <v>8229</v>
      </c>
      <c r="J1875" t="s">
        <v>8251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t="str">
        <f t="shared" si="146"/>
        <v>games</v>
      </c>
      <c r="R1875" t="str">
        <f t="shared" si="147"/>
        <v>mobile games</v>
      </c>
      <c r="S1875" s="10">
        <f t="shared" si="148"/>
        <v>42164.615856481483</v>
      </c>
      <c r="T1875" s="10">
        <f t="shared" si="14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45"/>
        <v>1.6249999999999999E-4</v>
      </c>
      <c r="G1876" t="s">
        <v>8221</v>
      </c>
      <c r="H1876">
        <f>E1876/N1876</f>
        <v>13</v>
      </c>
      <c r="I1876" t="s">
        <v>8224</v>
      </c>
      <c r="J1876" t="s">
        <v>8246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t="str">
        <f t="shared" si="146"/>
        <v>games</v>
      </c>
      <c r="R1876" t="str">
        <f t="shared" si="147"/>
        <v>mobile games</v>
      </c>
      <c r="S1876" s="10">
        <f t="shared" si="148"/>
        <v>42529.969131944439</v>
      </c>
      <c r="T1876" s="10">
        <f t="shared" si="14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45"/>
        <v>5.1000000000000004E-3</v>
      </c>
      <c r="G1877" t="s">
        <v>8221</v>
      </c>
      <c r="H1877">
        <f>E1877/N1877</f>
        <v>17</v>
      </c>
      <c r="I1877" t="s">
        <v>8224</v>
      </c>
      <c r="J1877" t="s">
        <v>8246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t="str">
        <f t="shared" si="146"/>
        <v>games</v>
      </c>
      <c r="R1877" t="str">
        <f t="shared" si="147"/>
        <v>mobile games</v>
      </c>
      <c r="S1877" s="10">
        <f t="shared" si="148"/>
        <v>42528.899398148147</v>
      </c>
      <c r="T1877" s="10">
        <f t="shared" si="14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45"/>
        <v>0</v>
      </c>
      <c r="G1878" t="s">
        <v>8221</v>
      </c>
      <c r="H1878" t="e">
        <f>E1878/N1878</f>
        <v>#DIV/0!</v>
      </c>
      <c r="I1878" t="s">
        <v>8226</v>
      </c>
      <c r="J1878" t="s">
        <v>8248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t="str">
        <f t="shared" si="146"/>
        <v>games</v>
      </c>
      <c r="R1878" t="str">
        <f t="shared" si="147"/>
        <v>mobile games</v>
      </c>
      <c r="S1878" s="10">
        <f t="shared" si="148"/>
        <v>41776.284780092588</v>
      </c>
      <c r="T1878" s="10">
        <f t="shared" si="14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45"/>
        <v>0</v>
      </c>
      <c r="G1879" t="s">
        <v>8221</v>
      </c>
      <c r="H1879" t="e">
        <f>E1879/N1879</f>
        <v>#DIV/0!</v>
      </c>
      <c r="I1879" t="s">
        <v>8224</v>
      </c>
      <c r="J1879" t="s">
        <v>8246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t="str">
        <f t="shared" si="146"/>
        <v>games</v>
      </c>
      <c r="R1879" t="str">
        <f t="shared" si="147"/>
        <v>mobile games</v>
      </c>
      <c r="S1879" s="10">
        <f t="shared" si="148"/>
        <v>42035.029224537036</v>
      </c>
      <c r="T1879" s="10">
        <f t="shared" si="14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45"/>
        <v>0</v>
      </c>
      <c r="G1880" t="s">
        <v>8221</v>
      </c>
      <c r="H1880" t="e">
        <f>E1880/N1880</f>
        <v>#DIV/0!</v>
      </c>
      <c r="I1880" t="s">
        <v>8226</v>
      </c>
      <c r="J1880" t="s">
        <v>8248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t="str">
        <f t="shared" si="146"/>
        <v>games</v>
      </c>
      <c r="R1880" t="str">
        <f t="shared" si="147"/>
        <v>mobile games</v>
      </c>
      <c r="S1880" s="10">
        <f t="shared" si="148"/>
        <v>41773.008738425924</v>
      </c>
      <c r="T1880" s="10">
        <f t="shared" si="14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45"/>
        <v>1.1999999999999999E-3</v>
      </c>
      <c r="G1881" t="s">
        <v>8221</v>
      </c>
      <c r="H1881">
        <f>E1881/N1881</f>
        <v>3</v>
      </c>
      <c r="I1881" t="s">
        <v>8227</v>
      </c>
      <c r="J1881" t="s">
        <v>8249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t="str">
        <f t="shared" si="146"/>
        <v>games</v>
      </c>
      <c r="R1881" t="str">
        <f t="shared" si="147"/>
        <v>mobile games</v>
      </c>
      <c r="S1881" s="10">
        <f t="shared" si="148"/>
        <v>42413.649641203709</v>
      </c>
      <c r="T1881" s="10">
        <f t="shared" si="14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45"/>
        <v>0.20080000000000001</v>
      </c>
      <c r="G1882" t="s">
        <v>8221</v>
      </c>
      <c r="H1882">
        <f>E1882/N1882</f>
        <v>41.833333333333336</v>
      </c>
      <c r="I1882" t="s">
        <v>8225</v>
      </c>
      <c r="J1882" t="s">
        <v>8247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t="str">
        <f t="shared" si="146"/>
        <v>games</v>
      </c>
      <c r="R1882" t="str">
        <f t="shared" si="147"/>
        <v>mobile games</v>
      </c>
      <c r="S1882" s="10">
        <f t="shared" si="148"/>
        <v>42430.566898148143</v>
      </c>
      <c r="T1882" s="10">
        <f t="shared" si="14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45"/>
        <v>1.726845</v>
      </c>
      <c r="G1883" t="s">
        <v>8219</v>
      </c>
      <c r="H1883">
        <f>E1883/N1883</f>
        <v>49.338428571428572</v>
      </c>
      <c r="I1883" t="s">
        <v>8224</v>
      </c>
      <c r="J1883" t="s">
        <v>8246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t="str">
        <f t="shared" si="146"/>
        <v>music</v>
      </c>
      <c r="R1883" t="str">
        <f t="shared" si="147"/>
        <v>indie rock</v>
      </c>
      <c r="S1883" s="10">
        <f t="shared" si="148"/>
        <v>42043.152650462958</v>
      </c>
      <c r="T1883" s="10">
        <f t="shared" si="14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45"/>
        <v>1.008955223880597</v>
      </c>
      <c r="G1884" t="s">
        <v>8219</v>
      </c>
      <c r="H1884">
        <f>E1884/N1884</f>
        <v>41.728395061728392</v>
      </c>
      <c r="I1884" t="s">
        <v>8224</v>
      </c>
      <c r="J1884" t="s">
        <v>8246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t="str">
        <f t="shared" si="146"/>
        <v>music</v>
      </c>
      <c r="R1884" t="str">
        <f t="shared" si="147"/>
        <v>indie rock</v>
      </c>
      <c r="S1884" s="10">
        <f t="shared" si="148"/>
        <v>41067.949212962965</v>
      </c>
      <c r="T1884" s="10">
        <f t="shared" si="14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45"/>
        <v>1.0480480480480481</v>
      </c>
      <c r="G1885" t="s">
        <v>8219</v>
      </c>
      <c r="H1885">
        <f>E1885/N1885</f>
        <v>32.71875</v>
      </c>
      <c r="I1885" t="s">
        <v>8224</v>
      </c>
      <c r="J1885" t="s">
        <v>8246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t="str">
        <f t="shared" si="146"/>
        <v>music</v>
      </c>
      <c r="R1885" t="str">
        <f t="shared" si="147"/>
        <v>indie rock</v>
      </c>
      <c r="S1885" s="10">
        <f t="shared" si="148"/>
        <v>40977.948009259257</v>
      </c>
      <c r="T1885" s="10">
        <f t="shared" si="14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45"/>
        <v>1.351</v>
      </c>
      <c r="G1886" t="s">
        <v>8219</v>
      </c>
      <c r="H1886">
        <f>E1886/N1886</f>
        <v>51.96153846153846</v>
      </c>
      <c r="I1886" t="s">
        <v>8224</v>
      </c>
      <c r="J1886" t="s">
        <v>8246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t="str">
        <f t="shared" si="146"/>
        <v>music</v>
      </c>
      <c r="R1886" t="str">
        <f t="shared" si="147"/>
        <v>indie rock</v>
      </c>
      <c r="S1886" s="10">
        <f t="shared" si="148"/>
        <v>41205.198321759257</v>
      </c>
      <c r="T1886" s="10">
        <f t="shared" si="14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45"/>
        <v>1.1632786885245903</v>
      </c>
      <c r="G1887" t="s">
        <v>8219</v>
      </c>
      <c r="H1887">
        <f>E1887/N1887</f>
        <v>50.685714285714283</v>
      </c>
      <c r="I1887" t="s">
        <v>8224</v>
      </c>
      <c r="J1887" t="s">
        <v>8246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t="str">
        <f t="shared" si="146"/>
        <v>music</v>
      </c>
      <c r="R1887" t="str">
        <f t="shared" si="147"/>
        <v>indie rock</v>
      </c>
      <c r="S1887" s="10">
        <f t="shared" si="148"/>
        <v>41099.093865740739</v>
      </c>
      <c r="T1887" s="10">
        <f t="shared" si="14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45"/>
        <v>1.0208333333333333</v>
      </c>
      <c r="G1888" t="s">
        <v>8219</v>
      </c>
      <c r="H1888">
        <f>E1888/N1888</f>
        <v>42.241379310344826</v>
      </c>
      <c r="I1888" t="s">
        <v>8224</v>
      </c>
      <c r="J1888" t="s">
        <v>8246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t="str">
        <f t="shared" si="146"/>
        <v>music</v>
      </c>
      <c r="R1888" t="str">
        <f t="shared" si="147"/>
        <v>indie rock</v>
      </c>
      <c r="S1888" s="10">
        <f t="shared" si="148"/>
        <v>41925.906689814816</v>
      </c>
      <c r="T1888" s="10">
        <f t="shared" si="14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45"/>
        <v>1.1116666666666666</v>
      </c>
      <c r="G1889" t="s">
        <v>8219</v>
      </c>
      <c r="H1889">
        <f>E1889/N1889</f>
        <v>416.875</v>
      </c>
      <c r="I1889" t="s">
        <v>8227</v>
      </c>
      <c r="J1889" t="s">
        <v>8249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t="str">
        <f t="shared" si="146"/>
        <v>music</v>
      </c>
      <c r="R1889" t="str">
        <f t="shared" si="147"/>
        <v>indie rock</v>
      </c>
      <c r="S1889" s="10">
        <f t="shared" si="148"/>
        <v>42323.800138888888</v>
      </c>
      <c r="T1889" s="10">
        <f t="shared" si="14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45"/>
        <v>1.6608000000000001</v>
      </c>
      <c r="G1890" t="s">
        <v>8219</v>
      </c>
      <c r="H1890">
        <f>E1890/N1890</f>
        <v>46.651685393258425</v>
      </c>
      <c r="I1890" t="s">
        <v>8224</v>
      </c>
      <c r="J1890" t="s">
        <v>8246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t="str">
        <f t="shared" si="146"/>
        <v>music</v>
      </c>
      <c r="R1890" t="str">
        <f t="shared" si="147"/>
        <v>indie rock</v>
      </c>
      <c r="S1890" s="10">
        <f t="shared" si="148"/>
        <v>40299.239953703705</v>
      </c>
      <c r="T1890" s="10">
        <f t="shared" si="14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45"/>
        <v>1.0660000000000001</v>
      </c>
      <c r="G1891" t="s">
        <v>8219</v>
      </c>
      <c r="H1891">
        <f>E1891/N1891</f>
        <v>48.454545454545453</v>
      </c>
      <c r="I1891" t="s">
        <v>8224</v>
      </c>
      <c r="J1891" t="s">
        <v>8246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t="str">
        <f t="shared" si="146"/>
        <v>music</v>
      </c>
      <c r="R1891" t="str">
        <f t="shared" si="147"/>
        <v>indie rock</v>
      </c>
      <c r="S1891" s="10">
        <f t="shared" si="148"/>
        <v>41299.793356481481</v>
      </c>
      <c r="T1891" s="10">
        <f t="shared" si="14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45"/>
        <v>1.4458441666666668</v>
      </c>
      <c r="G1892" t="s">
        <v>8219</v>
      </c>
      <c r="H1892">
        <f>E1892/N1892</f>
        <v>70.5289837398374</v>
      </c>
      <c r="I1892" t="s">
        <v>8224</v>
      </c>
      <c r="J1892" t="s">
        <v>8246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t="str">
        <f t="shared" si="146"/>
        <v>music</v>
      </c>
      <c r="R1892" t="str">
        <f t="shared" si="147"/>
        <v>indie rock</v>
      </c>
      <c r="S1892" s="10">
        <f t="shared" si="148"/>
        <v>41228.786203703705</v>
      </c>
      <c r="T1892" s="10">
        <f t="shared" si="14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45"/>
        <v>1.0555000000000001</v>
      </c>
      <c r="G1893" t="s">
        <v>8219</v>
      </c>
      <c r="H1893">
        <f>E1893/N1893</f>
        <v>87.958333333333329</v>
      </c>
      <c r="I1893" t="s">
        <v>8224</v>
      </c>
      <c r="J1893" t="s">
        <v>8246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t="str">
        <f t="shared" si="146"/>
        <v>music</v>
      </c>
      <c r="R1893" t="str">
        <f t="shared" si="147"/>
        <v>indie rock</v>
      </c>
      <c r="S1893" s="10">
        <f t="shared" si="148"/>
        <v>40335.798078703701</v>
      </c>
      <c r="T1893" s="10">
        <f t="shared" si="14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45"/>
        <v>1.3660000000000001</v>
      </c>
      <c r="G1894" t="s">
        <v>8219</v>
      </c>
      <c r="H1894">
        <f>E1894/N1894</f>
        <v>26.26923076923077</v>
      </c>
      <c r="I1894" t="s">
        <v>8224</v>
      </c>
      <c r="J1894" t="s">
        <v>8246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t="str">
        <f t="shared" si="146"/>
        <v>music</v>
      </c>
      <c r="R1894" t="str">
        <f t="shared" si="147"/>
        <v>indie rock</v>
      </c>
      <c r="S1894" s="10">
        <f t="shared" si="148"/>
        <v>40671.637511574074</v>
      </c>
      <c r="T1894" s="10">
        <f t="shared" si="14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45"/>
        <v>1.04</v>
      </c>
      <c r="G1895" t="s">
        <v>8219</v>
      </c>
      <c r="H1895">
        <f>E1895/N1895</f>
        <v>57.777777777777779</v>
      </c>
      <c r="I1895" t="s">
        <v>8224</v>
      </c>
      <c r="J1895" t="s">
        <v>8246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t="str">
        <f t="shared" si="146"/>
        <v>music</v>
      </c>
      <c r="R1895" t="str">
        <f t="shared" si="147"/>
        <v>indie rock</v>
      </c>
      <c r="S1895" s="10">
        <f t="shared" si="148"/>
        <v>40632.94195601852</v>
      </c>
      <c r="T1895" s="10">
        <f t="shared" si="14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45"/>
        <v>1.145</v>
      </c>
      <c r="G1896" t="s">
        <v>8219</v>
      </c>
      <c r="H1896">
        <f>E1896/N1896</f>
        <v>57.25</v>
      </c>
      <c r="I1896" t="s">
        <v>8224</v>
      </c>
      <c r="J1896" t="s">
        <v>8246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t="str">
        <f t="shared" si="146"/>
        <v>music</v>
      </c>
      <c r="R1896" t="str">
        <f t="shared" si="147"/>
        <v>indie rock</v>
      </c>
      <c r="S1896" s="10">
        <f t="shared" si="148"/>
        <v>40920.904895833337</v>
      </c>
      <c r="T1896" s="10">
        <f t="shared" si="14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45"/>
        <v>1.0171957671957672</v>
      </c>
      <c r="G1897" t="s">
        <v>8219</v>
      </c>
      <c r="H1897">
        <f>E1897/N1897</f>
        <v>196.34042553191489</v>
      </c>
      <c r="I1897" t="s">
        <v>8224</v>
      </c>
      <c r="J1897" t="s">
        <v>8246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t="str">
        <f t="shared" si="146"/>
        <v>music</v>
      </c>
      <c r="R1897" t="str">
        <f t="shared" si="147"/>
        <v>indie rock</v>
      </c>
      <c r="S1897" s="10">
        <f t="shared" si="148"/>
        <v>42267.746782407412</v>
      </c>
      <c r="T1897" s="10">
        <f t="shared" si="14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45"/>
        <v>1.2394678492239468</v>
      </c>
      <c r="G1898" t="s">
        <v>8219</v>
      </c>
      <c r="H1898">
        <f>E1898/N1898</f>
        <v>43</v>
      </c>
      <c r="I1898" t="s">
        <v>8224</v>
      </c>
      <c r="J1898" t="s">
        <v>8246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t="str">
        <f t="shared" si="146"/>
        <v>music</v>
      </c>
      <c r="R1898" t="str">
        <f t="shared" si="147"/>
        <v>indie rock</v>
      </c>
      <c r="S1898" s="10">
        <f t="shared" si="148"/>
        <v>40981.710243055553</v>
      </c>
      <c r="T1898" s="10">
        <f t="shared" si="14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45"/>
        <v>1.0245669291338582</v>
      </c>
      <c r="G1899" t="s">
        <v>8219</v>
      </c>
      <c r="H1899">
        <f>E1899/N1899</f>
        <v>35.551912568306008</v>
      </c>
      <c r="I1899" t="s">
        <v>8224</v>
      </c>
      <c r="J1899" t="s">
        <v>8246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t="str">
        <f t="shared" si="146"/>
        <v>music</v>
      </c>
      <c r="R1899" t="str">
        <f t="shared" si="147"/>
        <v>indie rock</v>
      </c>
      <c r="S1899" s="10">
        <f t="shared" si="148"/>
        <v>41680.583402777782</v>
      </c>
      <c r="T1899" s="10">
        <f t="shared" si="14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45"/>
        <v>1.4450000000000001</v>
      </c>
      <c r="G1900" t="s">
        <v>8219</v>
      </c>
      <c r="H1900">
        <f>E1900/N1900</f>
        <v>68.80952380952381</v>
      </c>
      <c r="I1900" t="s">
        <v>8224</v>
      </c>
      <c r="J1900" t="s">
        <v>8246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t="str">
        <f t="shared" si="146"/>
        <v>music</v>
      </c>
      <c r="R1900" t="str">
        <f t="shared" si="147"/>
        <v>indie rock</v>
      </c>
      <c r="S1900" s="10">
        <f t="shared" si="148"/>
        <v>42366.192974537036</v>
      </c>
      <c r="T1900" s="10">
        <f t="shared" si="14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45"/>
        <v>1.3333333333333333</v>
      </c>
      <c r="G1901" t="s">
        <v>8219</v>
      </c>
      <c r="H1901">
        <f>E1901/N1901</f>
        <v>28.571428571428573</v>
      </c>
      <c r="I1901" t="s">
        <v>8224</v>
      </c>
      <c r="J1901" t="s">
        <v>8246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t="str">
        <f t="shared" si="146"/>
        <v>music</v>
      </c>
      <c r="R1901" t="str">
        <f t="shared" si="147"/>
        <v>indie rock</v>
      </c>
      <c r="S1901" s="10">
        <f t="shared" si="148"/>
        <v>42058.941736111112</v>
      </c>
      <c r="T1901" s="10">
        <f t="shared" si="14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45"/>
        <v>1.0936440000000001</v>
      </c>
      <c r="G1902" t="s">
        <v>8219</v>
      </c>
      <c r="H1902">
        <f>E1902/N1902</f>
        <v>50.631666666666668</v>
      </c>
      <c r="I1902" t="s">
        <v>8224</v>
      </c>
      <c r="J1902" t="s">
        <v>8246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t="str">
        <f t="shared" si="146"/>
        <v>music</v>
      </c>
      <c r="R1902" t="str">
        <f t="shared" si="147"/>
        <v>indie rock</v>
      </c>
      <c r="S1902" s="10">
        <f t="shared" si="148"/>
        <v>41160.871886574074</v>
      </c>
      <c r="T1902" s="10">
        <f t="shared" si="14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45"/>
        <v>2.696969696969697E-2</v>
      </c>
      <c r="G1903" t="s">
        <v>8221</v>
      </c>
      <c r="H1903">
        <f>E1903/N1903</f>
        <v>106.8</v>
      </c>
      <c r="I1903" t="s">
        <v>8225</v>
      </c>
      <c r="J1903" t="s">
        <v>8247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t="str">
        <f t="shared" si="146"/>
        <v>technology</v>
      </c>
      <c r="R1903" t="str">
        <f t="shared" si="147"/>
        <v>gadgets</v>
      </c>
      <c r="S1903" s="10">
        <f t="shared" si="148"/>
        <v>42116.54315972222</v>
      </c>
      <c r="T1903" s="10">
        <f t="shared" si="14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45"/>
        <v>1.2E-2</v>
      </c>
      <c r="G1904" t="s">
        <v>8221</v>
      </c>
      <c r="H1904">
        <f>E1904/N1904</f>
        <v>4</v>
      </c>
      <c r="I1904" t="s">
        <v>8233</v>
      </c>
      <c r="J1904" t="s">
        <v>8249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t="str">
        <f t="shared" si="146"/>
        <v>technology</v>
      </c>
      <c r="R1904" t="str">
        <f t="shared" si="147"/>
        <v>gadgets</v>
      </c>
      <c r="S1904" s="10">
        <f t="shared" si="148"/>
        <v>42037.789895833332</v>
      </c>
      <c r="T1904" s="10">
        <f t="shared" si="14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45"/>
        <v>0.46600000000000003</v>
      </c>
      <c r="G1905" t="s">
        <v>8221</v>
      </c>
      <c r="H1905">
        <f>E1905/N1905</f>
        <v>34.097560975609753</v>
      </c>
      <c r="I1905" t="s">
        <v>8224</v>
      </c>
      <c r="J1905" t="s">
        <v>8246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t="str">
        <f t="shared" si="146"/>
        <v>technology</v>
      </c>
      <c r="R1905" t="str">
        <f t="shared" si="147"/>
        <v>gadgets</v>
      </c>
      <c r="S1905" s="10">
        <f t="shared" si="148"/>
        <v>42702.770729166667</v>
      </c>
      <c r="T1905" s="10">
        <f t="shared" si="14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45"/>
        <v>1E-3</v>
      </c>
      <c r="G1906" t="s">
        <v>8221</v>
      </c>
      <c r="H1906">
        <f>E1906/N1906</f>
        <v>25</v>
      </c>
      <c r="I1906" t="s">
        <v>8224</v>
      </c>
      <c r="J1906" t="s">
        <v>8246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t="str">
        <f t="shared" si="146"/>
        <v>technology</v>
      </c>
      <c r="R1906" t="str">
        <f t="shared" si="147"/>
        <v>gadgets</v>
      </c>
      <c r="S1906" s="10">
        <f t="shared" si="148"/>
        <v>42326.685428240744</v>
      </c>
      <c r="T1906" s="10">
        <f t="shared" si="14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45"/>
        <v>1.6800000000000001E-3</v>
      </c>
      <c r="G1907" t="s">
        <v>8221</v>
      </c>
      <c r="H1907">
        <f>E1907/N1907</f>
        <v>10.5</v>
      </c>
      <c r="I1907" t="s">
        <v>8224</v>
      </c>
      <c r="J1907" t="s">
        <v>8246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t="str">
        <f t="shared" si="146"/>
        <v>technology</v>
      </c>
      <c r="R1907" t="str">
        <f t="shared" si="147"/>
        <v>gadgets</v>
      </c>
      <c r="S1907" s="10">
        <f t="shared" si="148"/>
        <v>41859.925856481481</v>
      </c>
      <c r="T1907" s="10">
        <f t="shared" si="14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45"/>
        <v>0.42759999999999998</v>
      </c>
      <c r="G1908" t="s">
        <v>8221</v>
      </c>
      <c r="H1908">
        <f>E1908/N1908</f>
        <v>215.95959595959596</v>
      </c>
      <c r="I1908" t="s">
        <v>8224</v>
      </c>
      <c r="J1908" t="s">
        <v>8246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t="str">
        <f t="shared" si="146"/>
        <v>technology</v>
      </c>
      <c r="R1908" t="str">
        <f t="shared" si="147"/>
        <v>gadgets</v>
      </c>
      <c r="S1908" s="10">
        <f t="shared" si="148"/>
        <v>42514.671099537038</v>
      </c>
      <c r="T1908" s="10">
        <f t="shared" si="14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45"/>
        <v>2.8333333333333335E-3</v>
      </c>
      <c r="G1909" t="s">
        <v>8221</v>
      </c>
      <c r="H1909">
        <f>E1909/N1909</f>
        <v>21.25</v>
      </c>
      <c r="I1909" t="s">
        <v>8224</v>
      </c>
      <c r="J1909" t="s">
        <v>8246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t="str">
        <f t="shared" si="146"/>
        <v>technology</v>
      </c>
      <c r="R1909" t="str">
        <f t="shared" si="147"/>
        <v>gadgets</v>
      </c>
      <c r="S1909" s="10">
        <f t="shared" si="148"/>
        <v>41767.587094907409</v>
      </c>
      <c r="T1909" s="10">
        <f t="shared" si="14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45"/>
        <v>1.7319999999999999E-2</v>
      </c>
      <c r="G1910" t="s">
        <v>8221</v>
      </c>
      <c r="H1910">
        <f>E1910/N1910</f>
        <v>108.25</v>
      </c>
      <c r="I1910" t="s">
        <v>8224</v>
      </c>
      <c r="J1910" t="s">
        <v>8246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t="str">
        <f t="shared" si="146"/>
        <v>technology</v>
      </c>
      <c r="R1910" t="str">
        <f t="shared" si="147"/>
        <v>gadgets</v>
      </c>
      <c r="S1910" s="10">
        <f t="shared" si="148"/>
        <v>42703.917824074073</v>
      </c>
      <c r="T1910" s="10">
        <f t="shared" si="14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45"/>
        <v>0.14111428571428572</v>
      </c>
      <c r="G1911" t="s">
        <v>8221</v>
      </c>
      <c r="H1911">
        <f>E1911/N1911</f>
        <v>129.97368421052633</v>
      </c>
      <c r="I1911" t="s">
        <v>8224</v>
      </c>
      <c r="J1911" t="s">
        <v>8246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t="str">
        <f t="shared" si="146"/>
        <v>technology</v>
      </c>
      <c r="R1911" t="str">
        <f t="shared" si="147"/>
        <v>gadgets</v>
      </c>
      <c r="S1911" s="10">
        <f t="shared" si="148"/>
        <v>41905.429155092592</v>
      </c>
      <c r="T1911" s="10">
        <f t="shared" si="14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45"/>
        <v>0.39395294117647056</v>
      </c>
      <c r="G1912" t="s">
        <v>8221</v>
      </c>
      <c r="H1912">
        <f>E1912/N1912</f>
        <v>117.49473684210527</v>
      </c>
      <c r="I1912" t="s">
        <v>8233</v>
      </c>
      <c r="J1912" t="s">
        <v>8249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t="str">
        <f t="shared" si="146"/>
        <v>technology</v>
      </c>
      <c r="R1912" t="str">
        <f t="shared" si="147"/>
        <v>gadgets</v>
      </c>
      <c r="S1912" s="10">
        <f t="shared" si="148"/>
        <v>42264.963159722218</v>
      </c>
      <c r="T1912" s="10">
        <f t="shared" si="14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45"/>
        <v>2.3529411764705883E-4</v>
      </c>
      <c r="G1913" t="s">
        <v>8221</v>
      </c>
      <c r="H1913">
        <f>E1913/N1913</f>
        <v>10</v>
      </c>
      <c r="I1913" t="s">
        <v>8228</v>
      </c>
      <c r="J1913" t="s">
        <v>8250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t="str">
        <f t="shared" si="146"/>
        <v>technology</v>
      </c>
      <c r="R1913" t="str">
        <f t="shared" si="147"/>
        <v>gadgets</v>
      </c>
      <c r="S1913" s="10">
        <f t="shared" si="148"/>
        <v>41830.033958333333</v>
      </c>
      <c r="T1913" s="10">
        <f t="shared" si="14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45"/>
        <v>0.59299999999999997</v>
      </c>
      <c r="G1914" t="s">
        <v>8221</v>
      </c>
      <c r="H1914">
        <f>E1914/N1914</f>
        <v>70.595238095238102</v>
      </c>
      <c r="I1914" t="s">
        <v>8224</v>
      </c>
      <c r="J1914" t="s">
        <v>8246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t="str">
        <f t="shared" si="146"/>
        <v>technology</v>
      </c>
      <c r="R1914" t="str">
        <f t="shared" si="147"/>
        <v>gadgets</v>
      </c>
      <c r="S1914" s="10">
        <f t="shared" si="148"/>
        <v>42129.226388888885</v>
      </c>
      <c r="T1914" s="10">
        <f t="shared" si="14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45"/>
        <v>1.3270833333333334E-2</v>
      </c>
      <c r="G1915" t="s">
        <v>8221</v>
      </c>
      <c r="H1915">
        <f>E1915/N1915</f>
        <v>24.5</v>
      </c>
      <c r="I1915" t="s">
        <v>8225</v>
      </c>
      <c r="J1915" t="s">
        <v>8247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t="str">
        <f t="shared" si="146"/>
        <v>technology</v>
      </c>
      <c r="R1915" t="str">
        <f t="shared" si="147"/>
        <v>gadgets</v>
      </c>
      <c r="S1915" s="10">
        <f t="shared" si="148"/>
        <v>41890.511319444442</v>
      </c>
      <c r="T1915" s="10">
        <f t="shared" si="14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45"/>
        <v>9.0090090090090086E-2</v>
      </c>
      <c r="G1916" t="s">
        <v>8221</v>
      </c>
      <c r="H1916">
        <f>E1916/N1916</f>
        <v>30</v>
      </c>
      <c r="I1916" t="s">
        <v>8224</v>
      </c>
      <c r="J1916" t="s">
        <v>8246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t="str">
        <f t="shared" si="146"/>
        <v>technology</v>
      </c>
      <c r="R1916" t="str">
        <f t="shared" si="147"/>
        <v>gadgets</v>
      </c>
      <c r="S1916" s="10">
        <f t="shared" si="148"/>
        <v>41929.174456018518</v>
      </c>
      <c r="T1916" s="10">
        <f t="shared" si="14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45"/>
        <v>1.6E-2</v>
      </c>
      <c r="G1917" t="s">
        <v>8221</v>
      </c>
      <c r="H1917">
        <f>E1917/N1917</f>
        <v>2</v>
      </c>
      <c r="I1917" t="s">
        <v>8224</v>
      </c>
      <c r="J1917" t="s">
        <v>8246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t="str">
        <f t="shared" si="146"/>
        <v>technology</v>
      </c>
      <c r="R1917" t="str">
        <f t="shared" si="147"/>
        <v>gadgets</v>
      </c>
      <c r="S1917" s="10">
        <f t="shared" si="148"/>
        <v>41864.04886574074</v>
      </c>
      <c r="T1917" s="10">
        <f t="shared" si="14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45"/>
        <v>5.1000000000000004E-3</v>
      </c>
      <c r="G1918" t="s">
        <v>8221</v>
      </c>
      <c r="H1918">
        <f>E1918/N1918</f>
        <v>17</v>
      </c>
      <c r="I1918" t="s">
        <v>8224</v>
      </c>
      <c r="J1918" t="s">
        <v>8246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t="str">
        <f t="shared" si="146"/>
        <v>technology</v>
      </c>
      <c r="R1918" t="str">
        <f t="shared" si="147"/>
        <v>gadgets</v>
      </c>
      <c r="S1918" s="10">
        <f t="shared" si="148"/>
        <v>42656.717303240745</v>
      </c>
      <c r="T1918" s="10">
        <f t="shared" si="14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45"/>
        <v>0.52570512820512816</v>
      </c>
      <c r="G1919" t="s">
        <v>8221</v>
      </c>
      <c r="H1919">
        <f>E1919/N1919</f>
        <v>2928.9285714285716</v>
      </c>
      <c r="I1919" t="s">
        <v>8231</v>
      </c>
      <c r="J1919" t="s">
        <v>8252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t="str">
        <f t="shared" si="146"/>
        <v>technology</v>
      </c>
      <c r="R1919" t="str">
        <f t="shared" si="147"/>
        <v>gadgets</v>
      </c>
      <c r="S1919" s="10">
        <f t="shared" si="148"/>
        <v>42746.270057870366</v>
      </c>
      <c r="T1919" s="10">
        <f t="shared" si="14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45"/>
        <v>1.04E-2</v>
      </c>
      <c r="G1920" t="s">
        <v>8221</v>
      </c>
      <c r="H1920">
        <f>E1920/N1920</f>
        <v>28.888888888888889</v>
      </c>
      <c r="I1920" t="s">
        <v>8224</v>
      </c>
      <c r="J1920" t="s">
        <v>8246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t="str">
        <f t="shared" si="146"/>
        <v>technology</v>
      </c>
      <c r="R1920" t="str">
        <f t="shared" si="147"/>
        <v>gadgets</v>
      </c>
      <c r="S1920" s="10">
        <f t="shared" si="148"/>
        <v>41828.789942129632</v>
      </c>
      <c r="T1920" s="10">
        <f t="shared" si="14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45"/>
        <v>0.47399999999999998</v>
      </c>
      <c r="G1921" t="s">
        <v>8221</v>
      </c>
      <c r="H1921">
        <f>E1921/N1921</f>
        <v>29.625</v>
      </c>
      <c r="I1921" t="s">
        <v>8224</v>
      </c>
      <c r="J1921" t="s">
        <v>8246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t="str">
        <f t="shared" si="146"/>
        <v>technology</v>
      </c>
      <c r="R1921" t="str">
        <f t="shared" si="147"/>
        <v>gadgets</v>
      </c>
      <c r="S1921" s="10">
        <f t="shared" si="148"/>
        <v>42113.875567129624</v>
      </c>
      <c r="T1921" s="10">
        <f t="shared" si="14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si="145"/>
        <v>0.43030000000000002</v>
      </c>
      <c r="G1922" t="s">
        <v>8221</v>
      </c>
      <c r="H1922">
        <f>E1922/N1922</f>
        <v>40.980952380952381</v>
      </c>
      <c r="I1922" t="s">
        <v>8225</v>
      </c>
      <c r="J1922" t="s">
        <v>8247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t="str">
        <f t="shared" si="146"/>
        <v>technology</v>
      </c>
      <c r="R1922" t="str">
        <f t="shared" si="147"/>
        <v>gadgets</v>
      </c>
      <c r="S1922" s="10">
        <f t="shared" si="148"/>
        <v>42270.875706018516</v>
      </c>
      <c r="T1922" s="10">
        <f t="shared" si="14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ref="F1923:F1986" si="150">E1923/D1923</f>
        <v>1.3680000000000001</v>
      </c>
      <c r="G1923" t="s">
        <v>8219</v>
      </c>
      <c r="H1923">
        <f>E1923/N1923</f>
        <v>54</v>
      </c>
      <c r="I1923" t="s">
        <v>8224</v>
      </c>
      <c r="J1923" t="s">
        <v>8246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t="str">
        <f t="shared" ref="Q1923:Q1986" si="151">LEFT(P1923,(FIND("/",P1923,1)-1))</f>
        <v>music</v>
      </c>
      <c r="R1923" t="str">
        <f t="shared" ref="R1923:R1986" si="152">MID(P1923,FIND("/",P1923)+1,256)</f>
        <v>indie rock</v>
      </c>
      <c r="S1923" s="10">
        <f t="shared" ref="S1923:S1986" si="153">(((L1923/60)/60)/24)+DATE(1970,1,1)</f>
        <v>41074.221562500003</v>
      </c>
      <c r="T1923" s="10">
        <f t="shared" ref="T1923:T1986" si="154">(((K1923/60)/60)/24)+DATE(1970,1,1)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50"/>
        <v>1.1555</v>
      </c>
      <c r="G1924" t="s">
        <v>8219</v>
      </c>
      <c r="H1924">
        <f>E1924/N1924</f>
        <v>36.109375</v>
      </c>
      <c r="I1924" t="s">
        <v>8224</v>
      </c>
      <c r="J1924" t="s">
        <v>8246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t="str">
        <f t="shared" si="151"/>
        <v>music</v>
      </c>
      <c r="R1924" t="str">
        <f t="shared" si="152"/>
        <v>indie rock</v>
      </c>
      <c r="S1924" s="10">
        <f t="shared" si="153"/>
        <v>41590.255868055552</v>
      </c>
      <c r="T1924" s="10">
        <f t="shared" si="15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50"/>
        <v>2.4079999999999999</v>
      </c>
      <c r="G1925" t="s">
        <v>8219</v>
      </c>
      <c r="H1925">
        <f>E1925/N1925</f>
        <v>23.153846153846153</v>
      </c>
      <c r="I1925" t="s">
        <v>8224</v>
      </c>
      <c r="J1925" t="s">
        <v>8246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t="str">
        <f t="shared" si="151"/>
        <v>music</v>
      </c>
      <c r="R1925" t="str">
        <f t="shared" si="152"/>
        <v>indie rock</v>
      </c>
      <c r="S1925" s="10">
        <f t="shared" si="153"/>
        <v>40772.848749999997</v>
      </c>
      <c r="T1925" s="10">
        <f t="shared" si="15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50"/>
        <v>1.1439999999999999</v>
      </c>
      <c r="G1926" t="s">
        <v>8219</v>
      </c>
      <c r="H1926">
        <f>E1926/N1926</f>
        <v>104</v>
      </c>
      <c r="I1926" t="s">
        <v>8224</v>
      </c>
      <c r="J1926" t="s">
        <v>8246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t="str">
        <f t="shared" si="151"/>
        <v>music</v>
      </c>
      <c r="R1926" t="str">
        <f t="shared" si="152"/>
        <v>indie rock</v>
      </c>
      <c r="S1926" s="10">
        <f t="shared" si="153"/>
        <v>41626.761053240742</v>
      </c>
      <c r="T1926" s="10">
        <f t="shared" si="15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50"/>
        <v>1.1033333333333333</v>
      </c>
      <c r="G1927" t="s">
        <v>8219</v>
      </c>
      <c r="H1927">
        <f>E1927/N1927</f>
        <v>31.826923076923077</v>
      </c>
      <c r="I1927" t="s">
        <v>8224</v>
      </c>
      <c r="J1927" t="s">
        <v>8246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t="str">
        <f t="shared" si="151"/>
        <v>music</v>
      </c>
      <c r="R1927" t="str">
        <f t="shared" si="152"/>
        <v>indie rock</v>
      </c>
      <c r="S1927" s="10">
        <f t="shared" si="153"/>
        <v>41535.90148148148</v>
      </c>
      <c r="T1927" s="10">
        <f t="shared" si="15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50"/>
        <v>1.9537933333333333</v>
      </c>
      <c r="G1928" t="s">
        <v>8219</v>
      </c>
      <c r="H1928">
        <f>E1928/N1928</f>
        <v>27.3896261682243</v>
      </c>
      <c r="I1928" t="s">
        <v>8224</v>
      </c>
      <c r="J1928" t="s">
        <v>8246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t="str">
        <f t="shared" si="151"/>
        <v>music</v>
      </c>
      <c r="R1928" t="str">
        <f t="shared" si="152"/>
        <v>indie rock</v>
      </c>
      <c r="S1928" s="10">
        <f t="shared" si="153"/>
        <v>40456.954351851848</v>
      </c>
      <c r="T1928" s="10">
        <f t="shared" si="15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50"/>
        <v>1.0333333333333334</v>
      </c>
      <c r="G1929" t="s">
        <v>8219</v>
      </c>
      <c r="H1929">
        <f>E1929/N1929</f>
        <v>56.363636363636367</v>
      </c>
      <c r="I1929" t="s">
        <v>8224</v>
      </c>
      <c r="J1929" t="s">
        <v>8246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t="str">
        <f t="shared" si="151"/>
        <v>music</v>
      </c>
      <c r="R1929" t="str">
        <f t="shared" si="152"/>
        <v>indie rock</v>
      </c>
      <c r="S1929" s="10">
        <f t="shared" si="153"/>
        <v>40960.861562500002</v>
      </c>
      <c r="T1929" s="10">
        <f t="shared" si="15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50"/>
        <v>1.031372549019608</v>
      </c>
      <c r="G1930" t="s">
        <v>8219</v>
      </c>
      <c r="H1930">
        <f>E1930/N1930</f>
        <v>77.352941176470594</v>
      </c>
      <c r="I1930" t="s">
        <v>8224</v>
      </c>
      <c r="J1930" t="s">
        <v>8246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t="str">
        <f t="shared" si="151"/>
        <v>music</v>
      </c>
      <c r="R1930" t="str">
        <f t="shared" si="152"/>
        <v>indie rock</v>
      </c>
      <c r="S1930" s="10">
        <f t="shared" si="153"/>
        <v>41371.648078703707</v>
      </c>
      <c r="T1930" s="10">
        <f t="shared" si="15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50"/>
        <v>1.003125</v>
      </c>
      <c r="G1931" t="s">
        <v>8219</v>
      </c>
      <c r="H1931">
        <f>E1931/N1931</f>
        <v>42.8</v>
      </c>
      <c r="I1931" t="s">
        <v>8224</v>
      </c>
      <c r="J1931" t="s">
        <v>8246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t="str">
        <f t="shared" si="151"/>
        <v>music</v>
      </c>
      <c r="R1931" t="str">
        <f t="shared" si="152"/>
        <v>indie rock</v>
      </c>
      <c r="S1931" s="10">
        <f t="shared" si="153"/>
        <v>40687.021597222221</v>
      </c>
      <c r="T1931" s="10">
        <f t="shared" si="15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50"/>
        <v>1.27</v>
      </c>
      <c r="G1932" t="s">
        <v>8219</v>
      </c>
      <c r="H1932">
        <f>E1932/N1932</f>
        <v>48.846153846153847</v>
      </c>
      <c r="I1932" t="s">
        <v>8224</v>
      </c>
      <c r="J1932" t="s">
        <v>8246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t="str">
        <f t="shared" si="151"/>
        <v>music</v>
      </c>
      <c r="R1932" t="str">
        <f t="shared" si="152"/>
        <v>indie rock</v>
      </c>
      <c r="S1932" s="10">
        <f t="shared" si="153"/>
        <v>41402.558819444443</v>
      </c>
      <c r="T1932" s="10">
        <f t="shared" si="15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50"/>
        <v>1.20601</v>
      </c>
      <c r="G1933" t="s">
        <v>8219</v>
      </c>
      <c r="H1933">
        <f>E1933/N1933</f>
        <v>48.240400000000001</v>
      </c>
      <c r="I1933" t="s">
        <v>8224</v>
      </c>
      <c r="J1933" t="s">
        <v>8246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t="str">
        <f t="shared" si="151"/>
        <v>music</v>
      </c>
      <c r="R1933" t="str">
        <f t="shared" si="152"/>
        <v>indie rock</v>
      </c>
      <c r="S1933" s="10">
        <f t="shared" si="153"/>
        <v>41037.892465277779</v>
      </c>
      <c r="T1933" s="10">
        <f t="shared" si="15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50"/>
        <v>1.0699047619047619</v>
      </c>
      <c r="G1934" t="s">
        <v>8219</v>
      </c>
      <c r="H1934">
        <f>E1934/N1934</f>
        <v>70.212500000000006</v>
      </c>
      <c r="I1934" t="s">
        <v>8224</v>
      </c>
      <c r="J1934" t="s">
        <v>8246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t="str">
        <f t="shared" si="151"/>
        <v>music</v>
      </c>
      <c r="R1934" t="str">
        <f t="shared" si="152"/>
        <v>indie rock</v>
      </c>
      <c r="S1934" s="10">
        <f t="shared" si="153"/>
        <v>40911.809872685182</v>
      </c>
      <c r="T1934" s="10">
        <f t="shared" si="15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50"/>
        <v>1.7243333333333333</v>
      </c>
      <c r="G1935" t="s">
        <v>8219</v>
      </c>
      <c r="H1935">
        <f>E1935/N1935</f>
        <v>94.054545454545448</v>
      </c>
      <c r="I1935" t="s">
        <v>8224</v>
      </c>
      <c r="J1935" t="s">
        <v>8246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t="str">
        <f t="shared" si="151"/>
        <v>music</v>
      </c>
      <c r="R1935" t="str">
        <f t="shared" si="152"/>
        <v>indie rock</v>
      </c>
      <c r="S1935" s="10">
        <f t="shared" si="153"/>
        <v>41879.130868055552</v>
      </c>
      <c r="T1935" s="10">
        <f t="shared" si="15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50"/>
        <v>1.2362</v>
      </c>
      <c r="G1936" t="s">
        <v>8219</v>
      </c>
      <c r="H1936">
        <f>E1936/N1936</f>
        <v>80.272727272727266</v>
      </c>
      <c r="I1936" t="s">
        <v>8224</v>
      </c>
      <c r="J1936" t="s">
        <v>8246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t="str">
        <f t="shared" si="151"/>
        <v>music</v>
      </c>
      <c r="R1936" t="str">
        <f t="shared" si="152"/>
        <v>indie rock</v>
      </c>
      <c r="S1936" s="10">
        <f t="shared" si="153"/>
        <v>40865.867141203707</v>
      </c>
      <c r="T1936" s="10">
        <f t="shared" si="15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50"/>
        <v>1.0840000000000001</v>
      </c>
      <c r="G1937" t="s">
        <v>8219</v>
      </c>
      <c r="H1937">
        <f>E1937/N1937</f>
        <v>54.2</v>
      </c>
      <c r="I1937" t="s">
        <v>8224</v>
      </c>
      <c r="J1937" t="s">
        <v>8246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t="str">
        <f t="shared" si="151"/>
        <v>music</v>
      </c>
      <c r="R1937" t="str">
        <f t="shared" si="152"/>
        <v>indie rock</v>
      </c>
      <c r="S1937" s="10">
        <f t="shared" si="153"/>
        <v>41773.932534722226</v>
      </c>
      <c r="T1937" s="10">
        <f t="shared" si="15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50"/>
        <v>1.1652013333333333</v>
      </c>
      <c r="G1938" t="s">
        <v>8219</v>
      </c>
      <c r="H1938">
        <f>E1938/N1938</f>
        <v>60.26903448275862</v>
      </c>
      <c r="I1938" t="s">
        <v>8224</v>
      </c>
      <c r="J1938" t="s">
        <v>8246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t="str">
        <f t="shared" si="151"/>
        <v>music</v>
      </c>
      <c r="R1938" t="str">
        <f t="shared" si="152"/>
        <v>indie rock</v>
      </c>
      <c r="S1938" s="10">
        <f t="shared" si="153"/>
        <v>40852.889699074076</v>
      </c>
      <c r="T1938" s="10">
        <f t="shared" si="15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50"/>
        <v>1.8724499999999999</v>
      </c>
      <c r="G1939" t="s">
        <v>8219</v>
      </c>
      <c r="H1939">
        <f>E1939/N1939</f>
        <v>38.740344827586206</v>
      </c>
      <c r="I1939" t="s">
        <v>8224</v>
      </c>
      <c r="J1939" t="s">
        <v>8246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t="str">
        <f t="shared" si="151"/>
        <v>music</v>
      </c>
      <c r="R1939" t="str">
        <f t="shared" si="152"/>
        <v>indie rock</v>
      </c>
      <c r="S1939" s="10">
        <f t="shared" si="153"/>
        <v>41059.118993055556</v>
      </c>
      <c r="T1939" s="10">
        <f t="shared" si="15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50"/>
        <v>1.1593333333333333</v>
      </c>
      <c r="G1940" t="s">
        <v>8219</v>
      </c>
      <c r="H1940">
        <f>E1940/N1940</f>
        <v>152.54385964912279</v>
      </c>
      <c r="I1940" t="s">
        <v>8224</v>
      </c>
      <c r="J1940" t="s">
        <v>8246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t="str">
        <f t="shared" si="151"/>
        <v>music</v>
      </c>
      <c r="R1940" t="str">
        <f t="shared" si="152"/>
        <v>indie rock</v>
      </c>
      <c r="S1940" s="10">
        <f t="shared" si="153"/>
        <v>41426.259618055556</v>
      </c>
      <c r="T1940" s="10">
        <f t="shared" si="15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50"/>
        <v>1.107</v>
      </c>
      <c r="G1941" t="s">
        <v>8219</v>
      </c>
      <c r="H1941">
        <f>E1941/N1941</f>
        <v>115.3125</v>
      </c>
      <c r="I1941" t="s">
        <v>8224</v>
      </c>
      <c r="J1941" t="s">
        <v>8246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t="str">
        <f t="shared" si="151"/>
        <v>music</v>
      </c>
      <c r="R1941" t="str">
        <f t="shared" si="152"/>
        <v>indie rock</v>
      </c>
      <c r="S1941" s="10">
        <f t="shared" si="153"/>
        <v>41313.985046296293</v>
      </c>
      <c r="T1941" s="10">
        <f t="shared" si="15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50"/>
        <v>1.7092307692307693</v>
      </c>
      <c r="G1942" t="s">
        <v>8219</v>
      </c>
      <c r="H1942">
        <f>E1942/N1942</f>
        <v>35.838709677419352</v>
      </c>
      <c r="I1942" t="s">
        <v>8224</v>
      </c>
      <c r="J1942" t="s">
        <v>8246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t="str">
        <f t="shared" si="151"/>
        <v>music</v>
      </c>
      <c r="R1942" t="str">
        <f t="shared" si="152"/>
        <v>indie rock</v>
      </c>
      <c r="S1942" s="10">
        <f t="shared" si="153"/>
        <v>40670.507326388892</v>
      </c>
      <c r="T1942" s="10">
        <f t="shared" si="15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50"/>
        <v>1.2611835600000001</v>
      </c>
      <c r="G1943" t="s">
        <v>8219</v>
      </c>
      <c r="H1943">
        <f>E1943/N1943</f>
        <v>64.570118779438872</v>
      </c>
      <c r="I1943" t="s">
        <v>8224</v>
      </c>
      <c r="J1943" t="s">
        <v>8246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t="str">
        <f t="shared" si="151"/>
        <v>technology</v>
      </c>
      <c r="R1943" t="str">
        <f t="shared" si="152"/>
        <v>hardware</v>
      </c>
      <c r="S1943" s="10">
        <f t="shared" si="153"/>
        <v>41744.290868055556</v>
      </c>
      <c r="T1943" s="10">
        <f t="shared" si="15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50"/>
        <v>1.3844033333333334</v>
      </c>
      <c r="G1944" t="s">
        <v>8219</v>
      </c>
      <c r="H1944">
        <f>E1944/N1944</f>
        <v>87.436000000000007</v>
      </c>
      <c r="I1944" t="s">
        <v>8224</v>
      </c>
      <c r="J1944" t="s">
        <v>8246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t="str">
        <f t="shared" si="151"/>
        <v>technology</v>
      </c>
      <c r="R1944" t="str">
        <f t="shared" si="152"/>
        <v>hardware</v>
      </c>
      <c r="S1944" s="10">
        <f t="shared" si="153"/>
        <v>40638.828009259261</v>
      </c>
      <c r="T1944" s="10">
        <f t="shared" si="15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50"/>
        <v>17.052499999999998</v>
      </c>
      <c r="G1945" t="s">
        <v>8219</v>
      </c>
      <c r="H1945">
        <f>E1945/N1945</f>
        <v>68.815577078288939</v>
      </c>
      <c r="I1945" t="s">
        <v>8224</v>
      </c>
      <c r="J1945" t="s">
        <v>8246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t="str">
        <f t="shared" si="151"/>
        <v>technology</v>
      </c>
      <c r="R1945" t="str">
        <f t="shared" si="152"/>
        <v>hardware</v>
      </c>
      <c r="S1945" s="10">
        <f t="shared" si="153"/>
        <v>42548.269861111112</v>
      </c>
      <c r="T1945" s="10">
        <f t="shared" si="15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50"/>
        <v>7.8805550000000002</v>
      </c>
      <c r="G1946" t="s">
        <v>8219</v>
      </c>
      <c r="H1946">
        <f>E1946/N1946</f>
        <v>176.200223588597</v>
      </c>
      <c r="I1946" t="s">
        <v>8224</v>
      </c>
      <c r="J1946" t="s">
        <v>8246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t="str">
        <f t="shared" si="151"/>
        <v>technology</v>
      </c>
      <c r="R1946" t="str">
        <f t="shared" si="152"/>
        <v>hardware</v>
      </c>
      <c r="S1946" s="10">
        <f t="shared" si="153"/>
        <v>41730.584374999999</v>
      </c>
      <c r="T1946" s="10">
        <f t="shared" si="15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50"/>
        <v>3.4801799999999998</v>
      </c>
      <c r="G1947" t="s">
        <v>8219</v>
      </c>
      <c r="H1947">
        <f>E1947/N1947</f>
        <v>511.79117647058825</v>
      </c>
      <c r="I1947" t="s">
        <v>8227</v>
      </c>
      <c r="J1947" t="s">
        <v>8249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t="str">
        <f t="shared" si="151"/>
        <v>technology</v>
      </c>
      <c r="R1947" t="str">
        <f t="shared" si="152"/>
        <v>hardware</v>
      </c>
      <c r="S1947" s="10">
        <f t="shared" si="153"/>
        <v>42157.251828703709</v>
      </c>
      <c r="T1947" s="10">
        <f t="shared" si="15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50"/>
        <v>1.4974666666666667</v>
      </c>
      <c r="G1948" t="s">
        <v>8219</v>
      </c>
      <c r="H1948">
        <f>E1948/N1948</f>
        <v>160.44285714285715</v>
      </c>
      <c r="I1948" t="s">
        <v>8224</v>
      </c>
      <c r="J1948" t="s">
        <v>8246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t="str">
        <f t="shared" si="151"/>
        <v>technology</v>
      </c>
      <c r="R1948" t="str">
        <f t="shared" si="152"/>
        <v>hardware</v>
      </c>
      <c r="S1948" s="10">
        <f t="shared" si="153"/>
        <v>41689.150011574071</v>
      </c>
      <c r="T1948" s="10">
        <f t="shared" si="15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50"/>
        <v>1.0063375000000001</v>
      </c>
      <c r="G1949" t="s">
        <v>8219</v>
      </c>
      <c r="H1949">
        <f>E1949/N1949</f>
        <v>35.003043478260871</v>
      </c>
      <c r="I1949" t="s">
        <v>8224</v>
      </c>
      <c r="J1949" t="s">
        <v>8246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t="str">
        <f t="shared" si="151"/>
        <v>technology</v>
      </c>
      <c r="R1949" t="str">
        <f t="shared" si="152"/>
        <v>hardware</v>
      </c>
      <c r="S1949" s="10">
        <f t="shared" si="153"/>
        <v>40102.918055555558</v>
      </c>
      <c r="T1949" s="10">
        <f t="shared" si="15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50"/>
        <v>8.0021100000000001</v>
      </c>
      <c r="G1950" t="s">
        <v>8219</v>
      </c>
      <c r="H1950">
        <f>E1950/N1950</f>
        <v>188.50671378091872</v>
      </c>
      <c r="I1950" t="s">
        <v>8224</v>
      </c>
      <c r="J1950" t="s">
        <v>8246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t="str">
        <f t="shared" si="151"/>
        <v>technology</v>
      </c>
      <c r="R1950" t="str">
        <f t="shared" si="152"/>
        <v>hardware</v>
      </c>
      <c r="S1950" s="10">
        <f t="shared" si="153"/>
        <v>42473.604270833333</v>
      </c>
      <c r="T1950" s="10">
        <f t="shared" si="15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50"/>
        <v>1.0600260000000001</v>
      </c>
      <c r="G1951" t="s">
        <v>8219</v>
      </c>
      <c r="H1951">
        <f>E1951/N1951</f>
        <v>56.204984093319197</v>
      </c>
      <c r="I1951" t="s">
        <v>8225</v>
      </c>
      <c r="J1951" t="s">
        <v>8247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t="str">
        <f t="shared" si="151"/>
        <v>technology</v>
      </c>
      <c r="R1951" t="str">
        <f t="shared" si="152"/>
        <v>hardware</v>
      </c>
      <c r="S1951" s="10">
        <f t="shared" si="153"/>
        <v>41800.423043981478</v>
      </c>
      <c r="T1951" s="10">
        <f t="shared" si="15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50"/>
        <v>2.0051866666666669</v>
      </c>
      <c r="G1952" t="s">
        <v>8219</v>
      </c>
      <c r="H1952">
        <f>E1952/N1952</f>
        <v>51.3054157782516</v>
      </c>
      <c r="I1952" t="s">
        <v>8224</v>
      </c>
      <c r="J1952" t="s">
        <v>8246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t="str">
        <f t="shared" si="151"/>
        <v>technology</v>
      </c>
      <c r="R1952" t="str">
        <f t="shared" si="152"/>
        <v>hardware</v>
      </c>
      <c r="S1952" s="10">
        <f t="shared" si="153"/>
        <v>40624.181400462963</v>
      </c>
      <c r="T1952" s="10">
        <f t="shared" si="15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50"/>
        <v>2.1244399999999999</v>
      </c>
      <c r="G1953" t="s">
        <v>8219</v>
      </c>
      <c r="H1953">
        <f>E1953/N1953</f>
        <v>127.36450839328538</v>
      </c>
      <c r="I1953" t="s">
        <v>8224</v>
      </c>
      <c r="J1953" t="s">
        <v>8246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t="str">
        <f t="shared" si="151"/>
        <v>technology</v>
      </c>
      <c r="R1953" t="str">
        <f t="shared" si="152"/>
        <v>hardware</v>
      </c>
      <c r="S1953" s="10">
        <f t="shared" si="153"/>
        <v>42651.420567129629</v>
      </c>
      <c r="T1953" s="10">
        <f t="shared" si="15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50"/>
        <v>1.9847237142857144</v>
      </c>
      <c r="G1954" t="s">
        <v>8219</v>
      </c>
      <c r="H1954">
        <f>E1954/N1954</f>
        <v>101.85532258064516</v>
      </c>
      <c r="I1954" t="s">
        <v>8229</v>
      </c>
      <c r="J1954" t="s">
        <v>8251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t="str">
        <f t="shared" si="151"/>
        <v>technology</v>
      </c>
      <c r="R1954" t="str">
        <f t="shared" si="152"/>
        <v>hardware</v>
      </c>
      <c r="S1954" s="10">
        <f t="shared" si="153"/>
        <v>41526.60665509259</v>
      </c>
      <c r="T1954" s="10">
        <f t="shared" si="15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50"/>
        <v>2.2594666666666665</v>
      </c>
      <c r="G1955" t="s">
        <v>8219</v>
      </c>
      <c r="H1955">
        <f>E1955/N1955</f>
        <v>230.55782312925169</v>
      </c>
      <c r="I1955" t="s">
        <v>8224</v>
      </c>
      <c r="J1955" t="s">
        <v>8246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t="str">
        <f t="shared" si="151"/>
        <v>technology</v>
      </c>
      <c r="R1955" t="str">
        <f t="shared" si="152"/>
        <v>hardware</v>
      </c>
      <c r="S1955" s="10">
        <f t="shared" si="153"/>
        <v>40941.199826388889</v>
      </c>
      <c r="T1955" s="10">
        <f t="shared" si="15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50"/>
        <v>6.9894800000000004</v>
      </c>
      <c r="G1956" t="s">
        <v>8219</v>
      </c>
      <c r="H1956">
        <f>E1956/N1956</f>
        <v>842.10602409638557</v>
      </c>
      <c r="I1956" t="s">
        <v>8224</v>
      </c>
      <c r="J1956" t="s">
        <v>8246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t="str">
        <f t="shared" si="151"/>
        <v>technology</v>
      </c>
      <c r="R1956" t="str">
        <f t="shared" si="152"/>
        <v>hardware</v>
      </c>
      <c r="S1956" s="10">
        <f t="shared" si="153"/>
        <v>42394.580740740741</v>
      </c>
      <c r="T1956" s="10">
        <f t="shared" si="15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50"/>
        <v>3.9859528571428569</v>
      </c>
      <c r="G1957" t="s">
        <v>8219</v>
      </c>
      <c r="H1957">
        <f>E1957/N1957</f>
        <v>577.27593103448271</v>
      </c>
      <c r="I1957" t="s">
        <v>8224</v>
      </c>
      <c r="J1957" t="s">
        <v>8246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t="str">
        <f t="shared" si="151"/>
        <v>technology</v>
      </c>
      <c r="R1957" t="str">
        <f t="shared" si="152"/>
        <v>hardware</v>
      </c>
      <c r="S1957" s="10">
        <f t="shared" si="153"/>
        <v>41020.271770833337</v>
      </c>
      <c r="T1957" s="10">
        <f t="shared" si="15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50"/>
        <v>2.9403333333333332</v>
      </c>
      <c r="G1958" t="s">
        <v>8219</v>
      </c>
      <c r="H1958">
        <f>E1958/N1958</f>
        <v>483.34246575342468</v>
      </c>
      <c r="I1958" t="s">
        <v>8224</v>
      </c>
      <c r="J1958" t="s">
        <v>8246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t="str">
        <f t="shared" si="151"/>
        <v>technology</v>
      </c>
      <c r="R1958" t="str">
        <f t="shared" si="152"/>
        <v>hardware</v>
      </c>
      <c r="S1958" s="10">
        <f t="shared" si="153"/>
        <v>42067.923668981486</v>
      </c>
      <c r="T1958" s="10">
        <f t="shared" si="15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50"/>
        <v>1.6750470000000002</v>
      </c>
      <c r="G1959" t="s">
        <v>8219</v>
      </c>
      <c r="H1959">
        <f>E1959/N1959</f>
        <v>76.138500000000008</v>
      </c>
      <c r="I1959" t="s">
        <v>8224</v>
      </c>
      <c r="J1959" t="s">
        <v>8246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t="str">
        <f t="shared" si="151"/>
        <v>technology</v>
      </c>
      <c r="R1959" t="str">
        <f t="shared" si="152"/>
        <v>hardware</v>
      </c>
      <c r="S1959" s="10">
        <f t="shared" si="153"/>
        <v>41179.098530092589</v>
      </c>
      <c r="T1959" s="10">
        <f t="shared" si="15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50"/>
        <v>14.355717142857143</v>
      </c>
      <c r="G1960" t="s">
        <v>8219</v>
      </c>
      <c r="H1960">
        <f>E1960/N1960</f>
        <v>74.107684365781708</v>
      </c>
      <c r="I1960" t="s">
        <v>8224</v>
      </c>
      <c r="J1960" t="s">
        <v>8246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t="str">
        <f t="shared" si="151"/>
        <v>technology</v>
      </c>
      <c r="R1960" t="str">
        <f t="shared" si="152"/>
        <v>hardware</v>
      </c>
      <c r="S1960" s="10">
        <f t="shared" si="153"/>
        <v>41326.987974537034</v>
      </c>
      <c r="T1960" s="10">
        <f t="shared" si="15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50"/>
        <v>1.5673440000000001</v>
      </c>
      <c r="G1961" t="s">
        <v>8219</v>
      </c>
      <c r="H1961">
        <f>E1961/N1961</f>
        <v>36.965660377358489</v>
      </c>
      <c r="I1961" t="s">
        <v>8224</v>
      </c>
      <c r="J1961" t="s">
        <v>8246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t="str">
        <f t="shared" si="151"/>
        <v>technology</v>
      </c>
      <c r="R1961" t="str">
        <f t="shared" si="152"/>
        <v>hardware</v>
      </c>
      <c r="S1961" s="10">
        <f t="shared" si="153"/>
        <v>41871.845601851855</v>
      </c>
      <c r="T1961" s="10">
        <f t="shared" si="15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50"/>
        <v>1.1790285714285715</v>
      </c>
      <c r="G1962" t="s">
        <v>8219</v>
      </c>
      <c r="H1962">
        <f>E1962/N1962</f>
        <v>2500.969696969697</v>
      </c>
      <c r="I1962" t="s">
        <v>8235</v>
      </c>
      <c r="J1962" t="s">
        <v>8255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t="str">
        <f t="shared" si="151"/>
        <v>technology</v>
      </c>
      <c r="R1962" t="str">
        <f t="shared" si="152"/>
        <v>hardware</v>
      </c>
      <c r="S1962" s="10">
        <f t="shared" si="153"/>
        <v>41964.362743055557</v>
      </c>
      <c r="T1962" s="10">
        <f t="shared" si="15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50"/>
        <v>11.053811999999999</v>
      </c>
      <c r="G1963" t="s">
        <v>8219</v>
      </c>
      <c r="H1963">
        <f>E1963/N1963</f>
        <v>67.690214329454989</v>
      </c>
      <c r="I1963" t="s">
        <v>8224</v>
      </c>
      <c r="J1963" t="s">
        <v>8246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t="str">
        <f t="shared" si="151"/>
        <v>technology</v>
      </c>
      <c r="R1963" t="str">
        <f t="shared" si="152"/>
        <v>hardware</v>
      </c>
      <c r="S1963" s="10">
        <f t="shared" si="153"/>
        <v>41148.194641203707</v>
      </c>
      <c r="T1963" s="10">
        <f t="shared" si="15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50"/>
        <v>1.9292499999999999</v>
      </c>
      <c r="G1964" t="s">
        <v>8219</v>
      </c>
      <c r="H1964">
        <f>E1964/N1964</f>
        <v>63.04738562091503</v>
      </c>
      <c r="I1964" t="s">
        <v>8224</v>
      </c>
      <c r="J1964" t="s">
        <v>8246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t="str">
        <f t="shared" si="151"/>
        <v>technology</v>
      </c>
      <c r="R1964" t="str">
        <f t="shared" si="152"/>
        <v>hardware</v>
      </c>
      <c r="S1964" s="10">
        <f t="shared" si="153"/>
        <v>41742.780509259261</v>
      </c>
      <c r="T1964" s="10">
        <f t="shared" si="15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50"/>
        <v>1.268842105263158</v>
      </c>
      <c r="G1965" t="s">
        <v>8219</v>
      </c>
      <c r="H1965">
        <f>E1965/N1965</f>
        <v>117.6</v>
      </c>
      <c r="I1965" t="s">
        <v>8225</v>
      </c>
      <c r="J1965" t="s">
        <v>8247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t="str">
        <f t="shared" si="151"/>
        <v>technology</v>
      </c>
      <c r="R1965" t="str">
        <f t="shared" si="152"/>
        <v>hardware</v>
      </c>
      <c r="S1965" s="10">
        <f t="shared" si="153"/>
        <v>41863.429791666669</v>
      </c>
      <c r="T1965" s="10">
        <f t="shared" si="15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50"/>
        <v>2.5957748878923765</v>
      </c>
      <c r="G1966" t="s">
        <v>8219</v>
      </c>
      <c r="H1966">
        <f>E1966/N1966</f>
        <v>180.75185011709601</v>
      </c>
      <c r="I1966" t="s">
        <v>8237</v>
      </c>
      <c r="J1966" t="s">
        <v>8249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t="str">
        <f t="shared" si="151"/>
        <v>technology</v>
      </c>
      <c r="R1966" t="str">
        <f t="shared" si="152"/>
        <v>hardware</v>
      </c>
      <c r="S1966" s="10">
        <f t="shared" si="153"/>
        <v>42452.272824074069</v>
      </c>
      <c r="T1966" s="10">
        <f t="shared" si="15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50"/>
        <v>2.6227999999999998</v>
      </c>
      <c r="G1967" t="s">
        <v>8219</v>
      </c>
      <c r="H1967">
        <f>E1967/N1967</f>
        <v>127.32038834951456</v>
      </c>
      <c r="I1967" t="s">
        <v>8224</v>
      </c>
      <c r="J1967" t="s">
        <v>8246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t="str">
        <f t="shared" si="151"/>
        <v>technology</v>
      </c>
      <c r="R1967" t="str">
        <f t="shared" si="152"/>
        <v>hardware</v>
      </c>
      <c r="S1967" s="10">
        <f t="shared" si="153"/>
        <v>40898.089236111111</v>
      </c>
      <c r="T1967" s="10">
        <f t="shared" si="15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50"/>
        <v>2.0674309000000002</v>
      </c>
      <c r="G1968" t="s">
        <v>8219</v>
      </c>
      <c r="H1968">
        <f>E1968/N1968</f>
        <v>136.6444745538665</v>
      </c>
      <c r="I1968" t="s">
        <v>8224</v>
      </c>
      <c r="J1968" t="s">
        <v>8246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t="str">
        <f t="shared" si="151"/>
        <v>technology</v>
      </c>
      <c r="R1968" t="str">
        <f t="shared" si="152"/>
        <v>hardware</v>
      </c>
      <c r="S1968" s="10">
        <f t="shared" si="153"/>
        <v>41835.540486111109</v>
      </c>
      <c r="T1968" s="10">
        <f t="shared" si="15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50"/>
        <v>3.7012999999999998</v>
      </c>
      <c r="G1969" t="s">
        <v>8219</v>
      </c>
      <c r="H1969">
        <f>E1969/N1969</f>
        <v>182.78024691358024</v>
      </c>
      <c r="I1969" t="s">
        <v>8224</v>
      </c>
      <c r="J1969" t="s">
        <v>8246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t="str">
        <f t="shared" si="151"/>
        <v>technology</v>
      </c>
      <c r="R1969" t="str">
        <f t="shared" si="152"/>
        <v>hardware</v>
      </c>
      <c r="S1969" s="10">
        <f t="shared" si="153"/>
        <v>41730.663530092592</v>
      </c>
      <c r="T1969" s="10">
        <f t="shared" si="15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50"/>
        <v>2.8496600000000001</v>
      </c>
      <c r="G1970" t="s">
        <v>8219</v>
      </c>
      <c r="H1970">
        <f>E1970/N1970</f>
        <v>279.37843137254902</v>
      </c>
      <c r="I1970" t="s">
        <v>8224</v>
      </c>
      <c r="J1970" t="s">
        <v>8246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t="str">
        <f t="shared" si="151"/>
        <v>technology</v>
      </c>
      <c r="R1970" t="str">
        <f t="shared" si="152"/>
        <v>hardware</v>
      </c>
      <c r="S1970" s="10">
        <f t="shared" si="153"/>
        <v>42676.586979166663</v>
      </c>
      <c r="T1970" s="10">
        <f t="shared" si="15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50"/>
        <v>5.7907999999999999</v>
      </c>
      <c r="G1971" t="s">
        <v>8219</v>
      </c>
      <c r="H1971">
        <f>E1971/N1971</f>
        <v>61.375728669846318</v>
      </c>
      <c r="I1971" t="s">
        <v>8225</v>
      </c>
      <c r="J1971" t="s">
        <v>8247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t="str">
        <f t="shared" si="151"/>
        <v>technology</v>
      </c>
      <c r="R1971" t="str">
        <f t="shared" si="152"/>
        <v>hardware</v>
      </c>
      <c r="S1971" s="10">
        <f t="shared" si="153"/>
        <v>42557.792453703703</v>
      </c>
      <c r="T1971" s="10">
        <f t="shared" si="15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50"/>
        <v>11.318</v>
      </c>
      <c r="G1972" t="s">
        <v>8219</v>
      </c>
      <c r="H1972">
        <f>E1972/N1972</f>
        <v>80.727532097004286</v>
      </c>
      <c r="I1972" t="s">
        <v>8224</v>
      </c>
      <c r="J1972" t="s">
        <v>8246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t="str">
        <f t="shared" si="151"/>
        <v>technology</v>
      </c>
      <c r="R1972" t="str">
        <f t="shared" si="152"/>
        <v>hardware</v>
      </c>
      <c r="S1972" s="10">
        <f t="shared" si="153"/>
        <v>41324.193298611113</v>
      </c>
      <c r="T1972" s="10">
        <f t="shared" si="15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50"/>
        <v>2.6302771750000002</v>
      </c>
      <c r="G1973" t="s">
        <v>8219</v>
      </c>
      <c r="H1973">
        <f>E1973/N1973</f>
        <v>272.35590732591254</v>
      </c>
      <c r="I1973" t="s">
        <v>8224</v>
      </c>
      <c r="J1973" t="s">
        <v>8246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t="str">
        <f t="shared" si="151"/>
        <v>technology</v>
      </c>
      <c r="R1973" t="str">
        <f t="shared" si="152"/>
        <v>hardware</v>
      </c>
      <c r="S1973" s="10">
        <f t="shared" si="153"/>
        <v>41561.500706018516</v>
      </c>
      <c r="T1973" s="10">
        <f t="shared" si="15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50"/>
        <v>6.7447999999999997</v>
      </c>
      <c r="G1974" t="s">
        <v>8219</v>
      </c>
      <c r="H1974">
        <f>E1974/N1974</f>
        <v>70.848739495798313</v>
      </c>
      <c r="I1974" t="s">
        <v>8224</v>
      </c>
      <c r="J1974" t="s">
        <v>8246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t="str">
        <f t="shared" si="151"/>
        <v>technology</v>
      </c>
      <c r="R1974" t="str">
        <f t="shared" si="152"/>
        <v>hardware</v>
      </c>
      <c r="S1974" s="10">
        <f t="shared" si="153"/>
        <v>41201.012083333335</v>
      </c>
      <c r="T1974" s="10">
        <f t="shared" si="15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50"/>
        <v>2.5683081313131315</v>
      </c>
      <c r="G1975" t="s">
        <v>8219</v>
      </c>
      <c r="H1975">
        <f>E1975/N1975</f>
        <v>247.94003412969283</v>
      </c>
      <c r="I1975" t="s">
        <v>8224</v>
      </c>
      <c r="J1975" t="s">
        <v>8246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t="str">
        <f t="shared" si="151"/>
        <v>technology</v>
      </c>
      <c r="R1975" t="str">
        <f t="shared" si="152"/>
        <v>hardware</v>
      </c>
      <c r="S1975" s="10">
        <f t="shared" si="153"/>
        <v>42549.722962962958</v>
      </c>
      <c r="T1975" s="10">
        <f t="shared" si="15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50"/>
        <v>3.7549600000000001</v>
      </c>
      <c r="G1976" t="s">
        <v>8219</v>
      </c>
      <c r="H1976">
        <f>E1976/N1976</f>
        <v>186.81393034825871</v>
      </c>
      <c r="I1976" t="s">
        <v>8225</v>
      </c>
      <c r="J1976" t="s">
        <v>8247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t="str">
        <f t="shared" si="151"/>
        <v>technology</v>
      </c>
      <c r="R1976" t="str">
        <f t="shared" si="152"/>
        <v>hardware</v>
      </c>
      <c r="S1976" s="10">
        <f t="shared" si="153"/>
        <v>41445.334131944444</v>
      </c>
      <c r="T1976" s="10">
        <f t="shared" si="15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50"/>
        <v>2.0870837499999997</v>
      </c>
      <c r="G1977" t="s">
        <v>8219</v>
      </c>
      <c r="H1977">
        <f>E1977/N1977</f>
        <v>131.98948616600788</v>
      </c>
      <c r="I1977" t="s">
        <v>8224</v>
      </c>
      <c r="J1977" t="s">
        <v>8246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t="str">
        <f t="shared" si="151"/>
        <v>technology</v>
      </c>
      <c r="R1977" t="str">
        <f t="shared" si="152"/>
        <v>hardware</v>
      </c>
      <c r="S1977" s="10">
        <f t="shared" si="153"/>
        <v>41313.755219907405</v>
      </c>
      <c r="T1977" s="10">
        <f t="shared" si="15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50"/>
        <v>3.4660000000000002</v>
      </c>
      <c r="G1978" t="s">
        <v>8219</v>
      </c>
      <c r="H1978">
        <f>E1978/N1978</f>
        <v>29.310782241014799</v>
      </c>
      <c r="I1978" t="s">
        <v>8225</v>
      </c>
      <c r="J1978" t="s">
        <v>8247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t="str">
        <f t="shared" si="151"/>
        <v>technology</v>
      </c>
      <c r="R1978" t="str">
        <f t="shared" si="152"/>
        <v>hardware</v>
      </c>
      <c r="S1978" s="10">
        <f t="shared" si="153"/>
        <v>41438.899594907409</v>
      </c>
      <c r="T1978" s="10">
        <f t="shared" si="15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50"/>
        <v>4.0232999999999999</v>
      </c>
      <c r="G1979" t="s">
        <v>8219</v>
      </c>
      <c r="H1979">
        <f>E1979/N1979</f>
        <v>245.02436053593178</v>
      </c>
      <c r="I1979" t="s">
        <v>8224</v>
      </c>
      <c r="J1979" t="s">
        <v>8246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t="str">
        <f t="shared" si="151"/>
        <v>technology</v>
      </c>
      <c r="R1979" t="str">
        <f t="shared" si="152"/>
        <v>hardware</v>
      </c>
      <c r="S1979" s="10">
        <f t="shared" si="153"/>
        <v>42311.216898148152</v>
      </c>
      <c r="T1979" s="10">
        <f t="shared" si="15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50"/>
        <v>10.2684514</v>
      </c>
      <c r="G1980" t="s">
        <v>8219</v>
      </c>
      <c r="H1980">
        <f>E1980/N1980</f>
        <v>1323.2540463917526</v>
      </c>
      <c r="I1980" t="s">
        <v>8224</v>
      </c>
      <c r="J1980" t="s">
        <v>8246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t="str">
        <f t="shared" si="151"/>
        <v>technology</v>
      </c>
      <c r="R1980" t="str">
        <f t="shared" si="152"/>
        <v>hardware</v>
      </c>
      <c r="S1980" s="10">
        <f t="shared" si="153"/>
        <v>41039.225601851853</v>
      </c>
      <c r="T1980" s="10">
        <f t="shared" si="15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50"/>
        <v>1.14901155</v>
      </c>
      <c r="G1981" t="s">
        <v>8219</v>
      </c>
      <c r="H1981">
        <f>E1981/N1981</f>
        <v>282.65966789667897</v>
      </c>
      <c r="I1981" t="s">
        <v>8224</v>
      </c>
      <c r="J1981" t="s">
        <v>8246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t="str">
        <f t="shared" si="151"/>
        <v>technology</v>
      </c>
      <c r="R1981" t="str">
        <f t="shared" si="152"/>
        <v>hardware</v>
      </c>
      <c r="S1981" s="10">
        <f t="shared" si="153"/>
        <v>42290.460023148145</v>
      </c>
      <c r="T1981" s="10">
        <f t="shared" si="15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50"/>
        <v>3.5482402000000004</v>
      </c>
      <c r="G1982" t="s">
        <v>8219</v>
      </c>
      <c r="H1982">
        <f>E1982/N1982</f>
        <v>91.214401028277635</v>
      </c>
      <c r="I1982" t="s">
        <v>8236</v>
      </c>
      <c r="J1982" t="s">
        <v>8249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t="str">
        <f t="shared" si="151"/>
        <v>technology</v>
      </c>
      <c r="R1982" t="str">
        <f t="shared" si="152"/>
        <v>hardware</v>
      </c>
      <c r="S1982" s="10">
        <f t="shared" si="153"/>
        <v>42423.542384259257</v>
      </c>
      <c r="T1982" s="10">
        <f t="shared" si="15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50"/>
        <v>5.0799999999999998E-2</v>
      </c>
      <c r="G1983" t="s">
        <v>8221</v>
      </c>
      <c r="H1983">
        <f>E1983/N1983</f>
        <v>31.75</v>
      </c>
      <c r="I1983" t="s">
        <v>8229</v>
      </c>
      <c r="J1983" t="s">
        <v>8251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t="str">
        <f t="shared" si="151"/>
        <v>photography</v>
      </c>
      <c r="R1983" t="str">
        <f t="shared" si="152"/>
        <v>people</v>
      </c>
      <c r="S1983" s="10">
        <f t="shared" si="153"/>
        <v>41799.725289351853</v>
      </c>
      <c r="T1983" s="10">
        <f t="shared" si="15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50"/>
        <v>0</v>
      </c>
      <c r="G1984" t="s">
        <v>8221</v>
      </c>
      <c r="H1984" t="e">
        <f>E1984/N1984</f>
        <v>#DIV/0!</v>
      </c>
      <c r="I1984" t="s">
        <v>8231</v>
      </c>
      <c r="J1984" t="s">
        <v>8252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t="str">
        <f t="shared" si="151"/>
        <v>photography</v>
      </c>
      <c r="R1984" t="str">
        <f t="shared" si="152"/>
        <v>people</v>
      </c>
      <c r="S1984" s="10">
        <f t="shared" si="153"/>
        <v>42678.586655092593</v>
      </c>
      <c r="T1984" s="10">
        <f t="shared" si="15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50"/>
        <v>4.2999999999999997E-2</v>
      </c>
      <c r="G1985" t="s">
        <v>8221</v>
      </c>
      <c r="H1985">
        <f>E1985/N1985</f>
        <v>88.6875</v>
      </c>
      <c r="I1985" t="s">
        <v>8224</v>
      </c>
      <c r="J1985" t="s">
        <v>8246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t="str">
        <f t="shared" si="151"/>
        <v>photography</v>
      </c>
      <c r="R1985" t="str">
        <f t="shared" si="152"/>
        <v>people</v>
      </c>
      <c r="S1985" s="10">
        <f t="shared" si="153"/>
        <v>42593.011782407411</v>
      </c>
      <c r="T1985" s="10">
        <f t="shared" si="15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si="150"/>
        <v>0.21146666666666666</v>
      </c>
      <c r="G1986" t="s">
        <v>8221</v>
      </c>
      <c r="H1986">
        <f>E1986/N1986</f>
        <v>453.14285714285717</v>
      </c>
      <c r="I1986" t="s">
        <v>8224</v>
      </c>
      <c r="J1986" t="s">
        <v>8246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t="str">
        <f t="shared" si="151"/>
        <v>photography</v>
      </c>
      <c r="R1986" t="str">
        <f t="shared" si="152"/>
        <v>people</v>
      </c>
      <c r="S1986" s="10">
        <f t="shared" si="153"/>
        <v>41913.790289351848</v>
      </c>
      <c r="T1986" s="10">
        <f t="shared" si="15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ref="F1987:F2050" si="155">E1987/D1987</f>
        <v>3.1875000000000001E-2</v>
      </c>
      <c r="G1987" t="s">
        <v>8221</v>
      </c>
      <c r="H1987">
        <f>E1987/N1987</f>
        <v>12.75</v>
      </c>
      <c r="I1987" t="s">
        <v>8225</v>
      </c>
      <c r="J1987" t="s">
        <v>8247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t="str">
        <f t="shared" ref="Q1987:Q2050" si="156">LEFT(P1987,(FIND("/",P1987,1)-1))</f>
        <v>photography</v>
      </c>
      <c r="R1987" t="str">
        <f t="shared" ref="R1987:R2050" si="157">MID(P1987,FIND("/",P1987)+1,256)</f>
        <v>people</v>
      </c>
      <c r="S1987" s="10">
        <f t="shared" ref="S1987:S2050" si="158">(((L1987/60)/60)/24)+DATE(1970,1,1)</f>
        <v>42555.698738425926</v>
      </c>
      <c r="T1987" s="10">
        <f t="shared" ref="T1987:T2050" si="159">(((K1987/60)/60)/24)+DATE(1970,1,1)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55"/>
        <v>5.0000000000000001E-4</v>
      </c>
      <c r="G1988" t="s">
        <v>8221</v>
      </c>
      <c r="H1988">
        <f>E1988/N1988</f>
        <v>1</v>
      </c>
      <c r="I1988" t="s">
        <v>8225</v>
      </c>
      <c r="J1988" t="s">
        <v>8247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t="str">
        <f t="shared" si="156"/>
        <v>photography</v>
      </c>
      <c r="R1988" t="str">
        <f t="shared" si="157"/>
        <v>people</v>
      </c>
      <c r="S1988" s="10">
        <f t="shared" si="158"/>
        <v>42413.433831018512</v>
      </c>
      <c r="T1988" s="10">
        <f t="shared" si="15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55"/>
        <v>0.42472727272727273</v>
      </c>
      <c r="G1989" t="s">
        <v>8221</v>
      </c>
      <c r="H1989">
        <f>E1989/N1989</f>
        <v>83.428571428571431</v>
      </c>
      <c r="I1989" t="s">
        <v>8225</v>
      </c>
      <c r="J1989" t="s">
        <v>8247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t="str">
        <f t="shared" si="156"/>
        <v>photography</v>
      </c>
      <c r="R1989" t="str">
        <f t="shared" si="157"/>
        <v>people</v>
      </c>
      <c r="S1989" s="10">
        <f t="shared" si="158"/>
        <v>42034.639768518522</v>
      </c>
      <c r="T1989" s="10">
        <f t="shared" si="15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55"/>
        <v>4.1666666666666666E-3</v>
      </c>
      <c r="G1990" t="s">
        <v>8221</v>
      </c>
      <c r="H1990">
        <f>E1990/N1990</f>
        <v>25</v>
      </c>
      <c r="I1990" t="s">
        <v>8224</v>
      </c>
      <c r="J1990" t="s">
        <v>8246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t="str">
        <f t="shared" si="156"/>
        <v>photography</v>
      </c>
      <c r="R1990" t="str">
        <f t="shared" si="157"/>
        <v>people</v>
      </c>
      <c r="S1990" s="10">
        <f t="shared" si="158"/>
        <v>42206.763217592597</v>
      </c>
      <c r="T1990" s="10">
        <f t="shared" si="15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55"/>
        <v>0.01</v>
      </c>
      <c r="G1991" t="s">
        <v>8221</v>
      </c>
      <c r="H1991">
        <f>E1991/N1991</f>
        <v>50</v>
      </c>
      <c r="I1991" t="s">
        <v>8224</v>
      </c>
      <c r="J1991" t="s">
        <v>8246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t="str">
        <f t="shared" si="156"/>
        <v>photography</v>
      </c>
      <c r="R1991" t="str">
        <f t="shared" si="157"/>
        <v>people</v>
      </c>
      <c r="S1991" s="10">
        <f t="shared" si="158"/>
        <v>42685.680648148147</v>
      </c>
      <c r="T1991" s="10">
        <f t="shared" si="15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55"/>
        <v>0.16966666666666666</v>
      </c>
      <c r="G1992" t="s">
        <v>8221</v>
      </c>
      <c r="H1992">
        <f>E1992/N1992</f>
        <v>101.8</v>
      </c>
      <c r="I1992" t="s">
        <v>8224</v>
      </c>
      <c r="J1992" t="s">
        <v>8246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t="str">
        <f t="shared" si="156"/>
        <v>photography</v>
      </c>
      <c r="R1992" t="str">
        <f t="shared" si="157"/>
        <v>people</v>
      </c>
      <c r="S1992" s="10">
        <f t="shared" si="158"/>
        <v>42398.195972222224</v>
      </c>
      <c r="T1992" s="10">
        <f t="shared" si="15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55"/>
        <v>7.0000000000000007E-2</v>
      </c>
      <c r="G1993" t="s">
        <v>8221</v>
      </c>
      <c r="H1993">
        <f>E1993/N1993</f>
        <v>46.666666666666664</v>
      </c>
      <c r="I1993" t="s">
        <v>8224</v>
      </c>
      <c r="J1993" t="s">
        <v>8246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t="str">
        <f t="shared" si="156"/>
        <v>photography</v>
      </c>
      <c r="R1993" t="str">
        <f t="shared" si="157"/>
        <v>people</v>
      </c>
      <c r="S1993" s="10">
        <f t="shared" si="158"/>
        <v>42167.89335648148</v>
      </c>
      <c r="T1993" s="10">
        <f t="shared" si="15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55"/>
        <v>1.3333333333333333E-3</v>
      </c>
      <c r="G1994" t="s">
        <v>8221</v>
      </c>
      <c r="H1994">
        <f>E1994/N1994</f>
        <v>1</v>
      </c>
      <c r="I1994" t="s">
        <v>8224</v>
      </c>
      <c r="J1994" t="s">
        <v>8246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t="str">
        <f t="shared" si="156"/>
        <v>photography</v>
      </c>
      <c r="R1994" t="str">
        <f t="shared" si="157"/>
        <v>people</v>
      </c>
      <c r="S1994" s="10">
        <f t="shared" si="158"/>
        <v>42023.143414351856</v>
      </c>
      <c r="T1994" s="10">
        <f t="shared" si="15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55"/>
        <v>0</v>
      </c>
      <c r="G1995" t="s">
        <v>8221</v>
      </c>
      <c r="H1995" t="e">
        <f>E1995/N1995</f>
        <v>#DIV/0!</v>
      </c>
      <c r="I1995" t="s">
        <v>8225</v>
      </c>
      <c r="J1995" t="s">
        <v>8247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t="str">
        <f t="shared" si="156"/>
        <v>photography</v>
      </c>
      <c r="R1995" t="str">
        <f t="shared" si="157"/>
        <v>people</v>
      </c>
      <c r="S1995" s="10">
        <f t="shared" si="158"/>
        <v>42329.58839120371</v>
      </c>
      <c r="T1995" s="10">
        <f t="shared" si="15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55"/>
        <v>0</v>
      </c>
      <c r="G1996" t="s">
        <v>8221</v>
      </c>
      <c r="H1996" t="e">
        <f>E1996/N1996</f>
        <v>#DIV/0!</v>
      </c>
      <c r="I1996" t="s">
        <v>8224</v>
      </c>
      <c r="J1996" t="s">
        <v>8246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t="str">
        <f t="shared" si="156"/>
        <v>photography</v>
      </c>
      <c r="R1996" t="str">
        <f t="shared" si="157"/>
        <v>people</v>
      </c>
      <c r="S1996" s="10">
        <f t="shared" si="158"/>
        <v>42651.006273148145</v>
      </c>
      <c r="T1996" s="10">
        <f t="shared" si="15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55"/>
        <v>7.8E-2</v>
      </c>
      <c r="G1997" t="s">
        <v>8221</v>
      </c>
      <c r="H1997">
        <f>E1997/N1997</f>
        <v>26</v>
      </c>
      <c r="I1997" t="s">
        <v>8229</v>
      </c>
      <c r="J1997" t="s">
        <v>8251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t="str">
        <f t="shared" si="156"/>
        <v>photography</v>
      </c>
      <c r="R1997" t="str">
        <f t="shared" si="157"/>
        <v>people</v>
      </c>
      <c r="S1997" s="10">
        <f t="shared" si="158"/>
        <v>42181.902037037042</v>
      </c>
      <c r="T1997" s="10">
        <f t="shared" si="15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55"/>
        <v>0</v>
      </c>
      <c r="G1998" t="s">
        <v>8221</v>
      </c>
      <c r="H1998" t="e">
        <f>E1998/N1998</f>
        <v>#DIV/0!</v>
      </c>
      <c r="I1998" t="s">
        <v>8224</v>
      </c>
      <c r="J1998" t="s">
        <v>8246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t="str">
        <f t="shared" si="156"/>
        <v>photography</v>
      </c>
      <c r="R1998" t="str">
        <f t="shared" si="157"/>
        <v>people</v>
      </c>
      <c r="S1998" s="10">
        <f t="shared" si="158"/>
        <v>41800.819571759261</v>
      </c>
      <c r="T1998" s="10">
        <f t="shared" si="15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55"/>
        <v>0</v>
      </c>
      <c r="G1999" t="s">
        <v>8221</v>
      </c>
      <c r="H1999" t="e">
        <f>E1999/N1999</f>
        <v>#DIV/0!</v>
      </c>
      <c r="I1999" t="s">
        <v>8224</v>
      </c>
      <c r="J1999" t="s">
        <v>8246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t="str">
        <f t="shared" si="156"/>
        <v>photography</v>
      </c>
      <c r="R1999" t="str">
        <f t="shared" si="157"/>
        <v>people</v>
      </c>
      <c r="S1999" s="10">
        <f t="shared" si="158"/>
        <v>41847.930694444447</v>
      </c>
      <c r="T1999" s="10">
        <f t="shared" si="15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55"/>
        <v>0.26200000000000001</v>
      </c>
      <c r="G2000" t="s">
        <v>8221</v>
      </c>
      <c r="H2000">
        <f>E2000/N2000</f>
        <v>218.33333333333334</v>
      </c>
      <c r="I2000" t="s">
        <v>8224</v>
      </c>
      <c r="J2000" t="s">
        <v>8246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t="str">
        <f t="shared" si="156"/>
        <v>photography</v>
      </c>
      <c r="R2000" t="str">
        <f t="shared" si="157"/>
        <v>people</v>
      </c>
      <c r="S2000" s="10">
        <f t="shared" si="158"/>
        <v>41807.118495370371</v>
      </c>
      <c r="T2000" s="10">
        <f t="shared" si="15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55"/>
        <v>7.6129032258064515E-3</v>
      </c>
      <c r="G2001" t="s">
        <v>8221</v>
      </c>
      <c r="H2001">
        <f>E2001/N2001</f>
        <v>33.714285714285715</v>
      </c>
      <c r="I2001" t="s">
        <v>8225</v>
      </c>
      <c r="J2001" t="s">
        <v>8247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t="str">
        <f t="shared" si="156"/>
        <v>photography</v>
      </c>
      <c r="R2001" t="str">
        <f t="shared" si="157"/>
        <v>people</v>
      </c>
      <c r="S2001" s="10">
        <f t="shared" si="158"/>
        <v>41926.482731481483</v>
      </c>
      <c r="T2001" s="10">
        <f t="shared" si="15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55"/>
        <v>0.125</v>
      </c>
      <c r="G2002" t="s">
        <v>8221</v>
      </c>
      <c r="H2002">
        <f>E2002/N2002</f>
        <v>25</v>
      </c>
      <c r="I2002" t="s">
        <v>8229</v>
      </c>
      <c r="J2002" t="s">
        <v>8251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t="str">
        <f t="shared" si="156"/>
        <v>photography</v>
      </c>
      <c r="R2002" t="str">
        <f t="shared" si="157"/>
        <v>people</v>
      </c>
      <c r="S2002" s="10">
        <f t="shared" si="158"/>
        <v>42345.951539351852</v>
      </c>
      <c r="T2002" s="10">
        <f t="shared" si="15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55"/>
        <v>3.8212909090909091</v>
      </c>
      <c r="G2003" t="s">
        <v>8219</v>
      </c>
      <c r="H2003">
        <f>E2003/N2003</f>
        <v>128.38790470372632</v>
      </c>
      <c r="I2003" t="s">
        <v>8236</v>
      </c>
      <c r="J2003" t="s">
        <v>8249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t="str">
        <f t="shared" si="156"/>
        <v>technology</v>
      </c>
      <c r="R2003" t="str">
        <f t="shared" si="157"/>
        <v>hardware</v>
      </c>
      <c r="S2003" s="10">
        <f t="shared" si="158"/>
        <v>42136.209675925929</v>
      </c>
      <c r="T2003" s="10">
        <f t="shared" si="15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55"/>
        <v>2.1679422000000002</v>
      </c>
      <c r="G2004" t="s">
        <v>8219</v>
      </c>
      <c r="H2004">
        <f>E2004/N2004</f>
        <v>78.834261818181815</v>
      </c>
      <c r="I2004" t="s">
        <v>8224</v>
      </c>
      <c r="J2004" t="s">
        <v>8246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t="str">
        <f t="shared" si="156"/>
        <v>technology</v>
      </c>
      <c r="R2004" t="str">
        <f t="shared" si="157"/>
        <v>hardware</v>
      </c>
      <c r="S2004" s="10">
        <f t="shared" si="158"/>
        <v>42728.71230324074</v>
      </c>
      <c r="T2004" s="10">
        <f t="shared" si="15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55"/>
        <v>3.12</v>
      </c>
      <c r="G2005" t="s">
        <v>8219</v>
      </c>
      <c r="H2005">
        <f>E2005/N2005</f>
        <v>91.764705882352942</v>
      </c>
      <c r="I2005" t="s">
        <v>8224</v>
      </c>
      <c r="J2005" t="s">
        <v>8246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t="str">
        <f t="shared" si="156"/>
        <v>technology</v>
      </c>
      <c r="R2005" t="str">
        <f t="shared" si="157"/>
        <v>hardware</v>
      </c>
      <c r="S2005" s="10">
        <f t="shared" si="158"/>
        <v>40347.125601851854</v>
      </c>
      <c r="T2005" s="10">
        <f t="shared" si="15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55"/>
        <v>2.3442048</v>
      </c>
      <c r="G2006" t="s">
        <v>8219</v>
      </c>
      <c r="H2006">
        <f>E2006/N2006</f>
        <v>331.10237288135596</v>
      </c>
      <c r="I2006" t="s">
        <v>8224</v>
      </c>
      <c r="J2006" t="s">
        <v>8246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t="str">
        <f t="shared" si="156"/>
        <v>technology</v>
      </c>
      <c r="R2006" t="str">
        <f t="shared" si="157"/>
        <v>hardware</v>
      </c>
      <c r="S2006" s="10">
        <f t="shared" si="158"/>
        <v>41800.604895833334</v>
      </c>
      <c r="T2006" s="10">
        <f t="shared" si="15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55"/>
        <v>1.236801</v>
      </c>
      <c r="G2007" t="s">
        <v>8219</v>
      </c>
      <c r="H2007">
        <f>E2007/N2007</f>
        <v>194.26193717277485</v>
      </c>
      <c r="I2007" t="s">
        <v>8224</v>
      </c>
      <c r="J2007" t="s">
        <v>8246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t="str">
        <f t="shared" si="156"/>
        <v>technology</v>
      </c>
      <c r="R2007" t="str">
        <f t="shared" si="157"/>
        <v>hardware</v>
      </c>
      <c r="S2007" s="10">
        <f t="shared" si="158"/>
        <v>41535.812708333331</v>
      </c>
      <c r="T2007" s="10">
        <f t="shared" si="15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55"/>
        <v>2.4784000000000002</v>
      </c>
      <c r="G2008" t="s">
        <v>8219</v>
      </c>
      <c r="H2008">
        <f>E2008/N2008</f>
        <v>408.97689768976898</v>
      </c>
      <c r="I2008" t="s">
        <v>8224</v>
      </c>
      <c r="J2008" t="s">
        <v>8246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t="str">
        <f t="shared" si="156"/>
        <v>technology</v>
      </c>
      <c r="R2008" t="str">
        <f t="shared" si="157"/>
        <v>hardware</v>
      </c>
      <c r="S2008" s="10">
        <f t="shared" si="158"/>
        <v>41941.500520833331</v>
      </c>
      <c r="T2008" s="10">
        <f t="shared" si="15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55"/>
        <v>1.157092</v>
      </c>
      <c r="G2009" t="s">
        <v>8219</v>
      </c>
      <c r="H2009">
        <f>E2009/N2009</f>
        <v>84.459270072992695</v>
      </c>
      <c r="I2009" t="s">
        <v>8224</v>
      </c>
      <c r="J2009" t="s">
        <v>8246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t="str">
        <f t="shared" si="156"/>
        <v>technology</v>
      </c>
      <c r="R2009" t="str">
        <f t="shared" si="157"/>
        <v>hardware</v>
      </c>
      <c r="S2009" s="10">
        <f t="shared" si="158"/>
        <v>40347.837800925925</v>
      </c>
      <c r="T2009" s="10">
        <f t="shared" si="15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55"/>
        <v>1.1707484768810599</v>
      </c>
      <c r="G2010" t="s">
        <v>8219</v>
      </c>
      <c r="H2010">
        <f>E2010/N2010</f>
        <v>44.853658536585364</v>
      </c>
      <c r="I2010" t="s">
        <v>8224</v>
      </c>
      <c r="J2010" t="s">
        <v>8246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t="str">
        <f t="shared" si="156"/>
        <v>technology</v>
      </c>
      <c r="R2010" t="str">
        <f t="shared" si="157"/>
        <v>hardware</v>
      </c>
      <c r="S2010" s="10">
        <f t="shared" si="158"/>
        <v>40761.604421296295</v>
      </c>
      <c r="T2010" s="10">
        <f t="shared" si="15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55"/>
        <v>3.05158</v>
      </c>
      <c r="G2011" t="s">
        <v>8219</v>
      </c>
      <c r="H2011">
        <f>E2011/N2011</f>
        <v>383.3643216080402</v>
      </c>
      <c r="I2011" t="s">
        <v>8236</v>
      </c>
      <c r="J2011" t="s">
        <v>8249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t="str">
        <f t="shared" si="156"/>
        <v>technology</v>
      </c>
      <c r="R2011" t="str">
        <f t="shared" si="157"/>
        <v>hardware</v>
      </c>
      <c r="S2011" s="10">
        <f t="shared" si="158"/>
        <v>42661.323414351849</v>
      </c>
      <c r="T2011" s="10">
        <f t="shared" si="15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55"/>
        <v>3.2005299999999997</v>
      </c>
      <c r="G2012" t="s">
        <v>8219</v>
      </c>
      <c r="H2012">
        <f>E2012/N2012</f>
        <v>55.276856649395505</v>
      </c>
      <c r="I2012" t="s">
        <v>8224</v>
      </c>
      <c r="J2012" t="s">
        <v>8246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t="str">
        <f t="shared" si="156"/>
        <v>technology</v>
      </c>
      <c r="R2012" t="str">
        <f t="shared" si="157"/>
        <v>hardware</v>
      </c>
      <c r="S2012" s="10">
        <f t="shared" si="158"/>
        <v>42570.996423611112</v>
      </c>
      <c r="T2012" s="10">
        <f t="shared" si="15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55"/>
        <v>8.1956399999999991</v>
      </c>
      <c r="G2013" t="s">
        <v>8219</v>
      </c>
      <c r="H2013">
        <f>E2013/N2013</f>
        <v>422.02059732234807</v>
      </c>
      <c r="I2013" t="s">
        <v>8239</v>
      </c>
      <c r="J2013" t="s">
        <v>8249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t="str">
        <f t="shared" si="156"/>
        <v>technology</v>
      </c>
      <c r="R2013" t="str">
        <f t="shared" si="157"/>
        <v>hardware</v>
      </c>
      <c r="S2013" s="10">
        <f t="shared" si="158"/>
        <v>42347.358483796299</v>
      </c>
      <c r="T2013" s="10">
        <f t="shared" si="15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55"/>
        <v>2.3490000000000002</v>
      </c>
      <c r="G2014" t="s">
        <v>8219</v>
      </c>
      <c r="H2014">
        <f>E2014/N2014</f>
        <v>64.180327868852459</v>
      </c>
      <c r="I2014" t="s">
        <v>8224</v>
      </c>
      <c r="J2014" t="s">
        <v>8246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t="str">
        <f t="shared" si="156"/>
        <v>technology</v>
      </c>
      <c r="R2014" t="str">
        <f t="shared" si="157"/>
        <v>hardware</v>
      </c>
      <c r="S2014" s="10">
        <f t="shared" si="158"/>
        <v>42010.822233796294</v>
      </c>
      <c r="T2014" s="10">
        <f t="shared" si="15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55"/>
        <v>4.9491375</v>
      </c>
      <c r="G2015" t="s">
        <v>8219</v>
      </c>
      <c r="H2015">
        <f>E2015/N2015</f>
        <v>173.57781674704077</v>
      </c>
      <c r="I2015" t="s">
        <v>8224</v>
      </c>
      <c r="J2015" t="s">
        <v>8246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t="str">
        <f t="shared" si="156"/>
        <v>technology</v>
      </c>
      <c r="R2015" t="str">
        <f t="shared" si="157"/>
        <v>hardware</v>
      </c>
      <c r="S2015" s="10">
        <f t="shared" si="158"/>
        <v>42499.960810185185</v>
      </c>
      <c r="T2015" s="10">
        <f t="shared" si="15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55"/>
        <v>78.137822333333332</v>
      </c>
      <c r="G2016" t="s">
        <v>8219</v>
      </c>
      <c r="H2016">
        <f>E2016/N2016</f>
        <v>88.601680840609291</v>
      </c>
      <c r="I2016" t="s">
        <v>8224</v>
      </c>
      <c r="J2016" t="s">
        <v>8246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t="str">
        <f t="shared" si="156"/>
        <v>technology</v>
      </c>
      <c r="R2016" t="str">
        <f t="shared" si="157"/>
        <v>hardware</v>
      </c>
      <c r="S2016" s="10">
        <f t="shared" si="158"/>
        <v>41324.214571759258</v>
      </c>
      <c r="T2016" s="10">
        <f t="shared" si="15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55"/>
        <v>1.1300013888888889</v>
      </c>
      <c r="G2017" t="s">
        <v>8219</v>
      </c>
      <c r="H2017">
        <f>E2017/N2017</f>
        <v>50.222283950617282</v>
      </c>
      <c r="I2017" t="s">
        <v>8224</v>
      </c>
      <c r="J2017" t="s">
        <v>8246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t="str">
        <f t="shared" si="156"/>
        <v>technology</v>
      </c>
      <c r="R2017" t="str">
        <f t="shared" si="157"/>
        <v>hardware</v>
      </c>
      <c r="S2017" s="10">
        <f t="shared" si="158"/>
        <v>40765.876886574071</v>
      </c>
      <c r="T2017" s="10">
        <f t="shared" si="15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55"/>
        <v>9.2154220000000002</v>
      </c>
      <c r="G2018" t="s">
        <v>8219</v>
      </c>
      <c r="H2018">
        <f>E2018/N2018</f>
        <v>192.38876826722338</v>
      </c>
      <c r="I2018" t="s">
        <v>8224</v>
      </c>
      <c r="J2018" t="s">
        <v>8246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t="str">
        <f t="shared" si="156"/>
        <v>technology</v>
      </c>
      <c r="R2018" t="str">
        <f t="shared" si="157"/>
        <v>hardware</v>
      </c>
      <c r="S2018" s="10">
        <f t="shared" si="158"/>
        <v>41312.88077546296</v>
      </c>
      <c r="T2018" s="10">
        <f t="shared" si="15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55"/>
        <v>1.2510239999999999</v>
      </c>
      <c r="G2019" t="s">
        <v>8219</v>
      </c>
      <c r="H2019">
        <f>E2019/N2019</f>
        <v>73.416901408450698</v>
      </c>
      <c r="I2019" t="s">
        <v>8224</v>
      </c>
      <c r="J2019" t="s">
        <v>8246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t="str">
        <f t="shared" si="156"/>
        <v>technology</v>
      </c>
      <c r="R2019" t="str">
        <f t="shared" si="157"/>
        <v>hardware</v>
      </c>
      <c r="S2019" s="10">
        <f t="shared" si="158"/>
        <v>40961.057349537034</v>
      </c>
      <c r="T2019" s="10">
        <f t="shared" si="15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55"/>
        <v>1.0224343076923077</v>
      </c>
      <c r="G2020" t="s">
        <v>8219</v>
      </c>
      <c r="H2020">
        <f>E2020/N2020</f>
        <v>147.68495555555555</v>
      </c>
      <c r="I2020" t="s">
        <v>8241</v>
      </c>
      <c r="J2020" t="s">
        <v>8249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t="str">
        <f t="shared" si="156"/>
        <v>technology</v>
      </c>
      <c r="R2020" t="str">
        <f t="shared" si="157"/>
        <v>hardware</v>
      </c>
      <c r="S2020" s="10">
        <f t="shared" si="158"/>
        <v>42199.365844907406</v>
      </c>
      <c r="T2020" s="10">
        <f t="shared" si="15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55"/>
        <v>4.8490975000000001</v>
      </c>
      <c r="G2021" t="s">
        <v>8219</v>
      </c>
      <c r="H2021">
        <f>E2021/N2021</f>
        <v>108.96848314606741</v>
      </c>
      <c r="I2021" t="s">
        <v>8224</v>
      </c>
      <c r="J2021" t="s">
        <v>8246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t="str">
        <f t="shared" si="156"/>
        <v>technology</v>
      </c>
      <c r="R2021" t="str">
        <f t="shared" si="157"/>
        <v>hardware</v>
      </c>
      <c r="S2021" s="10">
        <f t="shared" si="158"/>
        <v>42605.70857638889</v>
      </c>
      <c r="T2021" s="10">
        <f t="shared" si="15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55"/>
        <v>1.9233333333333333</v>
      </c>
      <c r="G2022" t="s">
        <v>8219</v>
      </c>
      <c r="H2022">
        <f>E2022/N2022</f>
        <v>23.647540983606557</v>
      </c>
      <c r="I2022" t="s">
        <v>8224</v>
      </c>
      <c r="J2022" t="s">
        <v>8246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t="str">
        <f t="shared" si="156"/>
        <v>technology</v>
      </c>
      <c r="R2022" t="str">
        <f t="shared" si="157"/>
        <v>hardware</v>
      </c>
      <c r="S2022" s="10">
        <f t="shared" si="158"/>
        <v>41737.097499999996</v>
      </c>
      <c r="T2022" s="10">
        <f t="shared" si="15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55"/>
        <v>2.8109999999999999</v>
      </c>
      <c r="G2023" t="s">
        <v>8219</v>
      </c>
      <c r="H2023">
        <f>E2023/N2023</f>
        <v>147.94736842105263</v>
      </c>
      <c r="I2023" t="s">
        <v>8224</v>
      </c>
      <c r="J2023" t="s">
        <v>8246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t="str">
        <f t="shared" si="156"/>
        <v>technology</v>
      </c>
      <c r="R2023" t="str">
        <f t="shared" si="157"/>
        <v>hardware</v>
      </c>
      <c r="S2023" s="10">
        <f t="shared" si="158"/>
        <v>41861.070567129631</v>
      </c>
      <c r="T2023" s="10">
        <f t="shared" si="15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55"/>
        <v>1.2513700000000001</v>
      </c>
      <c r="G2024" t="s">
        <v>8219</v>
      </c>
      <c r="H2024">
        <f>E2024/N2024</f>
        <v>385.03692307692307</v>
      </c>
      <c r="I2024" t="s">
        <v>8224</v>
      </c>
      <c r="J2024" t="s">
        <v>8246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t="str">
        <f t="shared" si="156"/>
        <v>technology</v>
      </c>
      <c r="R2024" t="str">
        <f t="shared" si="157"/>
        <v>hardware</v>
      </c>
      <c r="S2024" s="10">
        <f t="shared" si="158"/>
        <v>42502.569120370375</v>
      </c>
      <c r="T2024" s="10">
        <f t="shared" si="15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55"/>
        <v>1.61459</v>
      </c>
      <c r="G2025" t="s">
        <v>8219</v>
      </c>
      <c r="H2025">
        <f>E2025/N2025</f>
        <v>457.39093484419266</v>
      </c>
      <c r="I2025" t="s">
        <v>8224</v>
      </c>
      <c r="J2025" t="s">
        <v>8246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t="str">
        <f t="shared" si="156"/>
        <v>technology</v>
      </c>
      <c r="R2025" t="str">
        <f t="shared" si="157"/>
        <v>hardware</v>
      </c>
      <c r="S2025" s="10">
        <f t="shared" si="158"/>
        <v>42136.420752314814</v>
      </c>
      <c r="T2025" s="10">
        <f t="shared" si="15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55"/>
        <v>5.8535000000000004</v>
      </c>
      <c r="G2026" t="s">
        <v>8219</v>
      </c>
      <c r="H2026">
        <f>E2026/N2026</f>
        <v>222.99047619047619</v>
      </c>
      <c r="I2026" t="s">
        <v>8224</v>
      </c>
      <c r="J2026" t="s">
        <v>8246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t="str">
        <f t="shared" si="156"/>
        <v>technology</v>
      </c>
      <c r="R2026" t="str">
        <f t="shared" si="157"/>
        <v>hardware</v>
      </c>
      <c r="S2026" s="10">
        <f t="shared" si="158"/>
        <v>41099.966944444444</v>
      </c>
      <c r="T2026" s="10">
        <f t="shared" si="15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55"/>
        <v>2.0114999999999998</v>
      </c>
      <c r="G2027" t="s">
        <v>8219</v>
      </c>
      <c r="H2027">
        <f>E2027/N2027</f>
        <v>220.74074074074073</v>
      </c>
      <c r="I2027" t="s">
        <v>8236</v>
      </c>
      <c r="J2027" t="s">
        <v>8249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t="str">
        <f t="shared" si="156"/>
        <v>technology</v>
      </c>
      <c r="R2027" t="str">
        <f t="shared" si="157"/>
        <v>hardware</v>
      </c>
      <c r="S2027" s="10">
        <f t="shared" si="158"/>
        <v>42136.184560185182</v>
      </c>
      <c r="T2027" s="10">
        <f t="shared" si="15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55"/>
        <v>1.3348307999999998</v>
      </c>
      <c r="G2028" t="s">
        <v>8219</v>
      </c>
      <c r="H2028">
        <f>E2028/N2028</f>
        <v>73.503898678414089</v>
      </c>
      <c r="I2028" t="s">
        <v>8224</v>
      </c>
      <c r="J2028" t="s">
        <v>8246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t="str">
        <f t="shared" si="156"/>
        <v>technology</v>
      </c>
      <c r="R2028" t="str">
        <f t="shared" si="157"/>
        <v>hardware</v>
      </c>
      <c r="S2028" s="10">
        <f t="shared" si="158"/>
        <v>41704.735937500001</v>
      </c>
      <c r="T2028" s="10">
        <f t="shared" si="15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55"/>
        <v>1.2024900000000001</v>
      </c>
      <c r="G2029" t="s">
        <v>8219</v>
      </c>
      <c r="H2029">
        <f>E2029/N2029</f>
        <v>223.09647495361781</v>
      </c>
      <c r="I2029" t="s">
        <v>8224</v>
      </c>
      <c r="J2029" t="s">
        <v>8246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t="str">
        <f t="shared" si="156"/>
        <v>technology</v>
      </c>
      <c r="R2029" t="str">
        <f t="shared" si="157"/>
        <v>hardware</v>
      </c>
      <c r="S2029" s="10">
        <f t="shared" si="158"/>
        <v>42048.813877314817</v>
      </c>
      <c r="T2029" s="10">
        <f t="shared" si="15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55"/>
        <v>1.2616666666666667</v>
      </c>
      <c r="G2030" t="s">
        <v>8219</v>
      </c>
      <c r="H2030">
        <f>E2030/N2030</f>
        <v>47.911392405063289</v>
      </c>
      <c r="I2030" t="s">
        <v>8224</v>
      </c>
      <c r="J2030" t="s">
        <v>8246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t="str">
        <f t="shared" si="156"/>
        <v>technology</v>
      </c>
      <c r="R2030" t="str">
        <f t="shared" si="157"/>
        <v>hardware</v>
      </c>
      <c r="S2030" s="10">
        <f t="shared" si="158"/>
        <v>40215.919050925928</v>
      </c>
      <c r="T2030" s="10">
        <f t="shared" si="15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55"/>
        <v>3.6120000000000001</v>
      </c>
      <c r="G2031" t="s">
        <v>8219</v>
      </c>
      <c r="H2031">
        <f>E2031/N2031</f>
        <v>96.063829787234042</v>
      </c>
      <c r="I2031" t="s">
        <v>8224</v>
      </c>
      <c r="J2031" t="s">
        <v>8246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t="str">
        <f t="shared" si="156"/>
        <v>technology</v>
      </c>
      <c r="R2031" t="str">
        <f t="shared" si="157"/>
        <v>hardware</v>
      </c>
      <c r="S2031" s="10">
        <f t="shared" si="158"/>
        <v>41848.021770833337</v>
      </c>
      <c r="T2031" s="10">
        <f t="shared" si="15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55"/>
        <v>2.26239013671875</v>
      </c>
      <c r="G2032" t="s">
        <v>8219</v>
      </c>
      <c r="H2032">
        <f>E2032/N2032</f>
        <v>118.6144</v>
      </c>
      <c r="I2032" t="s">
        <v>8225</v>
      </c>
      <c r="J2032" t="s">
        <v>8247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t="str">
        <f t="shared" si="156"/>
        <v>technology</v>
      </c>
      <c r="R2032" t="str">
        <f t="shared" si="157"/>
        <v>hardware</v>
      </c>
      <c r="S2032" s="10">
        <f t="shared" si="158"/>
        <v>41212.996481481481</v>
      </c>
      <c r="T2032" s="10">
        <f t="shared" si="15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55"/>
        <v>1.2035</v>
      </c>
      <c r="G2033" t="s">
        <v>8219</v>
      </c>
      <c r="H2033">
        <f>E2033/N2033</f>
        <v>118.45472440944881</v>
      </c>
      <c r="I2033" t="s">
        <v>8233</v>
      </c>
      <c r="J2033" t="s">
        <v>8249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t="str">
        <f t="shared" si="156"/>
        <v>technology</v>
      </c>
      <c r="R2033" t="str">
        <f t="shared" si="157"/>
        <v>hardware</v>
      </c>
      <c r="S2033" s="10">
        <f t="shared" si="158"/>
        <v>41975.329317129625</v>
      </c>
      <c r="T2033" s="10">
        <f t="shared" si="15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55"/>
        <v>3.0418799999999999</v>
      </c>
      <c r="G2034" t="s">
        <v>8219</v>
      </c>
      <c r="H2034">
        <f>E2034/N2034</f>
        <v>143.21468926553672</v>
      </c>
      <c r="I2034" t="s">
        <v>8224</v>
      </c>
      <c r="J2034" t="s">
        <v>8246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t="str">
        <f t="shared" si="156"/>
        <v>technology</v>
      </c>
      <c r="R2034" t="str">
        <f t="shared" si="157"/>
        <v>hardware</v>
      </c>
      <c r="S2034" s="10">
        <f t="shared" si="158"/>
        <v>42689.565671296295</v>
      </c>
      <c r="T2034" s="10">
        <f t="shared" si="15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55"/>
        <v>1.7867599999999999</v>
      </c>
      <c r="G2035" t="s">
        <v>8219</v>
      </c>
      <c r="H2035">
        <f>E2035/N2035</f>
        <v>282.71518987341773</v>
      </c>
      <c r="I2035" t="s">
        <v>8224</v>
      </c>
      <c r="J2035" t="s">
        <v>8246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t="str">
        <f t="shared" si="156"/>
        <v>technology</v>
      </c>
      <c r="R2035" t="str">
        <f t="shared" si="157"/>
        <v>hardware</v>
      </c>
      <c r="S2035" s="10">
        <f t="shared" si="158"/>
        <v>41725.082384259258</v>
      </c>
      <c r="T2035" s="10">
        <f t="shared" si="15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55"/>
        <v>3.868199871794872</v>
      </c>
      <c r="G2036" t="s">
        <v>8219</v>
      </c>
      <c r="H2036">
        <f>E2036/N2036</f>
        <v>593.93620078740162</v>
      </c>
      <c r="I2036" t="s">
        <v>8224</v>
      </c>
      <c r="J2036" t="s">
        <v>8246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t="str">
        <f t="shared" si="156"/>
        <v>technology</v>
      </c>
      <c r="R2036" t="str">
        <f t="shared" si="157"/>
        <v>hardware</v>
      </c>
      <c r="S2036" s="10">
        <f t="shared" si="158"/>
        <v>42076.130011574074</v>
      </c>
      <c r="T2036" s="10">
        <f t="shared" si="15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55"/>
        <v>2.1103642500000004</v>
      </c>
      <c r="G2037" t="s">
        <v>8219</v>
      </c>
      <c r="H2037">
        <f>E2037/N2037</f>
        <v>262.15704968944101</v>
      </c>
      <c r="I2037" t="s">
        <v>8224</v>
      </c>
      <c r="J2037" t="s">
        <v>8246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t="str">
        <f t="shared" si="156"/>
        <v>technology</v>
      </c>
      <c r="R2037" t="str">
        <f t="shared" si="157"/>
        <v>hardware</v>
      </c>
      <c r="S2037" s="10">
        <f t="shared" si="158"/>
        <v>42311.625081018516</v>
      </c>
      <c r="T2037" s="10">
        <f t="shared" si="15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55"/>
        <v>1.3166833333333334</v>
      </c>
      <c r="G2038" t="s">
        <v>8219</v>
      </c>
      <c r="H2038">
        <f>E2038/N2038</f>
        <v>46.580778301886795</v>
      </c>
      <c r="I2038" t="s">
        <v>8224</v>
      </c>
      <c r="J2038" t="s">
        <v>8246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t="str">
        <f t="shared" si="156"/>
        <v>technology</v>
      </c>
      <c r="R2038" t="str">
        <f t="shared" si="157"/>
        <v>hardware</v>
      </c>
      <c r="S2038" s="10">
        <f t="shared" si="158"/>
        <v>41738.864803240744</v>
      </c>
      <c r="T2038" s="10">
        <f t="shared" si="15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55"/>
        <v>3.0047639999999998</v>
      </c>
      <c r="G2039" t="s">
        <v>8219</v>
      </c>
      <c r="H2039">
        <f>E2039/N2039</f>
        <v>70.041118881118877</v>
      </c>
      <c r="I2039" t="s">
        <v>8224</v>
      </c>
      <c r="J2039" t="s">
        <v>8246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t="str">
        <f t="shared" si="156"/>
        <v>technology</v>
      </c>
      <c r="R2039" t="str">
        <f t="shared" si="157"/>
        <v>hardware</v>
      </c>
      <c r="S2039" s="10">
        <f t="shared" si="158"/>
        <v>41578.210104166668</v>
      </c>
      <c r="T2039" s="10">
        <f t="shared" si="15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55"/>
        <v>4.2051249999999998</v>
      </c>
      <c r="G2040" t="s">
        <v>8219</v>
      </c>
      <c r="H2040">
        <f>E2040/N2040</f>
        <v>164.90686274509804</v>
      </c>
      <c r="I2040" t="s">
        <v>8225</v>
      </c>
      <c r="J2040" t="s">
        <v>8247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t="str">
        <f t="shared" si="156"/>
        <v>technology</v>
      </c>
      <c r="R2040" t="str">
        <f t="shared" si="157"/>
        <v>hardware</v>
      </c>
      <c r="S2040" s="10">
        <f t="shared" si="158"/>
        <v>41424.27107638889</v>
      </c>
      <c r="T2040" s="10">
        <f t="shared" si="15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55"/>
        <v>1.362168</v>
      </c>
      <c r="G2041" t="s">
        <v>8219</v>
      </c>
      <c r="H2041">
        <f>E2041/N2041</f>
        <v>449.26385224274406</v>
      </c>
      <c r="I2041" t="s">
        <v>8224</v>
      </c>
      <c r="J2041" t="s">
        <v>8246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t="str">
        <f t="shared" si="156"/>
        <v>technology</v>
      </c>
      <c r="R2041" t="str">
        <f t="shared" si="157"/>
        <v>hardware</v>
      </c>
      <c r="S2041" s="10">
        <f t="shared" si="158"/>
        <v>42675.438946759255</v>
      </c>
      <c r="T2041" s="10">
        <f t="shared" si="15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55"/>
        <v>2.4817133333333334</v>
      </c>
      <c r="G2042" t="s">
        <v>8219</v>
      </c>
      <c r="H2042">
        <f>E2042/N2042</f>
        <v>27.472841328413285</v>
      </c>
      <c r="I2042" t="s">
        <v>8224</v>
      </c>
      <c r="J2042" t="s">
        <v>8246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t="str">
        <f t="shared" si="156"/>
        <v>technology</v>
      </c>
      <c r="R2042" t="str">
        <f t="shared" si="157"/>
        <v>hardware</v>
      </c>
      <c r="S2042" s="10">
        <f t="shared" si="158"/>
        <v>41578.927118055559</v>
      </c>
      <c r="T2042" s="10">
        <f t="shared" si="15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55"/>
        <v>1.8186315789473684</v>
      </c>
      <c r="G2043" t="s">
        <v>8219</v>
      </c>
      <c r="H2043">
        <f>E2043/N2043</f>
        <v>143.97499999999999</v>
      </c>
      <c r="I2043" t="s">
        <v>8224</v>
      </c>
      <c r="J2043" t="s">
        <v>8246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t="str">
        <f t="shared" si="156"/>
        <v>technology</v>
      </c>
      <c r="R2043" t="str">
        <f t="shared" si="157"/>
        <v>hardware</v>
      </c>
      <c r="S2043" s="10">
        <f t="shared" si="158"/>
        <v>42654.525775462964</v>
      </c>
      <c r="T2043" s="10">
        <f t="shared" si="15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55"/>
        <v>1.2353000000000001</v>
      </c>
      <c r="G2044" t="s">
        <v>8219</v>
      </c>
      <c r="H2044">
        <f>E2044/N2044</f>
        <v>88.23571428571428</v>
      </c>
      <c r="I2044" t="s">
        <v>8224</v>
      </c>
      <c r="J2044" t="s">
        <v>8246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t="str">
        <f t="shared" si="156"/>
        <v>technology</v>
      </c>
      <c r="R2044" t="str">
        <f t="shared" si="157"/>
        <v>hardware</v>
      </c>
      <c r="S2044" s="10">
        <f t="shared" si="158"/>
        <v>42331.708032407405</v>
      </c>
      <c r="T2044" s="10">
        <f t="shared" si="15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55"/>
        <v>5.0620938628158845</v>
      </c>
      <c r="G2045" t="s">
        <v>8219</v>
      </c>
      <c r="H2045">
        <f>E2045/N2045</f>
        <v>36.326424870466319</v>
      </c>
      <c r="I2045" t="s">
        <v>8224</v>
      </c>
      <c r="J2045" t="s">
        <v>8246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t="str">
        <f t="shared" si="156"/>
        <v>technology</v>
      </c>
      <c r="R2045" t="str">
        <f t="shared" si="157"/>
        <v>hardware</v>
      </c>
      <c r="S2045" s="10">
        <f t="shared" si="158"/>
        <v>42661.176817129628</v>
      </c>
      <c r="T2045" s="10">
        <f t="shared" si="15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55"/>
        <v>1.0821333333333334</v>
      </c>
      <c r="G2046" t="s">
        <v>8219</v>
      </c>
      <c r="H2046">
        <f>E2046/N2046</f>
        <v>90.177777777777777</v>
      </c>
      <c r="I2046" t="s">
        <v>8224</v>
      </c>
      <c r="J2046" t="s">
        <v>8246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t="str">
        <f t="shared" si="156"/>
        <v>technology</v>
      </c>
      <c r="R2046" t="str">
        <f t="shared" si="157"/>
        <v>hardware</v>
      </c>
      <c r="S2046" s="10">
        <f t="shared" si="158"/>
        <v>42138.684189814812</v>
      </c>
      <c r="T2046" s="10">
        <f t="shared" si="15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55"/>
        <v>8.1918387755102042</v>
      </c>
      <c r="G2047" t="s">
        <v>8219</v>
      </c>
      <c r="H2047">
        <f>E2047/N2047</f>
        <v>152.62361216730039</v>
      </c>
      <c r="I2047" t="s">
        <v>8224</v>
      </c>
      <c r="J2047" t="s">
        <v>8246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t="str">
        <f t="shared" si="156"/>
        <v>technology</v>
      </c>
      <c r="R2047" t="str">
        <f t="shared" si="157"/>
        <v>hardware</v>
      </c>
      <c r="S2047" s="10">
        <f t="shared" si="158"/>
        <v>41069.088506944441</v>
      </c>
      <c r="T2047" s="10">
        <f t="shared" si="15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55"/>
        <v>1.2110000000000001</v>
      </c>
      <c r="G2048" t="s">
        <v>8219</v>
      </c>
      <c r="H2048">
        <f>E2048/N2048</f>
        <v>55.806451612903224</v>
      </c>
      <c r="I2048" t="s">
        <v>8224</v>
      </c>
      <c r="J2048" t="s">
        <v>8246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t="str">
        <f t="shared" si="156"/>
        <v>technology</v>
      </c>
      <c r="R2048" t="str">
        <f t="shared" si="157"/>
        <v>hardware</v>
      </c>
      <c r="S2048" s="10">
        <f t="shared" si="158"/>
        <v>41387.171805555554</v>
      </c>
      <c r="T2048" s="10">
        <f t="shared" si="15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55"/>
        <v>1.0299897959183673</v>
      </c>
      <c r="G2049" t="s">
        <v>8219</v>
      </c>
      <c r="H2049">
        <f>E2049/N2049</f>
        <v>227.85327313769753</v>
      </c>
      <c r="I2049" t="s">
        <v>8226</v>
      </c>
      <c r="J2049" t="s">
        <v>8248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t="str">
        <f t="shared" si="156"/>
        <v>technology</v>
      </c>
      <c r="R2049" t="str">
        <f t="shared" si="157"/>
        <v>hardware</v>
      </c>
      <c r="S2049" s="10">
        <f t="shared" si="158"/>
        <v>42081.903587962966</v>
      </c>
      <c r="T2049" s="10">
        <f t="shared" si="15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si="155"/>
        <v>1.4833229411764706</v>
      </c>
      <c r="G2050" t="s">
        <v>8219</v>
      </c>
      <c r="H2050">
        <f>E2050/N2050</f>
        <v>91.82989803350327</v>
      </c>
      <c r="I2050" t="s">
        <v>8224</v>
      </c>
      <c r="J2050" t="s">
        <v>8246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t="str">
        <f t="shared" si="156"/>
        <v>technology</v>
      </c>
      <c r="R2050" t="str">
        <f t="shared" si="157"/>
        <v>hardware</v>
      </c>
      <c r="S2050" s="10">
        <f t="shared" si="158"/>
        <v>41387.651516203703</v>
      </c>
      <c r="T2050" s="10">
        <f t="shared" si="15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ref="F2051:F2114" si="160">E2051/D2051</f>
        <v>1.2019070000000001</v>
      </c>
      <c r="G2051" t="s">
        <v>8219</v>
      </c>
      <c r="H2051">
        <f>E2051/N2051</f>
        <v>80.991037735849048</v>
      </c>
      <c r="I2051" t="s">
        <v>8225</v>
      </c>
      <c r="J2051" t="s">
        <v>8247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t="str">
        <f t="shared" ref="Q2051:Q2114" si="161">LEFT(P2051,(FIND("/",P2051,1)-1))</f>
        <v>technology</v>
      </c>
      <c r="R2051" t="str">
        <f t="shared" ref="R2051:R2114" si="162">MID(P2051,FIND("/",P2051)+1,256)</f>
        <v>hardware</v>
      </c>
      <c r="S2051" s="10">
        <f t="shared" ref="S2051:S2114" si="163">(((L2051/60)/60)/24)+DATE(1970,1,1)</f>
        <v>41575.527349537035</v>
      </c>
      <c r="T2051" s="10">
        <f t="shared" ref="T2051:T2114" si="164">(((K2051/60)/60)/24)+DATE(1970,1,1)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60"/>
        <v>4.7327000000000004</v>
      </c>
      <c r="G2052" t="s">
        <v>8219</v>
      </c>
      <c r="H2052">
        <f>E2052/N2052</f>
        <v>278.39411764705881</v>
      </c>
      <c r="I2052" t="s">
        <v>8224</v>
      </c>
      <c r="J2052" t="s">
        <v>8246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t="str">
        <f t="shared" si="161"/>
        <v>technology</v>
      </c>
      <c r="R2052" t="str">
        <f t="shared" si="162"/>
        <v>hardware</v>
      </c>
      <c r="S2052" s="10">
        <f t="shared" si="163"/>
        <v>42115.071504629625</v>
      </c>
      <c r="T2052" s="10">
        <f t="shared" si="16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60"/>
        <v>1.303625</v>
      </c>
      <c r="G2053" t="s">
        <v>8219</v>
      </c>
      <c r="H2053">
        <f>E2053/N2053</f>
        <v>43.095041322314053</v>
      </c>
      <c r="I2053" t="s">
        <v>8224</v>
      </c>
      <c r="J2053" t="s">
        <v>8246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t="str">
        <f t="shared" si="161"/>
        <v>technology</v>
      </c>
      <c r="R2053" t="str">
        <f t="shared" si="162"/>
        <v>hardware</v>
      </c>
      <c r="S2053" s="10">
        <f t="shared" si="163"/>
        <v>41604.022418981483</v>
      </c>
      <c r="T2053" s="10">
        <f t="shared" si="16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60"/>
        <v>3.5304799999999998</v>
      </c>
      <c r="G2054" t="s">
        <v>8219</v>
      </c>
      <c r="H2054">
        <f>E2054/N2054</f>
        <v>326.29205175600737</v>
      </c>
      <c r="I2054" t="s">
        <v>8224</v>
      </c>
      <c r="J2054" t="s">
        <v>8246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t="str">
        <f t="shared" si="161"/>
        <v>technology</v>
      </c>
      <c r="R2054" t="str">
        <f t="shared" si="162"/>
        <v>hardware</v>
      </c>
      <c r="S2054" s="10">
        <f t="shared" si="163"/>
        <v>42375.08394675926</v>
      </c>
      <c r="T2054" s="10">
        <f t="shared" si="16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60"/>
        <v>1.0102</v>
      </c>
      <c r="G2055" t="s">
        <v>8219</v>
      </c>
      <c r="H2055">
        <f>E2055/N2055</f>
        <v>41.743801652892564</v>
      </c>
      <c r="I2055" t="s">
        <v>8224</v>
      </c>
      <c r="J2055" t="s">
        <v>8246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t="str">
        <f t="shared" si="161"/>
        <v>technology</v>
      </c>
      <c r="R2055" t="str">
        <f t="shared" si="162"/>
        <v>hardware</v>
      </c>
      <c r="S2055" s="10">
        <f t="shared" si="163"/>
        <v>42303.617488425924</v>
      </c>
      <c r="T2055" s="10">
        <f t="shared" si="16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60"/>
        <v>1.1359142857142857</v>
      </c>
      <c r="G2056" t="s">
        <v>8219</v>
      </c>
      <c r="H2056">
        <f>E2056/N2056</f>
        <v>64.020933977455712</v>
      </c>
      <c r="I2056" t="s">
        <v>8225</v>
      </c>
      <c r="J2056" t="s">
        <v>8247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t="str">
        <f t="shared" si="161"/>
        <v>technology</v>
      </c>
      <c r="R2056" t="str">
        <f t="shared" si="162"/>
        <v>hardware</v>
      </c>
      <c r="S2056" s="10">
        <f t="shared" si="163"/>
        <v>41731.520949074074</v>
      </c>
      <c r="T2056" s="10">
        <f t="shared" si="16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60"/>
        <v>1.6741666666666666</v>
      </c>
      <c r="G2057" t="s">
        <v>8219</v>
      </c>
      <c r="H2057">
        <f>E2057/N2057</f>
        <v>99.455445544554451</v>
      </c>
      <c r="I2057" t="s">
        <v>8224</v>
      </c>
      <c r="J2057" t="s">
        <v>8246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t="str">
        <f t="shared" si="161"/>
        <v>technology</v>
      </c>
      <c r="R2057" t="str">
        <f t="shared" si="162"/>
        <v>hardware</v>
      </c>
      <c r="S2057" s="10">
        <f t="shared" si="163"/>
        <v>41946.674108796295</v>
      </c>
      <c r="T2057" s="10">
        <f t="shared" si="16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60"/>
        <v>1.5345200000000001</v>
      </c>
      <c r="G2058" t="s">
        <v>8219</v>
      </c>
      <c r="H2058">
        <f>E2058/N2058</f>
        <v>138.49458483754512</v>
      </c>
      <c r="I2058" t="s">
        <v>8224</v>
      </c>
      <c r="J2058" t="s">
        <v>8246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t="str">
        <f t="shared" si="161"/>
        <v>technology</v>
      </c>
      <c r="R2058" t="str">
        <f t="shared" si="162"/>
        <v>hardware</v>
      </c>
      <c r="S2058" s="10">
        <f t="shared" si="163"/>
        <v>41351.76090277778</v>
      </c>
      <c r="T2058" s="10">
        <f t="shared" si="16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60"/>
        <v>2.022322</v>
      </c>
      <c r="G2059" t="s">
        <v>8219</v>
      </c>
      <c r="H2059">
        <f>E2059/N2059</f>
        <v>45.547792792792798</v>
      </c>
      <c r="I2059" t="s">
        <v>8225</v>
      </c>
      <c r="J2059" t="s">
        <v>8247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t="str">
        <f t="shared" si="161"/>
        <v>technology</v>
      </c>
      <c r="R2059" t="str">
        <f t="shared" si="162"/>
        <v>hardware</v>
      </c>
      <c r="S2059" s="10">
        <f t="shared" si="163"/>
        <v>42396.494583333333</v>
      </c>
      <c r="T2059" s="10">
        <f t="shared" si="16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60"/>
        <v>1.6828125</v>
      </c>
      <c r="G2060" t="s">
        <v>8219</v>
      </c>
      <c r="H2060">
        <f>E2060/N2060</f>
        <v>10.507317073170732</v>
      </c>
      <c r="I2060" t="s">
        <v>8225</v>
      </c>
      <c r="J2060" t="s">
        <v>8247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t="str">
        <f t="shared" si="161"/>
        <v>technology</v>
      </c>
      <c r="R2060" t="str">
        <f t="shared" si="162"/>
        <v>hardware</v>
      </c>
      <c r="S2060" s="10">
        <f t="shared" si="163"/>
        <v>42026.370717592596</v>
      </c>
      <c r="T2060" s="10">
        <f t="shared" si="16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60"/>
        <v>1.4345666666666668</v>
      </c>
      <c r="G2061" t="s">
        <v>8219</v>
      </c>
      <c r="H2061">
        <f>E2061/N2061</f>
        <v>114.76533333333333</v>
      </c>
      <c r="I2061" t="s">
        <v>8224</v>
      </c>
      <c r="J2061" t="s">
        <v>8246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t="str">
        <f t="shared" si="161"/>
        <v>technology</v>
      </c>
      <c r="R2061" t="str">
        <f t="shared" si="162"/>
        <v>hardware</v>
      </c>
      <c r="S2061" s="10">
        <f t="shared" si="163"/>
        <v>42361.602476851855</v>
      </c>
      <c r="T2061" s="10">
        <f t="shared" si="16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60"/>
        <v>1.964</v>
      </c>
      <c r="G2062" t="s">
        <v>8219</v>
      </c>
      <c r="H2062">
        <f>E2062/N2062</f>
        <v>35.997067448680355</v>
      </c>
      <c r="I2062" t="s">
        <v>8224</v>
      </c>
      <c r="J2062" t="s">
        <v>8246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t="str">
        <f t="shared" si="161"/>
        <v>technology</v>
      </c>
      <c r="R2062" t="str">
        <f t="shared" si="162"/>
        <v>hardware</v>
      </c>
      <c r="S2062" s="10">
        <f t="shared" si="163"/>
        <v>41783.642939814818</v>
      </c>
      <c r="T2062" s="10">
        <f t="shared" si="16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60"/>
        <v>1.0791999999999999</v>
      </c>
      <c r="G2063" t="s">
        <v>8219</v>
      </c>
      <c r="H2063">
        <f>E2063/N2063</f>
        <v>154.17142857142858</v>
      </c>
      <c r="I2063" t="s">
        <v>8224</v>
      </c>
      <c r="J2063" t="s">
        <v>8246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t="str">
        <f t="shared" si="161"/>
        <v>technology</v>
      </c>
      <c r="R2063" t="str">
        <f t="shared" si="162"/>
        <v>hardware</v>
      </c>
      <c r="S2063" s="10">
        <f t="shared" si="163"/>
        <v>42705.764513888891</v>
      </c>
      <c r="T2063" s="10">
        <f t="shared" si="16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60"/>
        <v>1.14977</v>
      </c>
      <c r="G2064" t="s">
        <v>8219</v>
      </c>
      <c r="H2064">
        <f>E2064/N2064</f>
        <v>566.38916256157631</v>
      </c>
      <c r="I2064" t="s">
        <v>8232</v>
      </c>
      <c r="J2064" t="s">
        <v>8253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t="str">
        <f t="shared" si="161"/>
        <v>technology</v>
      </c>
      <c r="R2064" t="str">
        <f t="shared" si="162"/>
        <v>hardware</v>
      </c>
      <c r="S2064" s="10">
        <f t="shared" si="163"/>
        <v>42423.3830787037</v>
      </c>
      <c r="T2064" s="10">
        <f t="shared" si="16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60"/>
        <v>1.4804999999999999</v>
      </c>
      <c r="G2065" t="s">
        <v>8219</v>
      </c>
      <c r="H2065">
        <f>E2065/N2065</f>
        <v>120.85714285714286</v>
      </c>
      <c r="I2065" t="s">
        <v>8236</v>
      </c>
      <c r="J2065" t="s">
        <v>8249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t="str">
        <f t="shared" si="161"/>
        <v>technology</v>
      </c>
      <c r="R2065" t="str">
        <f t="shared" si="162"/>
        <v>hardware</v>
      </c>
      <c r="S2065" s="10">
        <f t="shared" si="163"/>
        <v>42472.73265046296</v>
      </c>
      <c r="T2065" s="10">
        <f t="shared" si="16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60"/>
        <v>1.9116676082790633</v>
      </c>
      <c r="G2066" t="s">
        <v>8219</v>
      </c>
      <c r="H2066">
        <f>E2066/N2066</f>
        <v>86.163845492085343</v>
      </c>
      <c r="I2066" t="s">
        <v>8224</v>
      </c>
      <c r="J2066" t="s">
        <v>8246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t="str">
        <f t="shared" si="161"/>
        <v>technology</v>
      </c>
      <c r="R2066" t="str">
        <f t="shared" si="162"/>
        <v>hardware</v>
      </c>
      <c r="S2066" s="10">
        <f t="shared" si="163"/>
        <v>41389.364849537036</v>
      </c>
      <c r="T2066" s="10">
        <f t="shared" si="16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60"/>
        <v>1.99215125</v>
      </c>
      <c r="G2067" t="s">
        <v>8219</v>
      </c>
      <c r="H2067">
        <f>E2067/N2067</f>
        <v>51.212114395886893</v>
      </c>
      <c r="I2067" t="s">
        <v>8225</v>
      </c>
      <c r="J2067" t="s">
        <v>8247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t="str">
        <f t="shared" si="161"/>
        <v>technology</v>
      </c>
      <c r="R2067" t="str">
        <f t="shared" si="162"/>
        <v>hardware</v>
      </c>
      <c r="S2067" s="10">
        <f t="shared" si="163"/>
        <v>41603.333668981482</v>
      </c>
      <c r="T2067" s="10">
        <f t="shared" si="16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60"/>
        <v>2.1859999999999999</v>
      </c>
      <c r="G2068" t="s">
        <v>8219</v>
      </c>
      <c r="H2068">
        <f>E2068/N2068</f>
        <v>67.261538461538464</v>
      </c>
      <c r="I2068" t="s">
        <v>8224</v>
      </c>
      <c r="J2068" t="s">
        <v>8246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t="str">
        <f t="shared" si="161"/>
        <v>technology</v>
      </c>
      <c r="R2068" t="str">
        <f t="shared" si="162"/>
        <v>hardware</v>
      </c>
      <c r="S2068" s="10">
        <f t="shared" si="163"/>
        <v>41844.771793981483</v>
      </c>
      <c r="T2068" s="10">
        <f t="shared" si="16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60"/>
        <v>1.2686868686868686</v>
      </c>
      <c r="G2069" t="s">
        <v>8219</v>
      </c>
      <c r="H2069">
        <f>E2069/N2069</f>
        <v>62.8</v>
      </c>
      <c r="I2069" t="s">
        <v>8225</v>
      </c>
      <c r="J2069" t="s">
        <v>8247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t="str">
        <f t="shared" si="161"/>
        <v>technology</v>
      </c>
      <c r="R2069" t="str">
        <f t="shared" si="162"/>
        <v>hardware</v>
      </c>
      <c r="S2069" s="10">
        <f t="shared" si="163"/>
        <v>42115.853888888887</v>
      </c>
      <c r="T2069" s="10">
        <f t="shared" si="16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60"/>
        <v>1.0522388</v>
      </c>
      <c r="G2070" t="s">
        <v>8219</v>
      </c>
      <c r="H2070">
        <f>E2070/N2070</f>
        <v>346.13118421052633</v>
      </c>
      <c r="I2070" t="s">
        <v>8224</v>
      </c>
      <c r="J2070" t="s">
        <v>8246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t="str">
        <f t="shared" si="161"/>
        <v>technology</v>
      </c>
      <c r="R2070" t="str">
        <f t="shared" si="162"/>
        <v>hardware</v>
      </c>
      <c r="S2070" s="10">
        <f t="shared" si="163"/>
        <v>42633.841608796298</v>
      </c>
      <c r="T2070" s="10">
        <f t="shared" si="16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60"/>
        <v>1.2840666000000001</v>
      </c>
      <c r="G2071" t="s">
        <v>8219</v>
      </c>
      <c r="H2071">
        <f>E2071/N2071</f>
        <v>244.11912547528519</v>
      </c>
      <c r="I2071" t="s">
        <v>8224</v>
      </c>
      <c r="J2071" t="s">
        <v>8246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t="str">
        <f t="shared" si="161"/>
        <v>technology</v>
      </c>
      <c r="R2071" t="str">
        <f t="shared" si="162"/>
        <v>hardware</v>
      </c>
      <c r="S2071" s="10">
        <f t="shared" si="163"/>
        <v>42340.972118055557</v>
      </c>
      <c r="T2071" s="10">
        <f t="shared" si="16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60"/>
        <v>3.1732719999999999</v>
      </c>
      <c r="G2072" t="s">
        <v>8219</v>
      </c>
      <c r="H2072">
        <f>E2072/N2072</f>
        <v>259.25424836601309</v>
      </c>
      <c r="I2072" t="s">
        <v>8236</v>
      </c>
      <c r="J2072" t="s">
        <v>8249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t="str">
        <f t="shared" si="161"/>
        <v>technology</v>
      </c>
      <c r="R2072" t="str">
        <f t="shared" si="162"/>
        <v>hardware</v>
      </c>
      <c r="S2072" s="10">
        <f t="shared" si="163"/>
        <v>42519.6565162037</v>
      </c>
      <c r="T2072" s="10">
        <f t="shared" si="16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60"/>
        <v>2.8073000000000001</v>
      </c>
      <c r="G2073" t="s">
        <v>8219</v>
      </c>
      <c r="H2073">
        <f>E2073/N2073</f>
        <v>201.96402877697841</v>
      </c>
      <c r="I2073" t="s">
        <v>8224</v>
      </c>
      <c r="J2073" t="s">
        <v>8246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t="str">
        <f t="shared" si="161"/>
        <v>technology</v>
      </c>
      <c r="R2073" t="str">
        <f t="shared" si="162"/>
        <v>hardware</v>
      </c>
      <c r="S2073" s="10">
        <f t="shared" si="163"/>
        <v>42600.278749999998</v>
      </c>
      <c r="T2073" s="10">
        <f t="shared" si="16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60"/>
        <v>1.1073146853146854</v>
      </c>
      <c r="G2074" t="s">
        <v>8219</v>
      </c>
      <c r="H2074">
        <f>E2074/N2074</f>
        <v>226.20857142857142</v>
      </c>
      <c r="I2074" t="s">
        <v>8224</v>
      </c>
      <c r="J2074" t="s">
        <v>8246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t="str">
        <f t="shared" si="161"/>
        <v>technology</v>
      </c>
      <c r="R2074" t="str">
        <f t="shared" si="162"/>
        <v>hardware</v>
      </c>
      <c r="S2074" s="10">
        <f t="shared" si="163"/>
        <v>42467.581388888888</v>
      </c>
      <c r="T2074" s="10">
        <f t="shared" si="16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60"/>
        <v>1.5260429999999998</v>
      </c>
      <c r="G2075" t="s">
        <v>8219</v>
      </c>
      <c r="H2075">
        <f>E2075/N2075</f>
        <v>324.69</v>
      </c>
      <c r="I2075" t="s">
        <v>8224</v>
      </c>
      <c r="J2075" t="s">
        <v>8246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t="str">
        <f t="shared" si="161"/>
        <v>technology</v>
      </c>
      <c r="R2075" t="str">
        <f t="shared" si="162"/>
        <v>hardware</v>
      </c>
      <c r="S2075" s="10">
        <f t="shared" si="163"/>
        <v>42087.668032407411</v>
      </c>
      <c r="T2075" s="10">
        <f t="shared" si="16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60"/>
        <v>1.0249999999999999</v>
      </c>
      <c r="G2076" t="s">
        <v>8219</v>
      </c>
      <c r="H2076">
        <f>E2076/N2076</f>
        <v>205</v>
      </c>
      <c r="I2076" t="s">
        <v>8224</v>
      </c>
      <c r="J2076" t="s">
        <v>8246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t="str">
        <f t="shared" si="161"/>
        <v>technology</v>
      </c>
      <c r="R2076" t="str">
        <f t="shared" si="162"/>
        <v>hardware</v>
      </c>
      <c r="S2076" s="10">
        <f t="shared" si="163"/>
        <v>42466.826180555552</v>
      </c>
      <c r="T2076" s="10">
        <f t="shared" si="16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60"/>
        <v>16.783738373837384</v>
      </c>
      <c r="G2077" t="s">
        <v>8219</v>
      </c>
      <c r="H2077">
        <f>E2077/N2077</f>
        <v>20.465926829268295</v>
      </c>
      <c r="I2077" t="s">
        <v>8224</v>
      </c>
      <c r="J2077" t="s">
        <v>8246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t="str">
        <f t="shared" si="161"/>
        <v>technology</v>
      </c>
      <c r="R2077" t="str">
        <f t="shared" si="162"/>
        <v>hardware</v>
      </c>
      <c r="S2077" s="10">
        <f t="shared" si="163"/>
        <v>41450.681574074071</v>
      </c>
      <c r="T2077" s="10">
        <f t="shared" si="16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60"/>
        <v>5.4334915642458101</v>
      </c>
      <c r="G2078" t="s">
        <v>8219</v>
      </c>
      <c r="H2078">
        <f>E2078/N2078</f>
        <v>116.35303146309367</v>
      </c>
      <c r="I2078" t="s">
        <v>8225</v>
      </c>
      <c r="J2078" t="s">
        <v>8247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t="str">
        <f t="shared" si="161"/>
        <v>technology</v>
      </c>
      <c r="R2078" t="str">
        <f t="shared" si="162"/>
        <v>hardware</v>
      </c>
      <c r="S2078" s="10">
        <f t="shared" si="163"/>
        <v>41803.880659722221</v>
      </c>
      <c r="T2078" s="10">
        <f t="shared" si="16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60"/>
        <v>1.1550800000000001</v>
      </c>
      <c r="G2079" t="s">
        <v>8219</v>
      </c>
      <c r="H2079">
        <f>E2079/N2079</f>
        <v>307.20212765957444</v>
      </c>
      <c r="I2079" t="s">
        <v>8224</v>
      </c>
      <c r="J2079" t="s">
        <v>8246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t="str">
        <f t="shared" si="161"/>
        <v>technology</v>
      </c>
      <c r="R2079" t="str">
        <f t="shared" si="162"/>
        <v>hardware</v>
      </c>
      <c r="S2079" s="10">
        <f t="shared" si="163"/>
        <v>42103.042546296296</v>
      </c>
      <c r="T2079" s="10">
        <f t="shared" si="16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60"/>
        <v>1.3120499999999999</v>
      </c>
      <c r="G2080" t="s">
        <v>8219</v>
      </c>
      <c r="H2080">
        <f>E2080/N2080</f>
        <v>546.6875</v>
      </c>
      <c r="I2080" t="s">
        <v>8227</v>
      </c>
      <c r="J2080" t="s">
        <v>8249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t="str">
        <f t="shared" si="161"/>
        <v>technology</v>
      </c>
      <c r="R2080" t="str">
        <f t="shared" si="162"/>
        <v>hardware</v>
      </c>
      <c r="S2080" s="10">
        <f t="shared" si="163"/>
        <v>42692.771493055552</v>
      </c>
      <c r="T2080" s="10">
        <f t="shared" si="16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60"/>
        <v>2.8816999999999999</v>
      </c>
      <c r="G2081" t="s">
        <v>8219</v>
      </c>
      <c r="H2081">
        <f>E2081/N2081</f>
        <v>47.474464579901152</v>
      </c>
      <c r="I2081" t="s">
        <v>8225</v>
      </c>
      <c r="J2081" t="s">
        <v>8247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t="str">
        <f t="shared" si="161"/>
        <v>technology</v>
      </c>
      <c r="R2081" t="str">
        <f t="shared" si="162"/>
        <v>hardware</v>
      </c>
      <c r="S2081" s="10">
        <f t="shared" si="163"/>
        <v>42150.71056712963</v>
      </c>
      <c r="T2081" s="10">
        <f t="shared" si="16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60"/>
        <v>5.0780000000000003</v>
      </c>
      <c r="G2082" t="s">
        <v>8219</v>
      </c>
      <c r="H2082">
        <f>E2082/N2082</f>
        <v>101.56</v>
      </c>
      <c r="I2082" t="s">
        <v>8224</v>
      </c>
      <c r="J2082" t="s">
        <v>8246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t="str">
        <f t="shared" si="161"/>
        <v>technology</v>
      </c>
      <c r="R2082" t="str">
        <f t="shared" si="162"/>
        <v>hardware</v>
      </c>
      <c r="S2082" s="10">
        <f t="shared" si="163"/>
        <v>42289.957175925927</v>
      </c>
      <c r="T2082" s="10">
        <f t="shared" si="16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60"/>
        <v>1.1457142857142857</v>
      </c>
      <c r="G2083" t="s">
        <v>8219</v>
      </c>
      <c r="H2083">
        <f>E2083/N2083</f>
        <v>72.909090909090907</v>
      </c>
      <c r="I2083" t="s">
        <v>8224</v>
      </c>
      <c r="J2083" t="s">
        <v>8246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t="str">
        <f t="shared" si="161"/>
        <v>music</v>
      </c>
      <c r="R2083" t="str">
        <f t="shared" si="162"/>
        <v>indie rock</v>
      </c>
      <c r="S2083" s="10">
        <f t="shared" si="163"/>
        <v>41004.156886574077</v>
      </c>
      <c r="T2083" s="10">
        <f t="shared" si="16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60"/>
        <v>1.1073333333333333</v>
      </c>
      <c r="G2084" t="s">
        <v>8219</v>
      </c>
      <c r="H2084">
        <f>E2084/N2084</f>
        <v>43.710526315789473</v>
      </c>
      <c r="I2084" t="s">
        <v>8224</v>
      </c>
      <c r="J2084" t="s">
        <v>8246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t="str">
        <f t="shared" si="161"/>
        <v>music</v>
      </c>
      <c r="R2084" t="str">
        <f t="shared" si="162"/>
        <v>indie rock</v>
      </c>
      <c r="S2084" s="10">
        <f t="shared" si="163"/>
        <v>40811.120324074072</v>
      </c>
      <c r="T2084" s="10">
        <f t="shared" si="16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60"/>
        <v>1.1333333333333333</v>
      </c>
      <c r="G2085" t="s">
        <v>8219</v>
      </c>
      <c r="H2085">
        <f>E2085/N2085</f>
        <v>34</v>
      </c>
      <c r="I2085" t="s">
        <v>8224</v>
      </c>
      <c r="J2085" t="s">
        <v>8246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t="str">
        <f t="shared" si="161"/>
        <v>music</v>
      </c>
      <c r="R2085" t="str">
        <f t="shared" si="162"/>
        <v>indie rock</v>
      </c>
      <c r="S2085" s="10">
        <f t="shared" si="163"/>
        <v>41034.72216435185</v>
      </c>
      <c r="T2085" s="10">
        <f t="shared" si="16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60"/>
        <v>1.0833333333333333</v>
      </c>
      <c r="G2086" t="s">
        <v>8219</v>
      </c>
      <c r="H2086">
        <f>E2086/N2086</f>
        <v>70.652173913043484</v>
      </c>
      <c r="I2086" t="s">
        <v>8224</v>
      </c>
      <c r="J2086" t="s">
        <v>8246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t="str">
        <f t="shared" si="161"/>
        <v>music</v>
      </c>
      <c r="R2086" t="str">
        <f t="shared" si="162"/>
        <v>indie rock</v>
      </c>
      <c r="S2086" s="10">
        <f t="shared" si="163"/>
        <v>41731.833124999997</v>
      </c>
      <c r="T2086" s="10">
        <f t="shared" si="16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60"/>
        <v>1.2353333333333334</v>
      </c>
      <c r="G2087" t="s">
        <v>8219</v>
      </c>
      <c r="H2087">
        <f>E2087/N2087</f>
        <v>89.301204819277103</v>
      </c>
      <c r="I2087" t="s">
        <v>8224</v>
      </c>
      <c r="J2087" t="s">
        <v>8246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t="str">
        <f t="shared" si="161"/>
        <v>music</v>
      </c>
      <c r="R2087" t="str">
        <f t="shared" si="162"/>
        <v>indie rock</v>
      </c>
      <c r="S2087" s="10">
        <f t="shared" si="163"/>
        <v>41075.835497685184</v>
      </c>
      <c r="T2087" s="10">
        <f t="shared" si="16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60"/>
        <v>1.0069999999999999</v>
      </c>
      <c r="G2088" t="s">
        <v>8219</v>
      </c>
      <c r="H2088">
        <f>E2088/N2088</f>
        <v>115.08571428571429</v>
      </c>
      <c r="I2088" t="s">
        <v>8224</v>
      </c>
      <c r="J2088" t="s">
        <v>8246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t="str">
        <f t="shared" si="161"/>
        <v>music</v>
      </c>
      <c r="R2088" t="str">
        <f t="shared" si="162"/>
        <v>indie rock</v>
      </c>
      <c r="S2088" s="10">
        <f t="shared" si="163"/>
        <v>40860.67050925926</v>
      </c>
      <c r="T2088" s="10">
        <f t="shared" si="16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60"/>
        <v>1.0353333333333334</v>
      </c>
      <c r="G2089" t="s">
        <v>8219</v>
      </c>
      <c r="H2089">
        <f>E2089/N2089</f>
        <v>62.12</v>
      </c>
      <c r="I2089" t="s">
        <v>8224</v>
      </c>
      <c r="J2089" t="s">
        <v>8246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t="str">
        <f t="shared" si="161"/>
        <v>music</v>
      </c>
      <c r="R2089" t="str">
        <f t="shared" si="162"/>
        <v>indie rock</v>
      </c>
      <c r="S2089" s="10">
        <f t="shared" si="163"/>
        <v>40764.204375000001</v>
      </c>
      <c r="T2089" s="10">
        <f t="shared" si="16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60"/>
        <v>1.1551066666666667</v>
      </c>
      <c r="G2090" t="s">
        <v>8219</v>
      </c>
      <c r="H2090">
        <f>E2090/N2090</f>
        <v>46.204266666666669</v>
      </c>
      <c r="I2090" t="s">
        <v>8224</v>
      </c>
      <c r="J2090" t="s">
        <v>8246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t="str">
        <f t="shared" si="161"/>
        <v>music</v>
      </c>
      <c r="R2090" t="str">
        <f t="shared" si="162"/>
        <v>indie rock</v>
      </c>
      <c r="S2090" s="10">
        <f t="shared" si="163"/>
        <v>40395.714722222219</v>
      </c>
      <c r="T2090" s="10">
        <f t="shared" si="16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60"/>
        <v>1.2040040000000001</v>
      </c>
      <c r="G2091" t="s">
        <v>8219</v>
      </c>
      <c r="H2091">
        <f>E2091/N2091</f>
        <v>48.54854838709678</v>
      </c>
      <c r="I2091" t="s">
        <v>8224</v>
      </c>
      <c r="J2091" t="s">
        <v>8246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t="str">
        <f t="shared" si="161"/>
        <v>music</v>
      </c>
      <c r="R2091" t="str">
        <f t="shared" si="162"/>
        <v>indie rock</v>
      </c>
      <c r="S2091" s="10">
        <f t="shared" si="163"/>
        <v>41453.076319444444</v>
      </c>
      <c r="T2091" s="10">
        <f t="shared" si="16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60"/>
        <v>1.1504037499999999</v>
      </c>
      <c r="G2092" t="s">
        <v>8219</v>
      </c>
      <c r="H2092">
        <f>E2092/N2092</f>
        <v>57.520187499999999</v>
      </c>
      <c r="I2092" t="s">
        <v>8224</v>
      </c>
      <c r="J2092" t="s">
        <v>8246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t="str">
        <f t="shared" si="161"/>
        <v>music</v>
      </c>
      <c r="R2092" t="str">
        <f t="shared" si="162"/>
        <v>indie rock</v>
      </c>
      <c r="S2092" s="10">
        <f t="shared" si="163"/>
        <v>41299.381423611114</v>
      </c>
      <c r="T2092" s="10">
        <f t="shared" si="16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60"/>
        <v>1.2046777777777777</v>
      </c>
      <c r="G2093" t="s">
        <v>8219</v>
      </c>
      <c r="H2093">
        <f>E2093/N2093</f>
        <v>88.147154471544724</v>
      </c>
      <c r="I2093" t="s">
        <v>8224</v>
      </c>
      <c r="J2093" t="s">
        <v>8246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t="str">
        <f t="shared" si="161"/>
        <v>music</v>
      </c>
      <c r="R2093" t="str">
        <f t="shared" si="162"/>
        <v>indie rock</v>
      </c>
      <c r="S2093" s="10">
        <f t="shared" si="163"/>
        <v>40555.322662037033</v>
      </c>
      <c r="T2093" s="10">
        <f t="shared" si="16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60"/>
        <v>1.0128333333333333</v>
      </c>
      <c r="G2094" t="s">
        <v>8219</v>
      </c>
      <c r="H2094">
        <f>E2094/N2094</f>
        <v>110.49090909090908</v>
      </c>
      <c r="I2094" t="s">
        <v>8224</v>
      </c>
      <c r="J2094" t="s">
        <v>8246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t="str">
        <f t="shared" si="161"/>
        <v>music</v>
      </c>
      <c r="R2094" t="str">
        <f t="shared" si="162"/>
        <v>indie rock</v>
      </c>
      <c r="S2094" s="10">
        <f t="shared" si="163"/>
        <v>40763.707546296297</v>
      </c>
      <c r="T2094" s="10">
        <f t="shared" si="16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60"/>
        <v>1.0246666666666666</v>
      </c>
      <c r="G2095" t="s">
        <v>8219</v>
      </c>
      <c r="H2095">
        <f>E2095/N2095</f>
        <v>66.826086956521735</v>
      </c>
      <c r="I2095" t="s">
        <v>8224</v>
      </c>
      <c r="J2095" t="s">
        <v>8246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t="str">
        <f t="shared" si="161"/>
        <v>music</v>
      </c>
      <c r="R2095" t="str">
        <f t="shared" si="162"/>
        <v>indie rock</v>
      </c>
      <c r="S2095" s="10">
        <f t="shared" si="163"/>
        <v>41205.854537037041</v>
      </c>
      <c r="T2095" s="10">
        <f t="shared" si="16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60"/>
        <v>1.2054285714285715</v>
      </c>
      <c r="G2096" t="s">
        <v>8219</v>
      </c>
      <c r="H2096">
        <f>E2096/N2096</f>
        <v>58.597222222222221</v>
      </c>
      <c r="I2096" t="s">
        <v>8224</v>
      </c>
      <c r="J2096" t="s">
        <v>8246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t="str">
        <f t="shared" si="161"/>
        <v>music</v>
      </c>
      <c r="R2096" t="str">
        <f t="shared" si="162"/>
        <v>indie rock</v>
      </c>
      <c r="S2096" s="10">
        <f t="shared" si="163"/>
        <v>40939.02002314815</v>
      </c>
      <c r="T2096" s="10">
        <f t="shared" si="16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60"/>
        <v>1</v>
      </c>
      <c r="G2097" t="s">
        <v>8219</v>
      </c>
      <c r="H2097">
        <f>E2097/N2097</f>
        <v>113.63636363636364</v>
      </c>
      <c r="I2097" t="s">
        <v>8224</v>
      </c>
      <c r="J2097" t="s">
        <v>8246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t="str">
        <f t="shared" si="161"/>
        <v>music</v>
      </c>
      <c r="R2097" t="str">
        <f t="shared" si="162"/>
        <v>indie rock</v>
      </c>
      <c r="S2097" s="10">
        <f t="shared" si="163"/>
        <v>40758.733483796292</v>
      </c>
      <c r="T2097" s="10">
        <f t="shared" si="16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60"/>
        <v>1.0166666666666666</v>
      </c>
      <c r="G2098" t="s">
        <v>8219</v>
      </c>
      <c r="H2098">
        <f>E2098/N2098</f>
        <v>43.571428571428569</v>
      </c>
      <c r="I2098" t="s">
        <v>8224</v>
      </c>
      <c r="J2098" t="s">
        <v>8246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t="str">
        <f t="shared" si="161"/>
        <v>music</v>
      </c>
      <c r="R2098" t="str">
        <f t="shared" si="162"/>
        <v>indie rock</v>
      </c>
      <c r="S2098" s="10">
        <f t="shared" si="163"/>
        <v>41192.758506944447</v>
      </c>
      <c r="T2098" s="10">
        <f t="shared" si="16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60"/>
        <v>1</v>
      </c>
      <c r="G2099" t="s">
        <v>8219</v>
      </c>
      <c r="H2099">
        <f>E2099/N2099</f>
        <v>78.94736842105263</v>
      </c>
      <c r="I2099" t="s">
        <v>8224</v>
      </c>
      <c r="J2099" t="s">
        <v>8246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t="str">
        <f t="shared" si="161"/>
        <v>music</v>
      </c>
      <c r="R2099" t="str">
        <f t="shared" si="162"/>
        <v>indie rock</v>
      </c>
      <c r="S2099" s="10">
        <f t="shared" si="163"/>
        <v>40818.58489583333</v>
      </c>
      <c r="T2099" s="10">
        <f t="shared" si="16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60"/>
        <v>1.0033333333333334</v>
      </c>
      <c r="G2100" t="s">
        <v>8219</v>
      </c>
      <c r="H2100">
        <f>E2100/N2100</f>
        <v>188.125</v>
      </c>
      <c r="I2100" t="s">
        <v>8224</v>
      </c>
      <c r="J2100" t="s">
        <v>8246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t="str">
        <f t="shared" si="161"/>
        <v>music</v>
      </c>
      <c r="R2100" t="str">
        <f t="shared" si="162"/>
        <v>indie rock</v>
      </c>
      <c r="S2100" s="10">
        <f t="shared" si="163"/>
        <v>40946.11383101852</v>
      </c>
      <c r="T2100" s="10">
        <f t="shared" si="16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60"/>
        <v>1.3236666666666668</v>
      </c>
      <c r="G2101" t="s">
        <v>8219</v>
      </c>
      <c r="H2101">
        <f>E2101/N2101</f>
        <v>63.031746031746032</v>
      </c>
      <c r="I2101" t="s">
        <v>8224</v>
      </c>
      <c r="J2101" t="s">
        <v>8246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t="str">
        <f t="shared" si="161"/>
        <v>music</v>
      </c>
      <c r="R2101" t="str">
        <f t="shared" si="162"/>
        <v>indie rock</v>
      </c>
      <c r="S2101" s="10">
        <f t="shared" si="163"/>
        <v>42173.746342592596</v>
      </c>
      <c r="T2101" s="10">
        <f t="shared" si="16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60"/>
        <v>1.3666666666666667</v>
      </c>
      <c r="G2102" t="s">
        <v>8219</v>
      </c>
      <c r="H2102">
        <f>E2102/N2102</f>
        <v>30.37037037037037</v>
      </c>
      <c r="I2102" t="s">
        <v>8224</v>
      </c>
      <c r="J2102" t="s">
        <v>8246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t="str">
        <f t="shared" si="161"/>
        <v>music</v>
      </c>
      <c r="R2102" t="str">
        <f t="shared" si="162"/>
        <v>indie rock</v>
      </c>
      <c r="S2102" s="10">
        <f t="shared" si="163"/>
        <v>41074.834965277776</v>
      </c>
      <c r="T2102" s="10">
        <f t="shared" si="16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60"/>
        <v>1.1325000000000001</v>
      </c>
      <c r="G2103" t="s">
        <v>8219</v>
      </c>
      <c r="H2103">
        <f>E2103/N2103</f>
        <v>51.477272727272727</v>
      </c>
      <c r="I2103" t="s">
        <v>8224</v>
      </c>
      <c r="J2103" t="s">
        <v>8246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t="str">
        <f t="shared" si="161"/>
        <v>music</v>
      </c>
      <c r="R2103" t="str">
        <f t="shared" si="162"/>
        <v>indie rock</v>
      </c>
      <c r="S2103" s="10">
        <f t="shared" si="163"/>
        <v>40892.149467592593</v>
      </c>
      <c r="T2103" s="10">
        <f t="shared" si="16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60"/>
        <v>1.36</v>
      </c>
      <c r="G2104" t="s">
        <v>8219</v>
      </c>
      <c r="H2104">
        <f>E2104/N2104</f>
        <v>35.789473684210527</v>
      </c>
      <c r="I2104" t="s">
        <v>8224</v>
      </c>
      <c r="J2104" t="s">
        <v>8246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t="str">
        <f t="shared" si="161"/>
        <v>music</v>
      </c>
      <c r="R2104" t="str">
        <f t="shared" si="162"/>
        <v>indie rock</v>
      </c>
      <c r="S2104" s="10">
        <f t="shared" si="163"/>
        <v>40638.868611111109</v>
      </c>
      <c r="T2104" s="10">
        <f t="shared" si="16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60"/>
        <v>1.4612318374694613</v>
      </c>
      <c r="G2105" t="s">
        <v>8219</v>
      </c>
      <c r="H2105">
        <f>E2105/N2105</f>
        <v>98.817391304347822</v>
      </c>
      <c r="I2105" t="s">
        <v>8224</v>
      </c>
      <c r="J2105" t="s">
        <v>8246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t="str">
        <f t="shared" si="161"/>
        <v>music</v>
      </c>
      <c r="R2105" t="str">
        <f t="shared" si="162"/>
        <v>indie rock</v>
      </c>
      <c r="S2105" s="10">
        <f t="shared" si="163"/>
        <v>41192.754942129628</v>
      </c>
      <c r="T2105" s="10">
        <f t="shared" si="16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60"/>
        <v>1.2949999999999999</v>
      </c>
      <c r="G2106" t="s">
        <v>8219</v>
      </c>
      <c r="H2106">
        <f>E2106/N2106</f>
        <v>28</v>
      </c>
      <c r="I2106" t="s">
        <v>8224</v>
      </c>
      <c r="J2106" t="s">
        <v>8246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t="str">
        <f t="shared" si="161"/>
        <v>music</v>
      </c>
      <c r="R2106" t="str">
        <f t="shared" si="162"/>
        <v>indie rock</v>
      </c>
      <c r="S2106" s="10">
        <f t="shared" si="163"/>
        <v>41394.074467592596</v>
      </c>
      <c r="T2106" s="10">
        <f t="shared" si="16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60"/>
        <v>2.54</v>
      </c>
      <c r="G2107" t="s">
        <v>8219</v>
      </c>
      <c r="H2107">
        <f>E2107/N2107</f>
        <v>51.313131313131315</v>
      </c>
      <c r="I2107" t="s">
        <v>8224</v>
      </c>
      <c r="J2107" t="s">
        <v>8246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t="str">
        <f t="shared" si="161"/>
        <v>music</v>
      </c>
      <c r="R2107" t="str">
        <f t="shared" si="162"/>
        <v>indie rock</v>
      </c>
      <c r="S2107" s="10">
        <f t="shared" si="163"/>
        <v>41951.788807870369</v>
      </c>
      <c r="T2107" s="10">
        <f t="shared" si="16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60"/>
        <v>1.0704545454545455</v>
      </c>
      <c r="G2108" t="s">
        <v>8219</v>
      </c>
      <c r="H2108">
        <f>E2108/N2108</f>
        <v>53.522727272727273</v>
      </c>
      <c r="I2108" t="s">
        <v>8224</v>
      </c>
      <c r="J2108" t="s">
        <v>8246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t="str">
        <f t="shared" si="161"/>
        <v>music</v>
      </c>
      <c r="R2108" t="str">
        <f t="shared" si="162"/>
        <v>indie rock</v>
      </c>
      <c r="S2108" s="10">
        <f t="shared" si="163"/>
        <v>41270.21497685185</v>
      </c>
      <c r="T2108" s="10">
        <f t="shared" si="16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60"/>
        <v>1.0773299999999999</v>
      </c>
      <c r="G2109" t="s">
        <v>8219</v>
      </c>
      <c r="H2109">
        <f>E2109/N2109</f>
        <v>37.149310344827583</v>
      </c>
      <c r="I2109" t="s">
        <v>8224</v>
      </c>
      <c r="J2109" t="s">
        <v>8246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t="str">
        <f t="shared" si="161"/>
        <v>music</v>
      </c>
      <c r="R2109" t="str">
        <f t="shared" si="162"/>
        <v>indie rock</v>
      </c>
      <c r="S2109" s="10">
        <f t="shared" si="163"/>
        <v>41934.71056712963</v>
      </c>
      <c r="T2109" s="10">
        <f t="shared" si="16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60"/>
        <v>1.0731250000000001</v>
      </c>
      <c r="G2110" t="s">
        <v>8219</v>
      </c>
      <c r="H2110">
        <f>E2110/N2110</f>
        <v>89.895287958115176</v>
      </c>
      <c r="I2110" t="s">
        <v>8224</v>
      </c>
      <c r="J2110" t="s">
        <v>8246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t="str">
        <f t="shared" si="161"/>
        <v>music</v>
      </c>
      <c r="R2110" t="str">
        <f t="shared" si="162"/>
        <v>indie rock</v>
      </c>
      <c r="S2110" s="10">
        <f t="shared" si="163"/>
        <v>41135.175694444442</v>
      </c>
      <c r="T2110" s="10">
        <f t="shared" si="16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60"/>
        <v>1.06525</v>
      </c>
      <c r="G2111" t="s">
        <v>8219</v>
      </c>
      <c r="H2111">
        <f>E2111/N2111</f>
        <v>106.52500000000001</v>
      </c>
      <c r="I2111" t="s">
        <v>8224</v>
      </c>
      <c r="J2111" t="s">
        <v>8246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t="str">
        <f t="shared" si="161"/>
        <v>music</v>
      </c>
      <c r="R2111" t="str">
        <f t="shared" si="162"/>
        <v>indie rock</v>
      </c>
      <c r="S2111" s="10">
        <f t="shared" si="163"/>
        <v>42160.708530092597</v>
      </c>
      <c r="T2111" s="10">
        <f t="shared" si="16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60"/>
        <v>1.0035000000000001</v>
      </c>
      <c r="G2112" t="s">
        <v>8219</v>
      </c>
      <c r="H2112">
        <f>E2112/N2112</f>
        <v>52.815789473684212</v>
      </c>
      <c r="I2112" t="s">
        <v>8224</v>
      </c>
      <c r="J2112" t="s">
        <v>8246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t="str">
        <f t="shared" si="161"/>
        <v>music</v>
      </c>
      <c r="R2112" t="str">
        <f t="shared" si="162"/>
        <v>indie rock</v>
      </c>
      <c r="S2112" s="10">
        <f t="shared" si="163"/>
        <v>41759.670937499999</v>
      </c>
      <c r="T2112" s="10">
        <f t="shared" si="16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60"/>
        <v>1.0649999999999999</v>
      </c>
      <c r="G2113" t="s">
        <v>8219</v>
      </c>
      <c r="H2113">
        <f>E2113/N2113</f>
        <v>54.615384615384613</v>
      </c>
      <c r="I2113" t="s">
        <v>8224</v>
      </c>
      <c r="J2113" t="s">
        <v>8246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t="str">
        <f t="shared" si="161"/>
        <v>music</v>
      </c>
      <c r="R2113" t="str">
        <f t="shared" si="162"/>
        <v>indie rock</v>
      </c>
      <c r="S2113" s="10">
        <f t="shared" si="163"/>
        <v>40703.197048611109</v>
      </c>
      <c r="T2113" s="10">
        <f t="shared" si="16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si="160"/>
        <v>1</v>
      </c>
      <c r="G2114" t="s">
        <v>8219</v>
      </c>
      <c r="H2114">
        <f>E2114/N2114</f>
        <v>27.272727272727273</v>
      </c>
      <c r="I2114" t="s">
        <v>8224</v>
      </c>
      <c r="J2114" t="s">
        <v>8246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t="str">
        <f t="shared" si="161"/>
        <v>music</v>
      </c>
      <c r="R2114" t="str">
        <f t="shared" si="162"/>
        <v>indie rock</v>
      </c>
      <c r="S2114" s="10">
        <f t="shared" si="163"/>
        <v>41365.928159722222</v>
      </c>
      <c r="T2114" s="10">
        <f t="shared" si="164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ref="F2115:F2178" si="165">E2115/D2115</f>
        <v>1.0485714285714285</v>
      </c>
      <c r="G2115" t="s">
        <v>8219</v>
      </c>
      <c r="H2115">
        <f>E2115/N2115</f>
        <v>68.598130841121488</v>
      </c>
      <c r="I2115" t="s">
        <v>8224</v>
      </c>
      <c r="J2115" t="s">
        <v>8246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t="str">
        <f t="shared" ref="Q2115:Q2178" si="166">LEFT(P2115,(FIND("/",P2115,1)-1))</f>
        <v>music</v>
      </c>
      <c r="R2115" t="str">
        <f t="shared" ref="R2115:R2178" si="167">MID(P2115,FIND("/",P2115)+1,256)</f>
        <v>indie rock</v>
      </c>
      <c r="S2115" s="10">
        <f t="shared" ref="S2115:S2178" si="168">(((L2115/60)/60)/24)+DATE(1970,1,1)</f>
        <v>41870.86546296296</v>
      </c>
      <c r="T2115" s="10">
        <f t="shared" ref="T2115:T2178" si="169">(((K2115/60)/60)/24)+DATE(1970,1,1)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65"/>
        <v>1.0469999999999999</v>
      </c>
      <c r="G2116" t="s">
        <v>8219</v>
      </c>
      <c r="H2116">
        <f>E2116/N2116</f>
        <v>35.612244897959187</v>
      </c>
      <c r="I2116" t="s">
        <v>8224</v>
      </c>
      <c r="J2116" t="s">
        <v>8246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t="str">
        <f t="shared" si="166"/>
        <v>music</v>
      </c>
      <c r="R2116" t="str">
        <f t="shared" si="167"/>
        <v>indie rock</v>
      </c>
      <c r="S2116" s="10">
        <f t="shared" si="168"/>
        <v>40458.815625000003</v>
      </c>
      <c r="T2116" s="10">
        <f t="shared" si="16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65"/>
        <v>2.2566666666666668</v>
      </c>
      <c r="G2117" t="s">
        <v>8219</v>
      </c>
      <c r="H2117">
        <f>E2117/N2117</f>
        <v>94.027777777777771</v>
      </c>
      <c r="I2117" t="s">
        <v>8224</v>
      </c>
      <c r="J2117" t="s">
        <v>8246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t="str">
        <f t="shared" si="166"/>
        <v>music</v>
      </c>
      <c r="R2117" t="str">
        <f t="shared" si="167"/>
        <v>indie rock</v>
      </c>
      <c r="S2117" s="10">
        <f t="shared" si="168"/>
        <v>40564.081030092595</v>
      </c>
      <c r="T2117" s="10">
        <f t="shared" si="16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65"/>
        <v>1.0090416666666666</v>
      </c>
      <c r="G2118" t="s">
        <v>8219</v>
      </c>
      <c r="H2118">
        <f>E2118/N2118</f>
        <v>526.45652173913038</v>
      </c>
      <c r="I2118" t="s">
        <v>8224</v>
      </c>
      <c r="J2118" t="s">
        <v>8246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t="str">
        <f t="shared" si="166"/>
        <v>music</v>
      </c>
      <c r="R2118" t="str">
        <f t="shared" si="167"/>
        <v>indie rock</v>
      </c>
      <c r="S2118" s="10">
        <f t="shared" si="168"/>
        <v>41136.777812500004</v>
      </c>
      <c r="T2118" s="10">
        <f t="shared" si="16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65"/>
        <v>1.4775</v>
      </c>
      <c r="G2119" t="s">
        <v>8219</v>
      </c>
      <c r="H2119">
        <f>E2119/N2119</f>
        <v>50.657142857142858</v>
      </c>
      <c r="I2119" t="s">
        <v>8224</v>
      </c>
      <c r="J2119" t="s">
        <v>8246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t="str">
        <f t="shared" si="166"/>
        <v>music</v>
      </c>
      <c r="R2119" t="str">
        <f t="shared" si="167"/>
        <v>indie rock</v>
      </c>
      <c r="S2119" s="10">
        <f t="shared" si="168"/>
        <v>42290.059594907405</v>
      </c>
      <c r="T2119" s="10">
        <f t="shared" si="16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65"/>
        <v>1.3461099999999999</v>
      </c>
      <c r="G2120" t="s">
        <v>8219</v>
      </c>
      <c r="H2120">
        <f>E2120/N2120</f>
        <v>79.182941176470578</v>
      </c>
      <c r="I2120" t="s">
        <v>8224</v>
      </c>
      <c r="J2120" t="s">
        <v>8246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t="str">
        <f t="shared" si="166"/>
        <v>music</v>
      </c>
      <c r="R2120" t="str">
        <f t="shared" si="167"/>
        <v>indie rock</v>
      </c>
      <c r="S2120" s="10">
        <f t="shared" si="168"/>
        <v>40718.839537037034</v>
      </c>
      <c r="T2120" s="10">
        <f t="shared" si="16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65"/>
        <v>1.0075000000000001</v>
      </c>
      <c r="G2121" t="s">
        <v>8219</v>
      </c>
      <c r="H2121">
        <f>E2121/N2121</f>
        <v>91.590909090909093</v>
      </c>
      <c r="I2121" t="s">
        <v>8224</v>
      </c>
      <c r="J2121" t="s">
        <v>8246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t="str">
        <f t="shared" si="166"/>
        <v>music</v>
      </c>
      <c r="R2121" t="str">
        <f t="shared" si="167"/>
        <v>indie rock</v>
      </c>
      <c r="S2121" s="10">
        <f t="shared" si="168"/>
        <v>41107.130150462966</v>
      </c>
      <c r="T2121" s="10">
        <f t="shared" si="16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65"/>
        <v>1.00880375</v>
      </c>
      <c r="G2122" t="s">
        <v>8219</v>
      </c>
      <c r="H2122">
        <f>E2122/N2122</f>
        <v>116.96275362318841</v>
      </c>
      <c r="I2122" t="s">
        <v>8224</v>
      </c>
      <c r="J2122" t="s">
        <v>8246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t="str">
        <f t="shared" si="166"/>
        <v>music</v>
      </c>
      <c r="R2122" t="str">
        <f t="shared" si="167"/>
        <v>indie rock</v>
      </c>
      <c r="S2122" s="10">
        <f t="shared" si="168"/>
        <v>41591.964537037034</v>
      </c>
      <c r="T2122" s="10">
        <f t="shared" si="169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65"/>
        <v>5.6800000000000002E-3</v>
      </c>
      <c r="G2123" t="s">
        <v>8221</v>
      </c>
      <c r="H2123">
        <f>E2123/N2123</f>
        <v>28.4</v>
      </c>
      <c r="I2123" t="s">
        <v>8240</v>
      </c>
      <c r="J2123" t="s">
        <v>8257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t="str">
        <f t="shared" si="166"/>
        <v>games</v>
      </c>
      <c r="R2123" t="str">
        <f t="shared" si="167"/>
        <v>video games</v>
      </c>
      <c r="S2123" s="10">
        <f t="shared" si="168"/>
        <v>42716.7424537037</v>
      </c>
      <c r="T2123" s="10">
        <f t="shared" si="16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65"/>
        <v>3.875E-3</v>
      </c>
      <c r="G2124" t="s">
        <v>8221</v>
      </c>
      <c r="H2124">
        <f>E2124/N2124</f>
        <v>103.33333333333333</v>
      </c>
      <c r="I2124" t="s">
        <v>8238</v>
      </c>
      <c r="J2124" t="s">
        <v>8256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t="str">
        <f t="shared" si="166"/>
        <v>games</v>
      </c>
      <c r="R2124" t="str">
        <f t="shared" si="167"/>
        <v>video games</v>
      </c>
      <c r="S2124" s="10">
        <f t="shared" si="168"/>
        <v>42712.300567129627</v>
      </c>
      <c r="T2124" s="10">
        <f t="shared" si="16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65"/>
        <v>0.1</v>
      </c>
      <c r="G2125" t="s">
        <v>8221</v>
      </c>
      <c r="H2125">
        <f>E2125/N2125</f>
        <v>10</v>
      </c>
      <c r="I2125" t="s">
        <v>8224</v>
      </c>
      <c r="J2125" t="s">
        <v>8246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t="str">
        <f t="shared" si="166"/>
        <v>games</v>
      </c>
      <c r="R2125" t="str">
        <f t="shared" si="167"/>
        <v>video games</v>
      </c>
      <c r="S2125" s="10">
        <f t="shared" si="168"/>
        <v>40198.424849537041</v>
      </c>
      <c r="T2125" s="10">
        <f t="shared" si="16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65"/>
        <v>0.10454545454545454</v>
      </c>
      <c r="G2126" t="s">
        <v>8221</v>
      </c>
      <c r="H2126">
        <f>E2126/N2126</f>
        <v>23</v>
      </c>
      <c r="I2126" t="s">
        <v>8224</v>
      </c>
      <c r="J2126" t="s">
        <v>8246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t="str">
        <f t="shared" si="166"/>
        <v>games</v>
      </c>
      <c r="R2126" t="str">
        <f t="shared" si="167"/>
        <v>video games</v>
      </c>
      <c r="S2126" s="10">
        <f t="shared" si="168"/>
        <v>40464.028182870366</v>
      </c>
      <c r="T2126" s="10">
        <f t="shared" si="16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65"/>
        <v>1.4200000000000001E-2</v>
      </c>
      <c r="G2127" t="s">
        <v>8221</v>
      </c>
      <c r="H2127">
        <f>E2127/N2127</f>
        <v>31.555555555555557</v>
      </c>
      <c r="I2127" t="s">
        <v>8224</v>
      </c>
      <c r="J2127" t="s">
        <v>8246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t="str">
        <f t="shared" si="166"/>
        <v>games</v>
      </c>
      <c r="R2127" t="str">
        <f t="shared" si="167"/>
        <v>video games</v>
      </c>
      <c r="S2127" s="10">
        <f t="shared" si="168"/>
        <v>42191.023530092592</v>
      </c>
      <c r="T2127" s="10">
        <f t="shared" si="16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65"/>
        <v>5.0000000000000001E-4</v>
      </c>
      <c r="G2128" t="s">
        <v>8221</v>
      </c>
      <c r="H2128">
        <f>E2128/N2128</f>
        <v>5</v>
      </c>
      <c r="I2128" t="s">
        <v>8224</v>
      </c>
      <c r="J2128" t="s">
        <v>8246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t="str">
        <f t="shared" si="166"/>
        <v>games</v>
      </c>
      <c r="R2128" t="str">
        <f t="shared" si="167"/>
        <v>video games</v>
      </c>
      <c r="S2128" s="10">
        <f t="shared" si="168"/>
        <v>41951.973229166666</v>
      </c>
      <c r="T2128" s="10">
        <f t="shared" si="16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65"/>
        <v>0.28842857142857142</v>
      </c>
      <c r="G2129" t="s">
        <v>8221</v>
      </c>
      <c r="H2129">
        <f>E2129/N2129</f>
        <v>34.220338983050844</v>
      </c>
      <c r="I2129" t="s">
        <v>8225</v>
      </c>
      <c r="J2129" t="s">
        <v>8247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t="str">
        <f t="shared" si="166"/>
        <v>games</v>
      </c>
      <c r="R2129" t="str">
        <f t="shared" si="167"/>
        <v>video games</v>
      </c>
      <c r="S2129" s="10">
        <f t="shared" si="168"/>
        <v>42045.50535879629</v>
      </c>
      <c r="T2129" s="10">
        <f t="shared" si="16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65"/>
        <v>1.6666666666666668E-3</v>
      </c>
      <c r="G2130" t="s">
        <v>8221</v>
      </c>
      <c r="H2130">
        <f>E2130/N2130</f>
        <v>25</v>
      </c>
      <c r="I2130" t="s">
        <v>8229</v>
      </c>
      <c r="J2130" t="s">
        <v>8251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t="str">
        <f t="shared" si="166"/>
        <v>games</v>
      </c>
      <c r="R2130" t="str">
        <f t="shared" si="167"/>
        <v>video games</v>
      </c>
      <c r="S2130" s="10">
        <f t="shared" si="168"/>
        <v>41843.772789351853</v>
      </c>
      <c r="T2130" s="10">
        <f t="shared" si="16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65"/>
        <v>0.11799999999999999</v>
      </c>
      <c r="G2131" t="s">
        <v>8221</v>
      </c>
      <c r="H2131">
        <f>E2131/N2131</f>
        <v>19.666666666666668</v>
      </c>
      <c r="I2131" t="s">
        <v>8224</v>
      </c>
      <c r="J2131" t="s">
        <v>8246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t="str">
        <f t="shared" si="166"/>
        <v>games</v>
      </c>
      <c r="R2131" t="str">
        <f t="shared" si="167"/>
        <v>video games</v>
      </c>
      <c r="S2131" s="10">
        <f t="shared" si="168"/>
        <v>42409.024305555555</v>
      </c>
      <c r="T2131" s="10">
        <f t="shared" si="16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65"/>
        <v>2.0238095238095236E-3</v>
      </c>
      <c r="G2132" t="s">
        <v>8221</v>
      </c>
      <c r="H2132">
        <f>E2132/N2132</f>
        <v>21.25</v>
      </c>
      <c r="I2132" t="s">
        <v>8224</v>
      </c>
      <c r="J2132" t="s">
        <v>8246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t="str">
        <f t="shared" si="166"/>
        <v>games</v>
      </c>
      <c r="R2132" t="str">
        <f t="shared" si="167"/>
        <v>video games</v>
      </c>
      <c r="S2132" s="10">
        <f t="shared" si="168"/>
        <v>41832.086377314816</v>
      </c>
      <c r="T2132" s="10">
        <f t="shared" si="16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65"/>
        <v>0.05</v>
      </c>
      <c r="G2133" t="s">
        <v>8221</v>
      </c>
      <c r="H2133">
        <f>E2133/N2133</f>
        <v>8.3333333333333339</v>
      </c>
      <c r="I2133" t="s">
        <v>8224</v>
      </c>
      <c r="J2133" t="s">
        <v>8246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t="str">
        <f t="shared" si="166"/>
        <v>games</v>
      </c>
      <c r="R2133" t="str">
        <f t="shared" si="167"/>
        <v>video games</v>
      </c>
      <c r="S2133" s="10">
        <f t="shared" si="168"/>
        <v>42167.207071759258</v>
      </c>
      <c r="T2133" s="10">
        <f t="shared" si="16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65"/>
        <v>2.1129899999999997E-2</v>
      </c>
      <c r="G2134" t="s">
        <v>8221</v>
      </c>
      <c r="H2134">
        <f>E2134/N2134</f>
        <v>21.34333333333333</v>
      </c>
      <c r="I2134" t="s">
        <v>8224</v>
      </c>
      <c r="J2134" t="s">
        <v>8246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t="str">
        <f t="shared" si="166"/>
        <v>games</v>
      </c>
      <c r="R2134" t="str">
        <f t="shared" si="167"/>
        <v>video games</v>
      </c>
      <c r="S2134" s="10">
        <f t="shared" si="168"/>
        <v>41643.487175925926</v>
      </c>
      <c r="T2134" s="10">
        <f t="shared" si="16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65"/>
        <v>1.6E-2</v>
      </c>
      <c r="G2135" t="s">
        <v>8221</v>
      </c>
      <c r="H2135">
        <f>E2135/N2135</f>
        <v>5.333333333333333</v>
      </c>
      <c r="I2135" t="s">
        <v>8224</v>
      </c>
      <c r="J2135" t="s">
        <v>8246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t="str">
        <f t="shared" si="166"/>
        <v>games</v>
      </c>
      <c r="R2135" t="str">
        <f t="shared" si="167"/>
        <v>video games</v>
      </c>
      <c r="S2135" s="10">
        <f t="shared" si="168"/>
        <v>40619.097210648149</v>
      </c>
      <c r="T2135" s="10">
        <f t="shared" si="16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65"/>
        <v>1.7333333333333333E-2</v>
      </c>
      <c r="G2136" t="s">
        <v>8221</v>
      </c>
      <c r="H2136">
        <f>E2136/N2136</f>
        <v>34.666666666666664</v>
      </c>
      <c r="I2136" t="s">
        <v>8224</v>
      </c>
      <c r="J2136" t="s">
        <v>8246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t="str">
        <f t="shared" si="166"/>
        <v>games</v>
      </c>
      <c r="R2136" t="str">
        <f t="shared" si="167"/>
        <v>video games</v>
      </c>
      <c r="S2136" s="10">
        <f t="shared" si="168"/>
        <v>41361.886469907404</v>
      </c>
      <c r="T2136" s="10">
        <f t="shared" si="16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65"/>
        <v>9.5600000000000004E-2</v>
      </c>
      <c r="G2137" t="s">
        <v>8221</v>
      </c>
      <c r="H2137">
        <f>E2137/N2137</f>
        <v>21.727272727272727</v>
      </c>
      <c r="I2137" t="s">
        <v>8224</v>
      </c>
      <c r="J2137" t="s">
        <v>8246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t="str">
        <f t="shared" si="166"/>
        <v>games</v>
      </c>
      <c r="R2137" t="str">
        <f t="shared" si="167"/>
        <v>video games</v>
      </c>
      <c r="S2137" s="10">
        <f t="shared" si="168"/>
        <v>41156.963344907403</v>
      </c>
      <c r="T2137" s="10">
        <f t="shared" si="169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65"/>
        <v>5.9612499999999998E-4</v>
      </c>
      <c r="G2138" t="s">
        <v>8221</v>
      </c>
      <c r="H2138">
        <f>E2138/N2138</f>
        <v>11.922499999999999</v>
      </c>
      <c r="I2138" t="s">
        <v>8224</v>
      </c>
      <c r="J2138" t="s">
        <v>8246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t="str">
        <f t="shared" si="166"/>
        <v>games</v>
      </c>
      <c r="R2138" t="str">
        <f t="shared" si="167"/>
        <v>video games</v>
      </c>
      <c r="S2138" s="10">
        <f t="shared" si="168"/>
        <v>41536.509097222224</v>
      </c>
      <c r="T2138" s="10">
        <f t="shared" si="16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65"/>
        <v>0.28405999999999998</v>
      </c>
      <c r="G2139" t="s">
        <v>8221</v>
      </c>
      <c r="H2139">
        <f>E2139/N2139</f>
        <v>26.59737827715356</v>
      </c>
      <c r="I2139" t="s">
        <v>8229</v>
      </c>
      <c r="J2139" t="s">
        <v>8251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t="str">
        <f t="shared" si="166"/>
        <v>games</v>
      </c>
      <c r="R2139" t="str">
        <f t="shared" si="167"/>
        <v>video games</v>
      </c>
      <c r="S2139" s="10">
        <f t="shared" si="168"/>
        <v>41948.771168981482</v>
      </c>
      <c r="T2139" s="10">
        <f t="shared" si="16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65"/>
        <v>0.128</v>
      </c>
      <c r="G2140" t="s">
        <v>8221</v>
      </c>
      <c r="H2140">
        <f>E2140/N2140</f>
        <v>10.666666666666666</v>
      </c>
      <c r="I2140" t="s">
        <v>8225</v>
      </c>
      <c r="J2140" t="s">
        <v>8247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t="str">
        <f t="shared" si="166"/>
        <v>games</v>
      </c>
      <c r="R2140" t="str">
        <f t="shared" si="167"/>
        <v>video games</v>
      </c>
      <c r="S2140" s="10">
        <f t="shared" si="168"/>
        <v>41557.013182870374</v>
      </c>
      <c r="T2140" s="10">
        <f t="shared" si="16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65"/>
        <v>5.4199999999999998E-2</v>
      </c>
      <c r="G2141" t="s">
        <v>8221</v>
      </c>
      <c r="H2141">
        <f>E2141/N2141</f>
        <v>29.035714285714285</v>
      </c>
      <c r="I2141" t="s">
        <v>8224</v>
      </c>
      <c r="J2141" t="s">
        <v>8246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t="str">
        <f t="shared" si="166"/>
        <v>games</v>
      </c>
      <c r="R2141" t="str">
        <f t="shared" si="167"/>
        <v>video games</v>
      </c>
      <c r="S2141" s="10">
        <f t="shared" si="168"/>
        <v>42647.750092592592</v>
      </c>
      <c r="T2141" s="10">
        <f t="shared" si="16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65"/>
        <v>1.1199999999999999E-3</v>
      </c>
      <c r="G2142" t="s">
        <v>8221</v>
      </c>
      <c r="H2142">
        <f>E2142/N2142</f>
        <v>50.909090909090907</v>
      </c>
      <c r="I2142" t="s">
        <v>8224</v>
      </c>
      <c r="J2142" t="s">
        <v>8246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t="str">
        <f t="shared" si="166"/>
        <v>games</v>
      </c>
      <c r="R2142" t="str">
        <f t="shared" si="167"/>
        <v>video games</v>
      </c>
      <c r="S2142" s="10">
        <f t="shared" si="168"/>
        <v>41255.833611111113</v>
      </c>
      <c r="T2142" s="10">
        <f t="shared" si="16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65"/>
        <v>0</v>
      </c>
      <c r="G2143" t="s">
        <v>8221</v>
      </c>
      <c r="H2143" t="e">
        <f>E2143/N2143</f>
        <v>#DIV/0!</v>
      </c>
      <c r="I2143" t="s">
        <v>8224</v>
      </c>
      <c r="J2143" t="s">
        <v>8246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t="str">
        <f t="shared" si="166"/>
        <v>games</v>
      </c>
      <c r="R2143" t="str">
        <f t="shared" si="167"/>
        <v>video games</v>
      </c>
      <c r="S2143" s="10">
        <f t="shared" si="168"/>
        <v>41927.235636574071</v>
      </c>
      <c r="T2143" s="10">
        <f t="shared" si="16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65"/>
        <v>5.7238095238095241E-2</v>
      </c>
      <c r="G2144" t="s">
        <v>8221</v>
      </c>
      <c r="H2144">
        <f>E2144/N2144</f>
        <v>50.083333333333336</v>
      </c>
      <c r="I2144" t="s">
        <v>8236</v>
      </c>
      <c r="J2144" t="s">
        <v>8249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t="str">
        <f t="shared" si="166"/>
        <v>games</v>
      </c>
      <c r="R2144" t="str">
        <f t="shared" si="167"/>
        <v>video games</v>
      </c>
      <c r="S2144" s="10">
        <f t="shared" si="168"/>
        <v>42340.701504629629</v>
      </c>
      <c r="T2144" s="10">
        <f t="shared" si="16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65"/>
        <v>0.1125</v>
      </c>
      <c r="G2145" t="s">
        <v>8221</v>
      </c>
      <c r="H2145">
        <f>E2145/N2145</f>
        <v>45</v>
      </c>
      <c r="I2145" t="s">
        <v>8224</v>
      </c>
      <c r="J2145" t="s">
        <v>8246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t="str">
        <f t="shared" si="166"/>
        <v>games</v>
      </c>
      <c r="R2145" t="str">
        <f t="shared" si="167"/>
        <v>video games</v>
      </c>
      <c r="S2145" s="10">
        <f t="shared" si="168"/>
        <v>40332.886712962965</v>
      </c>
      <c r="T2145" s="10">
        <f t="shared" si="16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65"/>
        <v>1.7098591549295775E-2</v>
      </c>
      <c r="G2146" t="s">
        <v>8221</v>
      </c>
      <c r="H2146">
        <f>E2146/N2146</f>
        <v>25.291666666666668</v>
      </c>
      <c r="I2146" t="s">
        <v>8224</v>
      </c>
      <c r="J2146" t="s">
        <v>8246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t="str">
        <f t="shared" si="166"/>
        <v>games</v>
      </c>
      <c r="R2146" t="str">
        <f t="shared" si="167"/>
        <v>video games</v>
      </c>
      <c r="S2146" s="10">
        <f t="shared" si="168"/>
        <v>41499.546759259261</v>
      </c>
      <c r="T2146" s="10">
        <f t="shared" si="16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65"/>
        <v>0.30433333333333334</v>
      </c>
      <c r="G2147" t="s">
        <v>8221</v>
      </c>
      <c r="H2147">
        <f>E2147/N2147</f>
        <v>51.292134831460672</v>
      </c>
      <c r="I2147" t="s">
        <v>8224</v>
      </c>
      <c r="J2147" t="s">
        <v>8246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t="str">
        <f t="shared" si="166"/>
        <v>games</v>
      </c>
      <c r="R2147" t="str">
        <f t="shared" si="167"/>
        <v>video games</v>
      </c>
      <c r="S2147" s="10">
        <f t="shared" si="168"/>
        <v>41575.237430555557</v>
      </c>
      <c r="T2147" s="10">
        <f t="shared" si="16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65"/>
        <v>2.0000000000000001E-4</v>
      </c>
      <c r="G2148" t="s">
        <v>8221</v>
      </c>
      <c r="H2148">
        <f>E2148/N2148</f>
        <v>1</v>
      </c>
      <c r="I2148" t="s">
        <v>8224</v>
      </c>
      <c r="J2148" t="s">
        <v>8246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t="str">
        <f t="shared" si="166"/>
        <v>games</v>
      </c>
      <c r="R2148" t="str">
        <f t="shared" si="167"/>
        <v>video games</v>
      </c>
      <c r="S2148" s="10">
        <f t="shared" si="168"/>
        <v>42397.679513888885</v>
      </c>
      <c r="T2148" s="10">
        <f t="shared" si="16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65"/>
        <v>6.9641025641025639E-3</v>
      </c>
      <c r="G2149" t="s">
        <v>8221</v>
      </c>
      <c r="H2149">
        <f>E2149/N2149</f>
        <v>49.381818181818183</v>
      </c>
      <c r="I2149" t="s">
        <v>8224</v>
      </c>
      <c r="J2149" t="s">
        <v>8246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t="str">
        <f t="shared" si="166"/>
        <v>games</v>
      </c>
      <c r="R2149" t="str">
        <f t="shared" si="167"/>
        <v>video games</v>
      </c>
      <c r="S2149" s="10">
        <f t="shared" si="168"/>
        <v>41927.295694444445</v>
      </c>
      <c r="T2149" s="10">
        <f t="shared" si="16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65"/>
        <v>0.02</v>
      </c>
      <c r="G2150" t="s">
        <v>8221</v>
      </c>
      <c r="H2150">
        <f>E2150/N2150</f>
        <v>1</v>
      </c>
      <c r="I2150" t="s">
        <v>8225</v>
      </c>
      <c r="J2150" t="s">
        <v>8247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t="str">
        <f t="shared" si="166"/>
        <v>games</v>
      </c>
      <c r="R2150" t="str">
        <f t="shared" si="167"/>
        <v>video games</v>
      </c>
      <c r="S2150" s="10">
        <f t="shared" si="168"/>
        <v>42066.733587962968</v>
      </c>
      <c r="T2150" s="10">
        <f t="shared" si="16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65"/>
        <v>0</v>
      </c>
      <c r="G2151" t="s">
        <v>8221</v>
      </c>
      <c r="H2151" t="e">
        <f>E2151/N2151</f>
        <v>#DIV/0!</v>
      </c>
      <c r="I2151" t="s">
        <v>8224</v>
      </c>
      <c r="J2151" t="s">
        <v>8246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t="str">
        <f t="shared" si="166"/>
        <v>games</v>
      </c>
      <c r="R2151" t="str">
        <f t="shared" si="167"/>
        <v>video games</v>
      </c>
      <c r="S2151" s="10">
        <f t="shared" si="168"/>
        <v>40355.024953703702</v>
      </c>
      <c r="T2151" s="10">
        <f t="shared" si="16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65"/>
        <v>8.0999999999999996E-3</v>
      </c>
      <c r="G2152" t="s">
        <v>8221</v>
      </c>
      <c r="H2152">
        <f>E2152/N2152</f>
        <v>101.25</v>
      </c>
      <c r="I2152" t="s">
        <v>8234</v>
      </c>
      <c r="J2152" t="s">
        <v>8254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t="str">
        <f t="shared" si="166"/>
        <v>games</v>
      </c>
      <c r="R2152" t="str">
        <f t="shared" si="167"/>
        <v>video games</v>
      </c>
      <c r="S2152" s="10">
        <f t="shared" si="168"/>
        <v>42534.284710648149</v>
      </c>
      <c r="T2152" s="10">
        <f t="shared" si="16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65"/>
        <v>2.6222222222222224E-3</v>
      </c>
      <c r="G2153" t="s">
        <v>8221</v>
      </c>
      <c r="H2153">
        <f>E2153/N2153</f>
        <v>19.666666666666668</v>
      </c>
      <c r="I2153" t="s">
        <v>8224</v>
      </c>
      <c r="J2153" t="s">
        <v>8246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t="str">
        <f t="shared" si="166"/>
        <v>games</v>
      </c>
      <c r="R2153" t="str">
        <f t="shared" si="167"/>
        <v>video games</v>
      </c>
      <c r="S2153" s="10">
        <f t="shared" si="168"/>
        <v>42520.847384259265</v>
      </c>
      <c r="T2153" s="10">
        <f t="shared" si="169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65"/>
        <v>1.6666666666666668E-3</v>
      </c>
      <c r="G2154" t="s">
        <v>8221</v>
      </c>
      <c r="H2154">
        <f>E2154/N2154</f>
        <v>12.5</v>
      </c>
      <c r="I2154" t="s">
        <v>8224</v>
      </c>
      <c r="J2154" t="s">
        <v>8246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t="str">
        <f t="shared" si="166"/>
        <v>games</v>
      </c>
      <c r="R2154" t="str">
        <f t="shared" si="167"/>
        <v>video games</v>
      </c>
      <c r="S2154" s="10">
        <f t="shared" si="168"/>
        <v>41683.832280092596</v>
      </c>
      <c r="T2154" s="10">
        <f t="shared" si="16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65"/>
        <v>9.1244548809124457E-5</v>
      </c>
      <c r="G2155" t="s">
        <v>8221</v>
      </c>
      <c r="H2155">
        <f>E2155/N2155</f>
        <v>8.5</v>
      </c>
      <c r="I2155" t="s">
        <v>8224</v>
      </c>
      <c r="J2155" t="s">
        <v>8246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t="str">
        <f t="shared" si="166"/>
        <v>games</v>
      </c>
      <c r="R2155" t="str">
        <f t="shared" si="167"/>
        <v>video games</v>
      </c>
      <c r="S2155" s="10">
        <f t="shared" si="168"/>
        <v>41974.911087962959</v>
      </c>
      <c r="T2155" s="10">
        <f t="shared" si="16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65"/>
        <v>8.0000000000000002E-3</v>
      </c>
      <c r="G2156" t="s">
        <v>8221</v>
      </c>
      <c r="H2156">
        <f>E2156/N2156</f>
        <v>1</v>
      </c>
      <c r="I2156" t="s">
        <v>8224</v>
      </c>
      <c r="J2156" t="s">
        <v>8246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t="str">
        <f t="shared" si="166"/>
        <v>games</v>
      </c>
      <c r="R2156" t="str">
        <f t="shared" si="167"/>
        <v>video games</v>
      </c>
      <c r="S2156" s="10">
        <f t="shared" si="168"/>
        <v>41647.632256944446</v>
      </c>
      <c r="T2156" s="10">
        <f t="shared" si="16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65"/>
        <v>2.3E-2</v>
      </c>
      <c r="G2157" t="s">
        <v>8221</v>
      </c>
      <c r="H2157">
        <f>E2157/N2157</f>
        <v>23</v>
      </c>
      <c r="I2157" t="s">
        <v>8225</v>
      </c>
      <c r="J2157" t="s">
        <v>8247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t="str">
        <f t="shared" si="166"/>
        <v>games</v>
      </c>
      <c r="R2157" t="str">
        <f t="shared" si="167"/>
        <v>video games</v>
      </c>
      <c r="S2157" s="10">
        <f t="shared" si="168"/>
        <v>42430.747511574074</v>
      </c>
      <c r="T2157" s="10">
        <f t="shared" si="16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65"/>
        <v>2.6660714285714284E-2</v>
      </c>
      <c r="G2158" t="s">
        <v>8221</v>
      </c>
      <c r="H2158">
        <f>E2158/N2158</f>
        <v>17.987951807228917</v>
      </c>
      <c r="I2158" t="s">
        <v>8224</v>
      </c>
      <c r="J2158" t="s">
        <v>8246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t="str">
        <f t="shared" si="166"/>
        <v>games</v>
      </c>
      <c r="R2158" t="str">
        <f t="shared" si="167"/>
        <v>video games</v>
      </c>
      <c r="S2158" s="10">
        <f t="shared" si="168"/>
        <v>41488.85423611111</v>
      </c>
      <c r="T2158" s="10">
        <f t="shared" si="16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65"/>
        <v>0.28192</v>
      </c>
      <c r="G2159" t="s">
        <v>8221</v>
      </c>
      <c r="H2159">
        <f>E2159/N2159</f>
        <v>370.94736842105266</v>
      </c>
      <c r="I2159" t="s">
        <v>8224</v>
      </c>
      <c r="J2159" t="s">
        <v>8246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t="str">
        <f t="shared" si="166"/>
        <v>games</v>
      </c>
      <c r="R2159" t="str">
        <f t="shared" si="167"/>
        <v>video games</v>
      </c>
      <c r="S2159" s="10">
        <f t="shared" si="168"/>
        <v>42694.98128472222</v>
      </c>
      <c r="T2159" s="10">
        <f t="shared" si="16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65"/>
        <v>6.5900366666666668E-2</v>
      </c>
      <c r="G2160" t="s">
        <v>8221</v>
      </c>
      <c r="H2160">
        <f>E2160/N2160</f>
        <v>63.569485530546629</v>
      </c>
      <c r="I2160" t="s">
        <v>8224</v>
      </c>
      <c r="J2160" t="s">
        <v>8246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t="str">
        <f t="shared" si="166"/>
        <v>games</v>
      </c>
      <c r="R2160" t="str">
        <f t="shared" si="167"/>
        <v>video games</v>
      </c>
      <c r="S2160" s="10">
        <f t="shared" si="168"/>
        <v>41264.853865740741</v>
      </c>
      <c r="T2160" s="10">
        <f t="shared" si="16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65"/>
        <v>7.2222222222222219E-3</v>
      </c>
      <c r="G2161" t="s">
        <v>8221</v>
      </c>
      <c r="H2161">
        <f>E2161/N2161</f>
        <v>13</v>
      </c>
      <c r="I2161" t="s">
        <v>8224</v>
      </c>
      <c r="J2161" t="s">
        <v>8246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t="str">
        <f t="shared" si="166"/>
        <v>games</v>
      </c>
      <c r="R2161" t="str">
        <f t="shared" si="167"/>
        <v>video games</v>
      </c>
      <c r="S2161" s="10">
        <f t="shared" si="168"/>
        <v>40710.731180555551</v>
      </c>
      <c r="T2161" s="10">
        <f t="shared" si="169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65"/>
        <v>8.5000000000000006E-3</v>
      </c>
      <c r="G2162" t="s">
        <v>8221</v>
      </c>
      <c r="H2162">
        <f>E2162/N2162</f>
        <v>5.3125</v>
      </c>
      <c r="I2162" t="s">
        <v>8224</v>
      </c>
      <c r="J2162" t="s">
        <v>8246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t="str">
        <f t="shared" si="166"/>
        <v>games</v>
      </c>
      <c r="R2162" t="str">
        <f t="shared" si="167"/>
        <v>video games</v>
      </c>
      <c r="S2162" s="10">
        <f t="shared" si="168"/>
        <v>41018.711863425924</v>
      </c>
      <c r="T2162" s="10">
        <f t="shared" si="16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65"/>
        <v>1.1575</v>
      </c>
      <c r="G2163" t="s">
        <v>8219</v>
      </c>
      <c r="H2163">
        <f>E2163/N2163</f>
        <v>35.615384615384613</v>
      </c>
      <c r="I2163" t="s">
        <v>8224</v>
      </c>
      <c r="J2163" t="s">
        <v>8246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t="str">
        <f t="shared" si="166"/>
        <v>music</v>
      </c>
      <c r="R2163" t="str">
        <f t="shared" si="167"/>
        <v>rock</v>
      </c>
      <c r="S2163" s="10">
        <f t="shared" si="168"/>
        <v>42240.852534722217</v>
      </c>
      <c r="T2163" s="10">
        <f t="shared" si="16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65"/>
        <v>1.1226666666666667</v>
      </c>
      <c r="G2164" t="s">
        <v>8219</v>
      </c>
      <c r="H2164">
        <f>E2164/N2164</f>
        <v>87.103448275862064</v>
      </c>
      <c r="I2164" t="s">
        <v>8224</v>
      </c>
      <c r="J2164" t="s">
        <v>8246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t="str">
        <f t="shared" si="166"/>
        <v>music</v>
      </c>
      <c r="R2164" t="str">
        <f t="shared" si="167"/>
        <v>rock</v>
      </c>
      <c r="S2164" s="10">
        <f t="shared" si="168"/>
        <v>41813.766099537039</v>
      </c>
      <c r="T2164" s="10">
        <f t="shared" si="16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65"/>
        <v>1.3220000000000001</v>
      </c>
      <c r="G2165" t="s">
        <v>8219</v>
      </c>
      <c r="H2165">
        <f>E2165/N2165</f>
        <v>75.11363636363636</v>
      </c>
      <c r="I2165" t="s">
        <v>8224</v>
      </c>
      <c r="J2165" t="s">
        <v>8246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t="str">
        <f t="shared" si="166"/>
        <v>music</v>
      </c>
      <c r="R2165" t="str">
        <f t="shared" si="167"/>
        <v>rock</v>
      </c>
      <c r="S2165" s="10">
        <f t="shared" si="168"/>
        <v>42111.899537037039</v>
      </c>
      <c r="T2165" s="10">
        <f t="shared" si="16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65"/>
        <v>1.0263636363636364</v>
      </c>
      <c r="G2166" t="s">
        <v>8219</v>
      </c>
      <c r="H2166">
        <f>E2166/N2166</f>
        <v>68.01204819277109</v>
      </c>
      <c r="I2166" t="s">
        <v>8224</v>
      </c>
      <c r="J2166" t="s">
        <v>8246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t="str">
        <f t="shared" si="166"/>
        <v>music</v>
      </c>
      <c r="R2166" t="str">
        <f t="shared" si="167"/>
        <v>rock</v>
      </c>
      <c r="S2166" s="10">
        <f t="shared" si="168"/>
        <v>42515.71775462963</v>
      </c>
      <c r="T2166" s="10">
        <f t="shared" si="16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65"/>
        <v>1.3864000000000001</v>
      </c>
      <c r="G2167" t="s">
        <v>8219</v>
      </c>
      <c r="H2167">
        <f>E2167/N2167</f>
        <v>29.623931623931625</v>
      </c>
      <c r="I2167" t="s">
        <v>8230</v>
      </c>
      <c r="J2167" t="s">
        <v>8249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t="str">
        <f t="shared" si="166"/>
        <v>music</v>
      </c>
      <c r="R2167" t="str">
        <f t="shared" si="167"/>
        <v>rock</v>
      </c>
      <c r="S2167" s="10">
        <f t="shared" si="168"/>
        <v>42438.667071759264</v>
      </c>
      <c r="T2167" s="10">
        <f t="shared" si="16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65"/>
        <v>1.466</v>
      </c>
      <c r="G2168" t="s">
        <v>8219</v>
      </c>
      <c r="H2168">
        <f>E2168/N2168</f>
        <v>91.625</v>
      </c>
      <c r="I2168" t="s">
        <v>8224</v>
      </c>
      <c r="J2168" t="s">
        <v>8246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t="str">
        <f t="shared" si="166"/>
        <v>music</v>
      </c>
      <c r="R2168" t="str">
        <f t="shared" si="167"/>
        <v>rock</v>
      </c>
      <c r="S2168" s="10">
        <f t="shared" si="168"/>
        <v>41933.838171296295</v>
      </c>
      <c r="T2168" s="10">
        <f t="shared" si="16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65"/>
        <v>1.2</v>
      </c>
      <c r="G2169" t="s">
        <v>8219</v>
      </c>
      <c r="H2169">
        <f>E2169/N2169</f>
        <v>22.5</v>
      </c>
      <c r="I2169" t="s">
        <v>8224</v>
      </c>
      <c r="J2169" t="s">
        <v>8246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t="str">
        <f t="shared" si="166"/>
        <v>music</v>
      </c>
      <c r="R2169" t="str">
        <f t="shared" si="167"/>
        <v>rock</v>
      </c>
      <c r="S2169" s="10">
        <f t="shared" si="168"/>
        <v>41153.066400462965</v>
      </c>
      <c r="T2169" s="10">
        <f t="shared" si="16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65"/>
        <v>1.215816111111111</v>
      </c>
      <c r="G2170" t="s">
        <v>8219</v>
      </c>
      <c r="H2170">
        <f>E2170/N2170</f>
        <v>64.366735294117646</v>
      </c>
      <c r="I2170" t="s">
        <v>8224</v>
      </c>
      <c r="J2170" t="s">
        <v>8246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t="str">
        <f t="shared" si="166"/>
        <v>music</v>
      </c>
      <c r="R2170" t="str">
        <f t="shared" si="167"/>
        <v>rock</v>
      </c>
      <c r="S2170" s="10">
        <f t="shared" si="168"/>
        <v>42745.600243055553</v>
      </c>
      <c r="T2170" s="10">
        <f t="shared" si="16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65"/>
        <v>1</v>
      </c>
      <c r="G2171" t="s">
        <v>8219</v>
      </c>
      <c r="H2171">
        <f>E2171/N2171</f>
        <v>21.857142857142858</v>
      </c>
      <c r="I2171" t="s">
        <v>8224</v>
      </c>
      <c r="J2171" t="s">
        <v>8246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t="str">
        <f t="shared" si="166"/>
        <v>music</v>
      </c>
      <c r="R2171" t="str">
        <f t="shared" si="167"/>
        <v>rock</v>
      </c>
      <c r="S2171" s="10">
        <f t="shared" si="168"/>
        <v>42793.700821759259</v>
      </c>
      <c r="T2171" s="10">
        <f t="shared" si="16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65"/>
        <v>1.8085714285714285</v>
      </c>
      <c r="G2172" t="s">
        <v>8219</v>
      </c>
      <c r="H2172">
        <f>E2172/N2172</f>
        <v>33.315789473684212</v>
      </c>
      <c r="I2172" t="s">
        <v>8224</v>
      </c>
      <c r="J2172" t="s">
        <v>8246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t="str">
        <f t="shared" si="166"/>
        <v>music</v>
      </c>
      <c r="R2172" t="str">
        <f t="shared" si="167"/>
        <v>rock</v>
      </c>
      <c r="S2172" s="10">
        <f t="shared" si="168"/>
        <v>42198.750254629631</v>
      </c>
      <c r="T2172" s="10">
        <f t="shared" si="16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65"/>
        <v>1.0607500000000001</v>
      </c>
      <c r="G2173" t="s">
        <v>8219</v>
      </c>
      <c r="H2173">
        <f>E2173/N2173</f>
        <v>90.276595744680847</v>
      </c>
      <c r="I2173" t="s">
        <v>8224</v>
      </c>
      <c r="J2173" t="s">
        <v>8246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t="str">
        <f t="shared" si="166"/>
        <v>music</v>
      </c>
      <c r="R2173" t="str">
        <f t="shared" si="167"/>
        <v>rock</v>
      </c>
      <c r="S2173" s="10">
        <f t="shared" si="168"/>
        <v>42141.95711805555</v>
      </c>
      <c r="T2173" s="10">
        <f t="shared" si="16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65"/>
        <v>1</v>
      </c>
      <c r="G2174" t="s">
        <v>8219</v>
      </c>
      <c r="H2174">
        <f>E2174/N2174</f>
        <v>76.92307692307692</v>
      </c>
      <c r="I2174" t="s">
        <v>8224</v>
      </c>
      <c r="J2174" t="s">
        <v>8246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t="str">
        <f t="shared" si="166"/>
        <v>music</v>
      </c>
      <c r="R2174" t="str">
        <f t="shared" si="167"/>
        <v>rock</v>
      </c>
      <c r="S2174" s="10">
        <f t="shared" si="168"/>
        <v>42082.580092592587</v>
      </c>
      <c r="T2174" s="10">
        <f t="shared" si="16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65"/>
        <v>1.2692857142857144</v>
      </c>
      <c r="G2175" t="s">
        <v>8219</v>
      </c>
      <c r="H2175">
        <f>E2175/N2175</f>
        <v>59.233333333333334</v>
      </c>
      <c r="I2175" t="s">
        <v>8224</v>
      </c>
      <c r="J2175" t="s">
        <v>8246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t="str">
        <f t="shared" si="166"/>
        <v>music</v>
      </c>
      <c r="R2175" t="str">
        <f t="shared" si="167"/>
        <v>rock</v>
      </c>
      <c r="S2175" s="10">
        <f t="shared" si="168"/>
        <v>41495.692627314813</v>
      </c>
      <c r="T2175" s="10">
        <f t="shared" si="16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65"/>
        <v>1.0297499999999999</v>
      </c>
      <c r="G2176" t="s">
        <v>8219</v>
      </c>
      <c r="H2176">
        <f>E2176/N2176</f>
        <v>65.38095238095238</v>
      </c>
      <c r="I2176" t="s">
        <v>8225</v>
      </c>
      <c r="J2176" t="s">
        <v>8247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t="str">
        <f t="shared" si="166"/>
        <v>music</v>
      </c>
      <c r="R2176" t="str">
        <f t="shared" si="167"/>
        <v>rock</v>
      </c>
      <c r="S2176" s="10">
        <f t="shared" si="168"/>
        <v>42465.542905092589</v>
      </c>
      <c r="T2176" s="10">
        <f t="shared" si="16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65"/>
        <v>2.5</v>
      </c>
      <c r="G2177" t="s">
        <v>8219</v>
      </c>
      <c r="H2177">
        <f>E2177/N2177</f>
        <v>67.307692307692307</v>
      </c>
      <c r="I2177" t="s">
        <v>8224</v>
      </c>
      <c r="J2177" t="s">
        <v>8246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t="str">
        <f t="shared" si="166"/>
        <v>music</v>
      </c>
      <c r="R2177" t="str">
        <f t="shared" si="167"/>
        <v>rock</v>
      </c>
      <c r="S2177" s="10">
        <f t="shared" si="168"/>
        <v>42565.009097222224</v>
      </c>
      <c r="T2177" s="10">
        <f t="shared" si="16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si="165"/>
        <v>1.2602</v>
      </c>
      <c r="G2178" t="s">
        <v>8219</v>
      </c>
      <c r="H2178">
        <f>E2178/N2178</f>
        <v>88.74647887323944</v>
      </c>
      <c r="I2178" t="s">
        <v>8224</v>
      </c>
      <c r="J2178" t="s">
        <v>8246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t="str">
        <f t="shared" si="166"/>
        <v>music</v>
      </c>
      <c r="R2178" t="str">
        <f t="shared" si="167"/>
        <v>rock</v>
      </c>
      <c r="S2178" s="10">
        <f t="shared" si="168"/>
        <v>42096.633206018523</v>
      </c>
      <c r="T2178" s="10">
        <f t="shared" si="16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ref="F2179:F2242" si="170">E2179/D2179</f>
        <v>1.0012000000000001</v>
      </c>
      <c r="G2179" t="s">
        <v>8219</v>
      </c>
      <c r="H2179">
        <f>E2179/N2179</f>
        <v>65.868421052631575</v>
      </c>
      <c r="I2179" t="s">
        <v>8224</v>
      </c>
      <c r="J2179" t="s">
        <v>8246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t="str">
        <f t="shared" ref="Q2179:Q2242" si="171">LEFT(P2179,(FIND("/",P2179,1)-1))</f>
        <v>music</v>
      </c>
      <c r="R2179" t="str">
        <f t="shared" ref="R2179:R2242" si="172">MID(P2179,FIND("/",P2179)+1,256)</f>
        <v>rock</v>
      </c>
      <c r="S2179" s="10">
        <f t="shared" ref="S2179:S2242" si="173">(((L2179/60)/60)/24)+DATE(1970,1,1)</f>
        <v>42502.250775462962</v>
      </c>
      <c r="T2179" s="10">
        <f t="shared" ref="T2179:T2242" si="174">(((K2179/60)/60)/24)+DATE(1970,1,1)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70"/>
        <v>1.3864000000000001</v>
      </c>
      <c r="G2180" t="s">
        <v>8219</v>
      </c>
      <c r="H2180">
        <f>E2180/N2180</f>
        <v>40.349243306169967</v>
      </c>
      <c r="I2180" t="s">
        <v>8224</v>
      </c>
      <c r="J2180" t="s">
        <v>8246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t="str">
        <f t="shared" si="171"/>
        <v>music</v>
      </c>
      <c r="R2180" t="str">
        <f t="shared" si="172"/>
        <v>rock</v>
      </c>
      <c r="S2180" s="10">
        <f t="shared" si="173"/>
        <v>42723.63653935185</v>
      </c>
      <c r="T2180" s="10">
        <f t="shared" si="17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70"/>
        <v>1.6140000000000001</v>
      </c>
      <c r="G2181" t="s">
        <v>8219</v>
      </c>
      <c r="H2181">
        <f>E2181/N2181</f>
        <v>76.857142857142861</v>
      </c>
      <c r="I2181" t="s">
        <v>8224</v>
      </c>
      <c r="J2181" t="s">
        <v>8246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t="str">
        <f t="shared" si="171"/>
        <v>music</v>
      </c>
      <c r="R2181" t="str">
        <f t="shared" si="172"/>
        <v>rock</v>
      </c>
      <c r="S2181" s="10">
        <f t="shared" si="173"/>
        <v>42075.171203703707</v>
      </c>
      <c r="T2181" s="10">
        <f t="shared" si="17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70"/>
        <v>1.071842</v>
      </c>
      <c r="G2182" t="s">
        <v>8219</v>
      </c>
      <c r="H2182">
        <f>E2182/N2182</f>
        <v>68.707820512820518</v>
      </c>
      <c r="I2182" t="s">
        <v>8224</v>
      </c>
      <c r="J2182" t="s">
        <v>8246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t="str">
        <f t="shared" si="171"/>
        <v>music</v>
      </c>
      <c r="R2182" t="str">
        <f t="shared" si="172"/>
        <v>rock</v>
      </c>
      <c r="S2182" s="10">
        <f t="shared" si="173"/>
        <v>42279.669768518521</v>
      </c>
      <c r="T2182" s="10">
        <f t="shared" si="17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70"/>
        <v>1.5309999999999999</v>
      </c>
      <c r="G2183" t="s">
        <v>8219</v>
      </c>
      <c r="H2183">
        <f>E2183/N2183</f>
        <v>57.773584905660378</v>
      </c>
      <c r="I2183" t="s">
        <v>8224</v>
      </c>
      <c r="J2183" t="s">
        <v>8246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t="str">
        <f t="shared" si="171"/>
        <v>games</v>
      </c>
      <c r="R2183" t="str">
        <f t="shared" si="172"/>
        <v>tabletop games</v>
      </c>
      <c r="S2183" s="10">
        <f t="shared" si="173"/>
        <v>42773.005243055552</v>
      </c>
      <c r="T2183" s="10">
        <f t="shared" si="17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70"/>
        <v>5.2416666666666663</v>
      </c>
      <c r="G2184" t="s">
        <v>8219</v>
      </c>
      <c r="H2184">
        <f>E2184/N2184</f>
        <v>44.171348314606739</v>
      </c>
      <c r="I2184" t="s">
        <v>8229</v>
      </c>
      <c r="J2184" t="s">
        <v>8251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t="str">
        <f t="shared" si="171"/>
        <v>games</v>
      </c>
      <c r="R2184" t="str">
        <f t="shared" si="172"/>
        <v>tabletop games</v>
      </c>
      <c r="S2184" s="10">
        <f t="shared" si="173"/>
        <v>41879.900752314818</v>
      </c>
      <c r="T2184" s="10">
        <f t="shared" si="17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70"/>
        <v>4.8927777777777779</v>
      </c>
      <c r="G2185" t="s">
        <v>8219</v>
      </c>
      <c r="H2185">
        <f>E2185/N2185</f>
        <v>31.566308243727597</v>
      </c>
      <c r="I2185" t="s">
        <v>8224</v>
      </c>
      <c r="J2185" t="s">
        <v>8246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t="str">
        <f t="shared" si="171"/>
        <v>games</v>
      </c>
      <c r="R2185" t="str">
        <f t="shared" si="172"/>
        <v>tabletop games</v>
      </c>
      <c r="S2185" s="10">
        <f t="shared" si="173"/>
        <v>42745.365474537044</v>
      </c>
      <c r="T2185" s="10">
        <f t="shared" si="17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70"/>
        <v>2.8473999999999999</v>
      </c>
      <c r="G2186" t="s">
        <v>8219</v>
      </c>
      <c r="H2186">
        <f>E2186/N2186</f>
        <v>107.04511278195488</v>
      </c>
      <c r="I2186" t="s">
        <v>8224</v>
      </c>
      <c r="J2186" t="s">
        <v>8246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t="str">
        <f t="shared" si="171"/>
        <v>games</v>
      </c>
      <c r="R2186" t="str">
        <f t="shared" si="172"/>
        <v>tabletop games</v>
      </c>
      <c r="S2186" s="10">
        <f t="shared" si="173"/>
        <v>42380.690289351856</v>
      </c>
      <c r="T2186" s="10">
        <f t="shared" si="17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70"/>
        <v>18.569700000000001</v>
      </c>
      <c r="G2187" t="s">
        <v>8219</v>
      </c>
      <c r="H2187">
        <f>E2187/N2187</f>
        <v>149.03451043338683</v>
      </c>
      <c r="I2187" t="s">
        <v>8225</v>
      </c>
      <c r="J2187" t="s">
        <v>8247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t="str">
        <f t="shared" si="171"/>
        <v>games</v>
      </c>
      <c r="R2187" t="str">
        <f t="shared" si="172"/>
        <v>tabletop games</v>
      </c>
      <c r="S2187" s="10">
        <f t="shared" si="173"/>
        <v>41319.349988425929</v>
      </c>
      <c r="T2187" s="10">
        <f t="shared" si="17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70"/>
        <v>1.0967499999999999</v>
      </c>
      <c r="G2188" t="s">
        <v>8219</v>
      </c>
      <c r="H2188">
        <f>E2188/N2188</f>
        <v>55.956632653061227</v>
      </c>
      <c r="I2188" t="s">
        <v>8224</v>
      </c>
      <c r="J2188" t="s">
        <v>8246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t="str">
        <f t="shared" si="171"/>
        <v>games</v>
      </c>
      <c r="R2188" t="str">
        <f t="shared" si="172"/>
        <v>tabletop games</v>
      </c>
      <c r="S2188" s="10">
        <f t="shared" si="173"/>
        <v>42583.615081018521</v>
      </c>
      <c r="T2188" s="10">
        <f t="shared" si="17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70"/>
        <v>10.146425000000001</v>
      </c>
      <c r="G2189" t="s">
        <v>8219</v>
      </c>
      <c r="H2189">
        <f>E2189/N2189</f>
        <v>56.970381807973048</v>
      </c>
      <c r="I2189" t="s">
        <v>8224</v>
      </c>
      <c r="J2189" t="s">
        <v>8246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t="str">
        <f t="shared" si="171"/>
        <v>games</v>
      </c>
      <c r="R2189" t="str">
        <f t="shared" si="172"/>
        <v>tabletop games</v>
      </c>
      <c r="S2189" s="10">
        <f t="shared" si="173"/>
        <v>42068.209097222221</v>
      </c>
      <c r="T2189" s="10">
        <f t="shared" si="17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70"/>
        <v>4.1217692027666546</v>
      </c>
      <c r="G2190" t="s">
        <v>8219</v>
      </c>
      <c r="H2190">
        <f>E2190/N2190</f>
        <v>44.056420233463037</v>
      </c>
      <c r="I2190" t="s">
        <v>8226</v>
      </c>
      <c r="J2190" t="s">
        <v>8248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t="str">
        <f t="shared" si="171"/>
        <v>games</v>
      </c>
      <c r="R2190" t="str">
        <f t="shared" si="172"/>
        <v>tabletop games</v>
      </c>
      <c r="S2190" s="10">
        <f t="shared" si="173"/>
        <v>42633.586122685185</v>
      </c>
      <c r="T2190" s="10">
        <f t="shared" si="17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70"/>
        <v>5.0324999999999998</v>
      </c>
      <c r="G2191" t="s">
        <v>8219</v>
      </c>
      <c r="H2191">
        <f>E2191/N2191</f>
        <v>68.625</v>
      </c>
      <c r="I2191" t="s">
        <v>8225</v>
      </c>
      <c r="J2191" t="s">
        <v>8247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t="str">
        <f t="shared" si="171"/>
        <v>games</v>
      </c>
      <c r="R2191" t="str">
        <f t="shared" si="172"/>
        <v>tabletop games</v>
      </c>
      <c r="S2191" s="10">
        <f t="shared" si="173"/>
        <v>42467.788194444445</v>
      </c>
      <c r="T2191" s="10">
        <f t="shared" si="17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70"/>
        <v>1.8461052631578947</v>
      </c>
      <c r="G2192" t="s">
        <v>8219</v>
      </c>
      <c r="H2192">
        <f>E2192/N2192</f>
        <v>65.318435754189949</v>
      </c>
      <c r="I2192" t="s">
        <v>8224</v>
      </c>
      <c r="J2192" t="s">
        <v>8246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t="str">
        <f t="shared" si="171"/>
        <v>games</v>
      </c>
      <c r="R2192" t="str">
        <f t="shared" si="172"/>
        <v>tabletop games</v>
      </c>
      <c r="S2192" s="10">
        <f t="shared" si="173"/>
        <v>42417.625046296293</v>
      </c>
      <c r="T2192" s="10">
        <f t="shared" si="17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70"/>
        <v>1.1973333333333334</v>
      </c>
      <c r="G2193" t="s">
        <v>8219</v>
      </c>
      <c r="H2193">
        <f>E2193/N2193</f>
        <v>35.92</v>
      </c>
      <c r="I2193" t="s">
        <v>8225</v>
      </c>
      <c r="J2193" t="s">
        <v>8247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t="str">
        <f t="shared" si="171"/>
        <v>games</v>
      </c>
      <c r="R2193" t="str">
        <f t="shared" si="172"/>
        <v>tabletop games</v>
      </c>
      <c r="S2193" s="10">
        <f t="shared" si="173"/>
        <v>42768.833645833336</v>
      </c>
      <c r="T2193" s="10">
        <f t="shared" si="17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70"/>
        <v>10.812401666666668</v>
      </c>
      <c r="G2194" t="s">
        <v>8219</v>
      </c>
      <c r="H2194">
        <f>E2194/N2194</f>
        <v>40.070667078443485</v>
      </c>
      <c r="I2194" t="s">
        <v>8225</v>
      </c>
      <c r="J2194" t="s">
        <v>8247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t="str">
        <f t="shared" si="171"/>
        <v>games</v>
      </c>
      <c r="R2194" t="str">
        <f t="shared" si="172"/>
        <v>tabletop games</v>
      </c>
      <c r="S2194" s="10">
        <f t="shared" si="173"/>
        <v>42691.8512037037</v>
      </c>
      <c r="T2194" s="10">
        <f t="shared" si="17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70"/>
        <v>4.5237333333333334</v>
      </c>
      <c r="G2195" t="s">
        <v>8219</v>
      </c>
      <c r="H2195">
        <f>E2195/N2195</f>
        <v>75.647714604236342</v>
      </c>
      <c r="I2195" t="s">
        <v>8224</v>
      </c>
      <c r="J2195" t="s">
        <v>8246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t="str">
        <f t="shared" si="171"/>
        <v>games</v>
      </c>
      <c r="R2195" t="str">
        <f t="shared" si="172"/>
        <v>tabletop games</v>
      </c>
      <c r="S2195" s="10">
        <f t="shared" si="173"/>
        <v>42664.405925925923</v>
      </c>
      <c r="T2195" s="10">
        <f t="shared" si="17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70"/>
        <v>5.3737000000000004</v>
      </c>
      <c r="G2196" t="s">
        <v>8219</v>
      </c>
      <c r="H2196">
        <f>E2196/N2196</f>
        <v>61.203872437357631</v>
      </c>
      <c r="I2196" t="s">
        <v>8224</v>
      </c>
      <c r="J2196" t="s">
        <v>8246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t="str">
        <f t="shared" si="171"/>
        <v>games</v>
      </c>
      <c r="R2196" t="str">
        <f t="shared" si="172"/>
        <v>tabletop games</v>
      </c>
      <c r="S2196" s="10">
        <f t="shared" si="173"/>
        <v>42425.757986111115</v>
      </c>
      <c r="T2196" s="10">
        <f t="shared" si="17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70"/>
        <v>1.2032608695652174</v>
      </c>
      <c r="G2197" t="s">
        <v>8219</v>
      </c>
      <c r="H2197">
        <f>E2197/N2197</f>
        <v>48.130434782608695</v>
      </c>
      <c r="I2197" t="s">
        <v>8224</v>
      </c>
      <c r="J2197" t="s">
        <v>8246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t="str">
        <f t="shared" si="171"/>
        <v>games</v>
      </c>
      <c r="R2197" t="str">
        <f t="shared" si="172"/>
        <v>tabletop games</v>
      </c>
      <c r="S2197" s="10">
        <f t="shared" si="173"/>
        <v>42197.771990740745</v>
      </c>
      <c r="T2197" s="10">
        <f t="shared" si="17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70"/>
        <v>1.1383571428571428</v>
      </c>
      <c r="G2198" t="s">
        <v>8219</v>
      </c>
      <c r="H2198">
        <f>E2198/N2198</f>
        <v>68.106837606837601</v>
      </c>
      <c r="I2198" t="s">
        <v>8224</v>
      </c>
      <c r="J2198" t="s">
        <v>8246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t="str">
        <f t="shared" si="171"/>
        <v>games</v>
      </c>
      <c r="R2198" t="str">
        <f t="shared" si="172"/>
        <v>tabletop games</v>
      </c>
      <c r="S2198" s="10">
        <f t="shared" si="173"/>
        <v>42675.487291666665</v>
      </c>
      <c r="T2198" s="10">
        <f t="shared" si="17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70"/>
        <v>9.5103109999999997</v>
      </c>
      <c r="G2199" t="s">
        <v>8219</v>
      </c>
      <c r="H2199">
        <f>E2199/N2199</f>
        <v>65.891300230946882</v>
      </c>
      <c r="I2199" t="s">
        <v>8224</v>
      </c>
      <c r="J2199" t="s">
        <v>8246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t="str">
        <f t="shared" si="171"/>
        <v>games</v>
      </c>
      <c r="R2199" t="str">
        <f t="shared" si="172"/>
        <v>tabletop games</v>
      </c>
      <c r="S2199" s="10">
        <f t="shared" si="173"/>
        <v>42033.584016203706</v>
      </c>
      <c r="T2199" s="10">
        <f t="shared" si="17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70"/>
        <v>1.3289249999999999</v>
      </c>
      <c r="G2200" t="s">
        <v>8219</v>
      </c>
      <c r="H2200">
        <f>E2200/N2200</f>
        <v>81.654377880184327</v>
      </c>
      <c r="I2200" t="s">
        <v>8224</v>
      </c>
      <c r="J2200" t="s">
        <v>8246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t="str">
        <f t="shared" si="171"/>
        <v>games</v>
      </c>
      <c r="R2200" t="str">
        <f t="shared" si="172"/>
        <v>tabletop games</v>
      </c>
      <c r="S2200" s="10">
        <f t="shared" si="173"/>
        <v>42292.513888888891</v>
      </c>
      <c r="T2200" s="10">
        <f t="shared" si="17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70"/>
        <v>1.4697777777777778</v>
      </c>
      <c r="G2201" t="s">
        <v>8219</v>
      </c>
      <c r="H2201">
        <f>E2201/N2201</f>
        <v>52.701195219123505</v>
      </c>
      <c r="I2201" t="s">
        <v>8241</v>
      </c>
      <c r="J2201" t="s">
        <v>8249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t="str">
        <f t="shared" si="171"/>
        <v>games</v>
      </c>
      <c r="R2201" t="str">
        <f t="shared" si="172"/>
        <v>tabletop games</v>
      </c>
      <c r="S2201" s="10">
        <f t="shared" si="173"/>
        <v>42262.416643518518</v>
      </c>
      <c r="T2201" s="10">
        <f t="shared" si="17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70"/>
        <v>5.4215</v>
      </c>
      <c r="G2202" t="s">
        <v>8219</v>
      </c>
      <c r="H2202">
        <f>E2202/N2202</f>
        <v>41.228136882129277</v>
      </c>
      <c r="I2202" t="s">
        <v>8225</v>
      </c>
      <c r="J2202" t="s">
        <v>8247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t="str">
        <f t="shared" si="171"/>
        <v>games</v>
      </c>
      <c r="R2202" t="str">
        <f t="shared" si="172"/>
        <v>tabletop games</v>
      </c>
      <c r="S2202" s="10">
        <f t="shared" si="173"/>
        <v>42163.625787037032</v>
      </c>
      <c r="T2202" s="10">
        <f t="shared" si="17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70"/>
        <v>3.8271818181818182</v>
      </c>
      <c r="G2203" t="s">
        <v>8219</v>
      </c>
      <c r="H2203">
        <f>E2203/N2203</f>
        <v>15.035357142857142</v>
      </c>
      <c r="I2203" t="s">
        <v>8225</v>
      </c>
      <c r="J2203" t="s">
        <v>8247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t="str">
        <f t="shared" si="171"/>
        <v>music</v>
      </c>
      <c r="R2203" t="str">
        <f t="shared" si="172"/>
        <v>electronic music</v>
      </c>
      <c r="S2203" s="10">
        <f t="shared" si="173"/>
        <v>41276.846817129634</v>
      </c>
      <c r="T2203" s="10">
        <f t="shared" si="17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70"/>
        <v>7.0418124999999998</v>
      </c>
      <c r="G2204" t="s">
        <v>8219</v>
      </c>
      <c r="H2204">
        <f>E2204/N2204</f>
        <v>39.066920943134534</v>
      </c>
      <c r="I2204" t="s">
        <v>8224</v>
      </c>
      <c r="J2204" t="s">
        <v>8246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t="str">
        <f t="shared" si="171"/>
        <v>music</v>
      </c>
      <c r="R2204" t="str">
        <f t="shared" si="172"/>
        <v>electronic music</v>
      </c>
      <c r="S2204" s="10">
        <f t="shared" si="173"/>
        <v>41184.849166666667</v>
      </c>
      <c r="T2204" s="10">
        <f t="shared" si="17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70"/>
        <v>1.0954999999999999</v>
      </c>
      <c r="G2205" t="s">
        <v>8219</v>
      </c>
      <c r="H2205">
        <f>E2205/N2205</f>
        <v>43.82</v>
      </c>
      <c r="I2205" t="s">
        <v>8229</v>
      </c>
      <c r="J2205" t="s">
        <v>8251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t="str">
        <f t="shared" si="171"/>
        <v>music</v>
      </c>
      <c r="R2205" t="str">
        <f t="shared" si="172"/>
        <v>electronic music</v>
      </c>
      <c r="S2205" s="10">
        <f t="shared" si="173"/>
        <v>42241.85974537037</v>
      </c>
      <c r="T2205" s="10">
        <f t="shared" si="17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70"/>
        <v>1.3286666666666667</v>
      </c>
      <c r="G2206" t="s">
        <v>8219</v>
      </c>
      <c r="H2206">
        <f>E2206/N2206</f>
        <v>27.301369863013697</v>
      </c>
      <c r="I2206" t="s">
        <v>8224</v>
      </c>
      <c r="J2206" t="s">
        <v>8246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t="str">
        <f t="shared" si="171"/>
        <v>music</v>
      </c>
      <c r="R2206" t="str">
        <f t="shared" si="172"/>
        <v>electronic music</v>
      </c>
      <c r="S2206" s="10">
        <f t="shared" si="173"/>
        <v>41312.311562499999</v>
      </c>
      <c r="T2206" s="10">
        <f t="shared" si="17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70"/>
        <v>1.52</v>
      </c>
      <c r="G2207" t="s">
        <v>8219</v>
      </c>
      <c r="H2207">
        <f>E2207/N2207</f>
        <v>42.222222222222221</v>
      </c>
      <c r="I2207" t="s">
        <v>8224</v>
      </c>
      <c r="J2207" t="s">
        <v>8246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t="str">
        <f t="shared" si="171"/>
        <v>music</v>
      </c>
      <c r="R2207" t="str">
        <f t="shared" si="172"/>
        <v>electronic music</v>
      </c>
      <c r="S2207" s="10">
        <f t="shared" si="173"/>
        <v>41031.82163194444</v>
      </c>
      <c r="T2207" s="10">
        <f t="shared" si="17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70"/>
        <v>1.0272727272727273</v>
      </c>
      <c r="G2208" t="s">
        <v>8219</v>
      </c>
      <c r="H2208">
        <f>E2208/N2208</f>
        <v>33.235294117647058</v>
      </c>
      <c r="I2208" t="s">
        <v>8224</v>
      </c>
      <c r="J2208" t="s">
        <v>8246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t="str">
        <f t="shared" si="171"/>
        <v>music</v>
      </c>
      <c r="R2208" t="str">
        <f t="shared" si="172"/>
        <v>electronic music</v>
      </c>
      <c r="S2208" s="10">
        <f t="shared" si="173"/>
        <v>40997.257222222222</v>
      </c>
      <c r="T2208" s="10">
        <f t="shared" si="17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70"/>
        <v>1</v>
      </c>
      <c r="G2209" t="s">
        <v>8219</v>
      </c>
      <c r="H2209">
        <f>E2209/N2209</f>
        <v>285.71428571428572</v>
      </c>
      <c r="I2209" t="s">
        <v>8224</v>
      </c>
      <c r="J2209" t="s">
        <v>8246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t="str">
        <f t="shared" si="171"/>
        <v>music</v>
      </c>
      <c r="R2209" t="str">
        <f t="shared" si="172"/>
        <v>electronic music</v>
      </c>
      <c r="S2209" s="10">
        <f t="shared" si="173"/>
        <v>41564.194131944445</v>
      </c>
      <c r="T2209" s="10">
        <f t="shared" si="17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70"/>
        <v>1.016</v>
      </c>
      <c r="G2210" t="s">
        <v>8219</v>
      </c>
      <c r="H2210">
        <f>E2210/N2210</f>
        <v>42.333333333333336</v>
      </c>
      <c r="I2210" t="s">
        <v>8224</v>
      </c>
      <c r="J2210" t="s">
        <v>8246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t="str">
        <f t="shared" si="171"/>
        <v>music</v>
      </c>
      <c r="R2210" t="str">
        <f t="shared" si="172"/>
        <v>electronic music</v>
      </c>
      <c r="S2210" s="10">
        <f t="shared" si="173"/>
        <v>40946.882245370369</v>
      </c>
      <c r="T2210" s="10">
        <f t="shared" si="17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70"/>
        <v>1.508</v>
      </c>
      <c r="G2211" t="s">
        <v>8219</v>
      </c>
      <c r="H2211">
        <f>E2211/N2211</f>
        <v>50.266666666666666</v>
      </c>
      <c r="I2211" t="s">
        <v>8225</v>
      </c>
      <c r="J2211" t="s">
        <v>8247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t="str">
        <f t="shared" si="171"/>
        <v>music</v>
      </c>
      <c r="R2211" t="str">
        <f t="shared" si="172"/>
        <v>electronic music</v>
      </c>
      <c r="S2211" s="10">
        <f t="shared" si="173"/>
        <v>41732.479675925926</v>
      </c>
      <c r="T2211" s="10">
        <f t="shared" si="17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70"/>
        <v>1.11425</v>
      </c>
      <c r="G2212" t="s">
        <v>8219</v>
      </c>
      <c r="H2212">
        <f>E2212/N2212</f>
        <v>61.902777777777779</v>
      </c>
      <c r="I2212" t="s">
        <v>8224</v>
      </c>
      <c r="J2212" t="s">
        <v>8246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t="str">
        <f t="shared" si="171"/>
        <v>music</v>
      </c>
      <c r="R2212" t="str">
        <f t="shared" si="172"/>
        <v>electronic music</v>
      </c>
      <c r="S2212" s="10">
        <f t="shared" si="173"/>
        <v>40956.066087962965</v>
      </c>
      <c r="T2212" s="10">
        <f t="shared" si="17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70"/>
        <v>1.956</v>
      </c>
      <c r="G2213" t="s">
        <v>8219</v>
      </c>
      <c r="H2213">
        <f>E2213/N2213</f>
        <v>40.75</v>
      </c>
      <c r="I2213" t="s">
        <v>8224</v>
      </c>
      <c r="J2213" t="s">
        <v>8246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t="str">
        <f t="shared" si="171"/>
        <v>music</v>
      </c>
      <c r="R2213" t="str">
        <f t="shared" si="172"/>
        <v>electronic music</v>
      </c>
      <c r="S2213" s="10">
        <f t="shared" si="173"/>
        <v>41716.785011574073</v>
      </c>
      <c r="T2213" s="10">
        <f t="shared" si="17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70"/>
        <v>1.1438333333333333</v>
      </c>
      <c r="G2214" t="s">
        <v>8219</v>
      </c>
      <c r="H2214">
        <f>E2214/N2214</f>
        <v>55.796747967479675</v>
      </c>
      <c r="I2214" t="s">
        <v>8224</v>
      </c>
      <c r="J2214" t="s">
        <v>8246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t="str">
        <f t="shared" si="171"/>
        <v>music</v>
      </c>
      <c r="R2214" t="str">
        <f t="shared" si="172"/>
        <v>electronic music</v>
      </c>
      <c r="S2214" s="10">
        <f t="shared" si="173"/>
        <v>41548.747418981482</v>
      </c>
      <c r="T2214" s="10">
        <f t="shared" si="17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70"/>
        <v>2</v>
      </c>
      <c r="G2215" t="s">
        <v>8219</v>
      </c>
      <c r="H2215">
        <f>E2215/N2215</f>
        <v>10</v>
      </c>
      <c r="I2215" t="s">
        <v>8224</v>
      </c>
      <c r="J2215" t="s">
        <v>8246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t="str">
        <f t="shared" si="171"/>
        <v>music</v>
      </c>
      <c r="R2215" t="str">
        <f t="shared" si="172"/>
        <v>electronic music</v>
      </c>
      <c r="S2215" s="10">
        <f t="shared" si="173"/>
        <v>42109.826145833329</v>
      </c>
      <c r="T2215" s="10">
        <f t="shared" si="17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70"/>
        <v>2.9250166666666666</v>
      </c>
      <c r="G2216" t="s">
        <v>8219</v>
      </c>
      <c r="H2216">
        <f>E2216/N2216</f>
        <v>73.125416666666666</v>
      </c>
      <c r="I2216" t="s">
        <v>8224</v>
      </c>
      <c r="J2216" t="s">
        <v>8246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t="str">
        <f t="shared" si="171"/>
        <v>music</v>
      </c>
      <c r="R2216" t="str">
        <f t="shared" si="172"/>
        <v>electronic music</v>
      </c>
      <c r="S2216" s="10">
        <f t="shared" si="173"/>
        <v>41646.792222222226</v>
      </c>
      <c r="T2216" s="10">
        <f t="shared" si="17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70"/>
        <v>1.5636363636363637</v>
      </c>
      <c r="G2217" t="s">
        <v>8219</v>
      </c>
      <c r="H2217">
        <f>E2217/N2217</f>
        <v>26.060606060606062</v>
      </c>
      <c r="I2217" t="s">
        <v>8224</v>
      </c>
      <c r="J2217" t="s">
        <v>8246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t="str">
        <f t="shared" si="171"/>
        <v>music</v>
      </c>
      <c r="R2217" t="str">
        <f t="shared" si="172"/>
        <v>electronic music</v>
      </c>
      <c r="S2217" s="10">
        <f t="shared" si="173"/>
        <v>40958.717268518521</v>
      </c>
      <c r="T2217" s="10">
        <f t="shared" si="17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70"/>
        <v>1.0566666666666666</v>
      </c>
      <c r="G2218" t="s">
        <v>8219</v>
      </c>
      <c r="H2218">
        <f>E2218/N2218</f>
        <v>22.642857142857142</v>
      </c>
      <c r="I2218" t="s">
        <v>8224</v>
      </c>
      <c r="J2218" t="s">
        <v>8246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t="str">
        <f t="shared" si="171"/>
        <v>music</v>
      </c>
      <c r="R2218" t="str">
        <f t="shared" si="172"/>
        <v>electronic music</v>
      </c>
      <c r="S2218" s="10">
        <f t="shared" si="173"/>
        <v>42194.751678240747</v>
      </c>
      <c r="T2218" s="10">
        <f t="shared" si="17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70"/>
        <v>1.0119047619047619</v>
      </c>
      <c r="G2219" t="s">
        <v>8219</v>
      </c>
      <c r="H2219">
        <f>E2219/N2219</f>
        <v>47.222222222222221</v>
      </c>
      <c r="I2219" t="s">
        <v>8224</v>
      </c>
      <c r="J2219" t="s">
        <v>8246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t="str">
        <f t="shared" si="171"/>
        <v>music</v>
      </c>
      <c r="R2219" t="str">
        <f t="shared" si="172"/>
        <v>electronic music</v>
      </c>
      <c r="S2219" s="10">
        <f t="shared" si="173"/>
        <v>42299.776770833334</v>
      </c>
      <c r="T2219" s="10">
        <f t="shared" si="17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70"/>
        <v>1.2283299999999999</v>
      </c>
      <c r="G2220" t="s">
        <v>8219</v>
      </c>
      <c r="H2220">
        <f>E2220/N2220</f>
        <v>32.324473684210524</v>
      </c>
      <c r="I2220" t="s">
        <v>8224</v>
      </c>
      <c r="J2220" t="s">
        <v>8246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t="str">
        <f t="shared" si="171"/>
        <v>music</v>
      </c>
      <c r="R2220" t="str">
        <f t="shared" si="172"/>
        <v>electronic music</v>
      </c>
      <c r="S2220" s="10">
        <f t="shared" si="173"/>
        <v>41127.812303240738</v>
      </c>
      <c r="T2220" s="10">
        <f t="shared" si="17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70"/>
        <v>1.0149999999999999</v>
      </c>
      <c r="G2221" t="s">
        <v>8219</v>
      </c>
      <c r="H2221">
        <f>E2221/N2221</f>
        <v>53.421052631578945</v>
      </c>
      <c r="I2221" t="s">
        <v>8224</v>
      </c>
      <c r="J2221" t="s">
        <v>8246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t="str">
        <f t="shared" si="171"/>
        <v>music</v>
      </c>
      <c r="R2221" t="str">
        <f t="shared" si="172"/>
        <v>electronic music</v>
      </c>
      <c r="S2221" s="10">
        <f t="shared" si="173"/>
        <v>42205.718888888892</v>
      </c>
      <c r="T2221" s="10">
        <f t="shared" si="17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70"/>
        <v>1.0114285714285713</v>
      </c>
      <c r="G2222" t="s">
        <v>8219</v>
      </c>
      <c r="H2222">
        <f>E2222/N2222</f>
        <v>51.304347826086953</v>
      </c>
      <c r="I2222" t="s">
        <v>8224</v>
      </c>
      <c r="J2222" t="s">
        <v>8246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t="str">
        <f t="shared" si="171"/>
        <v>music</v>
      </c>
      <c r="R2222" t="str">
        <f t="shared" si="172"/>
        <v>electronic music</v>
      </c>
      <c r="S2222" s="10">
        <f t="shared" si="173"/>
        <v>41452.060601851852</v>
      </c>
      <c r="T2222" s="10">
        <f t="shared" si="17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70"/>
        <v>1.0811999999999999</v>
      </c>
      <c r="G2223" t="s">
        <v>8219</v>
      </c>
      <c r="H2223">
        <f>E2223/N2223</f>
        <v>37.197247706422019</v>
      </c>
      <c r="I2223" t="s">
        <v>8224</v>
      </c>
      <c r="J2223" t="s">
        <v>8246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t="str">
        <f t="shared" si="171"/>
        <v>games</v>
      </c>
      <c r="R2223" t="str">
        <f t="shared" si="172"/>
        <v>tabletop games</v>
      </c>
      <c r="S2223" s="10">
        <f t="shared" si="173"/>
        <v>42452.666770833333</v>
      </c>
      <c r="T2223" s="10">
        <f t="shared" si="17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70"/>
        <v>1.6259999999999999</v>
      </c>
      <c r="G2224" t="s">
        <v>8219</v>
      </c>
      <c r="H2224">
        <f>E2224/N2224</f>
        <v>27.1</v>
      </c>
      <c r="I2224" t="s">
        <v>8224</v>
      </c>
      <c r="J2224" t="s">
        <v>8246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t="str">
        <f t="shared" si="171"/>
        <v>games</v>
      </c>
      <c r="R2224" t="str">
        <f t="shared" si="172"/>
        <v>tabletop games</v>
      </c>
      <c r="S2224" s="10">
        <f t="shared" si="173"/>
        <v>40906.787581018521</v>
      </c>
      <c r="T2224" s="10">
        <f t="shared" si="17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70"/>
        <v>1.0580000000000001</v>
      </c>
      <c r="G2225" t="s">
        <v>8219</v>
      </c>
      <c r="H2225">
        <f>E2225/N2225</f>
        <v>206.31</v>
      </c>
      <c r="I2225" t="s">
        <v>8229</v>
      </c>
      <c r="J2225" t="s">
        <v>8251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t="str">
        <f t="shared" si="171"/>
        <v>games</v>
      </c>
      <c r="R2225" t="str">
        <f t="shared" si="172"/>
        <v>tabletop games</v>
      </c>
      <c r="S2225" s="10">
        <f t="shared" si="173"/>
        <v>42152.640833333338</v>
      </c>
      <c r="T2225" s="10">
        <f t="shared" si="17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70"/>
        <v>2.4315000000000002</v>
      </c>
      <c r="G2226" t="s">
        <v>8219</v>
      </c>
      <c r="H2226">
        <f>E2226/N2226</f>
        <v>82.145270270270274</v>
      </c>
      <c r="I2226" t="s">
        <v>8224</v>
      </c>
      <c r="J2226" t="s">
        <v>8246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t="str">
        <f t="shared" si="171"/>
        <v>games</v>
      </c>
      <c r="R2226" t="str">
        <f t="shared" si="172"/>
        <v>tabletop games</v>
      </c>
      <c r="S2226" s="10">
        <f t="shared" si="173"/>
        <v>42644.667534722219</v>
      </c>
      <c r="T2226" s="10">
        <f t="shared" si="17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70"/>
        <v>9.4483338095238096</v>
      </c>
      <c r="G2227" t="s">
        <v>8219</v>
      </c>
      <c r="H2227">
        <f>E2227/N2227</f>
        <v>164.79651993355483</v>
      </c>
      <c r="I2227" t="s">
        <v>8225</v>
      </c>
      <c r="J2227" t="s">
        <v>8247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t="str">
        <f t="shared" si="171"/>
        <v>games</v>
      </c>
      <c r="R2227" t="str">
        <f t="shared" si="172"/>
        <v>tabletop games</v>
      </c>
      <c r="S2227" s="10">
        <f t="shared" si="173"/>
        <v>41873.79184027778</v>
      </c>
      <c r="T2227" s="10">
        <f t="shared" si="17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70"/>
        <v>1.0846283333333333</v>
      </c>
      <c r="G2228" t="s">
        <v>8219</v>
      </c>
      <c r="H2228">
        <f>E2228/N2228</f>
        <v>60.820280373831778</v>
      </c>
      <c r="I2228" t="s">
        <v>8224</v>
      </c>
      <c r="J2228" t="s">
        <v>8246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t="str">
        <f t="shared" si="171"/>
        <v>games</v>
      </c>
      <c r="R2228" t="str">
        <f t="shared" si="172"/>
        <v>tabletop games</v>
      </c>
      <c r="S2228" s="10">
        <f t="shared" si="173"/>
        <v>42381.79886574074</v>
      </c>
      <c r="T2228" s="10">
        <f t="shared" si="17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70"/>
        <v>1.5737692307692308</v>
      </c>
      <c r="G2229" t="s">
        <v>8219</v>
      </c>
      <c r="H2229">
        <f>E2229/N2229</f>
        <v>67.970099667774093</v>
      </c>
      <c r="I2229" t="s">
        <v>8225</v>
      </c>
      <c r="J2229" t="s">
        <v>8247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t="str">
        <f t="shared" si="171"/>
        <v>games</v>
      </c>
      <c r="R2229" t="str">
        <f t="shared" si="172"/>
        <v>tabletop games</v>
      </c>
      <c r="S2229" s="10">
        <f t="shared" si="173"/>
        <v>41561.807349537034</v>
      </c>
      <c r="T2229" s="10">
        <f t="shared" si="17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70"/>
        <v>11.744899999999999</v>
      </c>
      <c r="G2230" t="s">
        <v>8219</v>
      </c>
      <c r="H2230">
        <f>E2230/N2230</f>
        <v>81.561805555555551</v>
      </c>
      <c r="I2230" t="s">
        <v>8236</v>
      </c>
      <c r="J2230" t="s">
        <v>8249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t="str">
        <f t="shared" si="171"/>
        <v>games</v>
      </c>
      <c r="R2230" t="str">
        <f t="shared" si="172"/>
        <v>tabletop games</v>
      </c>
      <c r="S2230" s="10">
        <f t="shared" si="173"/>
        <v>42202.278194444443</v>
      </c>
      <c r="T2230" s="10">
        <f t="shared" si="17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70"/>
        <v>1.7104755366949576</v>
      </c>
      <c r="G2231" t="s">
        <v>8219</v>
      </c>
      <c r="H2231">
        <f>E2231/N2231</f>
        <v>25.42547309833024</v>
      </c>
      <c r="I2231" t="s">
        <v>8224</v>
      </c>
      <c r="J2231" t="s">
        <v>8246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t="str">
        <f t="shared" si="171"/>
        <v>games</v>
      </c>
      <c r="R2231" t="str">
        <f t="shared" si="172"/>
        <v>tabletop games</v>
      </c>
      <c r="S2231" s="10">
        <f t="shared" si="173"/>
        <v>41484.664247685185</v>
      </c>
      <c r="T2231" s="10">
        <f t="shared" si="17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70"/>
        <v>1.2595294117647058</v>
      </c>
      <c r="G2232" t="s">
        <v>8219</v>
      </c>
      <c r="H2232">
        <f>E2232/N2232</f>
        <v>21.497991967871485</v>
      </c>
      <c r="I2232" t="s">
        <v>8224</v>
      </c>
      <c r="J2232" t="s">
        <v>8246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t="str">
        <f t="shared" si="171"/>
        <v>games</v>
      </c>
      <c r="R2232" t="str">
        <f t="shared" si="172"/>
        <v>tabletop games</v>
      </c>
      <c r="S2232" s="10">
        <f t="shared" si="173"/>
        <v>41724.881099537037</v>
      </c>
      <c r="T2232" s="10">
        <f t="shared" si="17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70"/>
        <v>12.121296000000001</v>
      </c>
      <c r="G2233" t="s">
        <v>8219</v>
      </c>
      <c r="H2233">
        <f>E2233/N2233</f>
        <v>27.226630727762803</v>
      </c>
      <c r="I2233" t="s">
        <v>8224</v>
      </c>
      <c r="J2233" t="s">
        <v>8246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t="str">
        <f t="shared" si="171"/>
        <v>games</v>
      </c>
      <c r="R2233" t="str">
        <f t="shared" si="172"/>
        <v>tabletop games</v>
      </c>
      <c r="S2233" s="10">
        <f t="shared" si="173"/>
        <v>41423.910891203705</v>
      </c>
      <c r="T2233" s="10">
        <f t="shared" si="17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70"/>
        <v>4.9580000000000002</v>
      </c>
      <c r="G2234" t="s">
        <v>8219</v>
      </c>
      <c r="H2234">
        <f>E2234/N2234</f>
        <v>25.091093117408906</v>
      </c>
      <c r="I2234" t="s">
        <v>8224</v>
      </c>
      <c r="J2234" t="s">
        <v>8246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t="str">
        <f t="shared" si="171"/>
        <v>games</v>
      </c>
      <c r="R2234" t="str">
        <f t="shared" si="172"/>
        <v>tabletop games</v>
      </c>
      <c r="S2234" s="10">
        <f t="shared" si="173"/>
        <v>41806.794074074074</v>
      </c>
      <c r="T2234" s="10">
        <f t="shared" si="17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70"/>
        <v>3.3203999999999998</v>
      </c>
      <c r="G2235" t="s">
        <v>8219</v>
      </c>
      <c r="H2235">
        <f>E2235/N2235</f>
        <v>21.230179028132991</v>
      </c>
      <c r="I2235" t="s">
        <v>8225</v>
      </c>
      <c r="J2235" t="s">
        <v>8247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t="str">
        <f t="shared" si="171"/>
        <v>games</v>
      </c>
      <c r="R2235" t="str">
        <f t="shared" si="172"/>
        <v>tabletop games</v>
      </c>
      <c r="S2235" s="10">
        <f t="shared" si="173"/>
        <v>42331.378923611104</v>
      </c>
      <c r="T2235" s="10">
        <f t="shared" si="17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70"/>
        <v>11.65</v>
      </c>
      <c r="G2236" t="s">
        <v>8219</v>
      </c>
      <c r="H2236">
        <f>E2236/N2236</f>
        <v>41.607142857142854</v>
      </c>
      <c r="I2236" t="s">
        <v>8224</v>
      </c>
      <c r="J2236" t="s">
        <v>8246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t="str">
        <f t="shared" si="171"/>
        <v>games</v>
      </c>
      <c r="R2236" t="str">
        <f t="shared" si="172"/>
        <v>tabletop games</v>
      </c>
      <c r="S2236" s="10">
        <f t="shared" si="173"/>
        <v>42710.824618055558</v>
      </c>
      <c r="T2236" s="10">
        <f t="shared" si="17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70"/>
        <v>1.5331538461538461</v>
      </c>
      <c r="G2237" t="s">
        <v>8219</v>
      </c>
      <c r="H2237">
        <f>E2237/N2237</f>
        <v>135.58503401360545</v>
      </c>
      <c r="I2237" t="s">
        <v>8229</v>
      </c>
      <c r="J2237" t="s">
        <v>8251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t="str">
        <f t="shared" si="171"/>
        <v>games</v>
      </c>
      <c r="R2237" t="str">
        <f t="shared" si="172"/>
        <v>tabletop games</v>
      </c>
      <c r="S2237" s="10">
        <f t="shared" si="173"/>
        <v>42062.022118055553</v>
      </c>
      <c r="T2237" s="10">
        <f t="shared" si="17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70"/>
        <v>5.3710714285714287</v>
      </c>
      <c r="G2238" t="s">
        <v>8219</v>
      </c>
      <c r="H2238">
        <f>E2238/N2238</f>
        <v>22.116176470588236</v>
      </c>
      <c r="I2238" t="s">
        <v>8224</v>
      </c>
      <c r="J2238" t="s">
        <v>8246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t="str">
        <f t="shared" si="171"/>
        <v>games</v>
      </c>
      <c r="R2238" t="str">
        <f t="shared" si="172"/>
        <v>tabletop games</v>
      </c>
      <c r="S2238" s="10">
        <f t="shared" si="173"/>
        <v>42371.617164351846</v>
      </c>
      <c r="T2238" s="10">
        <f t="shared" si="17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70"/>
        <v>3.5292777777777777</v>
      </c>
      <c r="G2239" t="s">
        <v>8219</v>
      </c>
      <c r="H2239">
        <f>E2239/N2239</f>
        <v>64.625635808748726</v>
      </c>
      <c r="I2239" t="s">
        <v>8224</v>
      </c>
      <c r="J2239" t="s">
        <v>8246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t="str">
        <f t="shared" si="171"/>
        <v>games</v>
      </c>
      <c r="R2239" t="str">
        <f t="shared" si="172"/>
        <v>tabletop games</v>
      </c>
      <c r="S2239" s="10">
        <f t="shared" si="173"/>
        <v>41915.003275462965</v>
      </c>
      <c r="T2239" s="10">
        <f t="shared" si="17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70"/>
        <v>1.3740000000000001</v>
      </c>
      <c r="G2240" t="s">
        <v>8219</v>
      </c>
      <c r="H2240">
        <f>E2240/N2240</f>
        <v>69.569620253164558</v>
      </c>
      <c r="I2240" t="s">
        <v>8236</v>
      </c>
      <c r="J2240" t="s">
        <v>8249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t="str">
        <f t="shared" si="171"/>
        <v>games</v>
      </c>
      <c r="R2240" t="str">
        <f t="shared" si="172"/>
        <v>tabletop games</v>
      </c>
      <c r="S2240" s="10">
        <f t="shared" si="173"/>
        <v>42774.621712962966</v>
      </c>
      <c r="T2240" s="10">
        <f t="shared" si="17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70"/>
        <v>1.2802667999999999</v>
      </c>
      <c r="G2241" t="s">
        <v>8219</v>
      </c>
      <c r="H2241">
        <f>E2241/N2241</f>
        <v>75.133028169014082</v>
      </c>
      <c r="I2241" t="s">
        <v>8224</v>
      </c>
      <c r="J2241" t="s">
        <v>8246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t="str">
        <f t="shared" si="171"/>
        <v>games</v>
      </c>
      <c r="R2241" t="str">
        <f t="shared" si="172"/>
        <v>tabletop games</v>
      </c>
      <c r="S2241" s="10">
        <f t="shared" si="173"/>
        <v>41572.958495370374</v>
      </c>
      <c r="T2241" s="10">
        <f t="shared" si="17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si="170"/>
        <v>2.7067999999999999</v>
      </c>
      <c r="G2242" t="s">
        <v>8219</v>
      </c>
      <c r="H2242">
        <f>E2242/N2242</f>
        <v>140.97916666666666</v>
      </c>
      <c r="I2242" t="s">
        <v>8224</v>
      </c>
      <c r="J2242" t="s">
        <v>8246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t="str">
        <f t="shared" si="171"/>
        <v>games</v>
      </c>
      <c r="R2242" t="str">
        <f t="shared" si="172"/>
        <v>tabletop games</v>
      </c>
      <c r="S2242" s="10">
        <f t="shared" si="173"/>
        <v>42452.825740740736</v>
      </c>
      <c r="T2242" s="10">
        <f t="shared" si="17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ref="F2243:F2306" si="175">E2243/D2243</f>
        <v>8.0640000000000001</v>
      </c>
      <c r="G2243" t="s">
        <v>8219</v>
      </c>
      <c r="H2243">
        <f>E2243/N2243</f>
        <v>49.472392638036808</v>
      </c>
      <c r="I2243" t="s">
        <v>8225</v>
      </c>
      <c r="J2243" t="s">
        <v>8247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t="str">
        <f t="shared" ref="Q2243:Q2306" si="176">LEFT(P2243,(FIND("/",P2243,1)-1))</f>
        <v>games</v>
      </c>
      <c r="R2243" t="str">
        <f t="shared" ref="R2243:R2306" si="177">MID(P2243,FIND("/",P2243)+1,256)</f>
        <v>tabletop games</v>
      </c>
      <c r="S2243" s="10">
        <f t="shared" ref="S2243:S2306" si="178">(((L2243/60)/60)/24)+DATE(1970,1,1)</f>
        <v>42766.827546296292</v>
      </c>
      <c r="T2243" s="10">
        <f t="shared" ref="T2243:T2306" si="179">(((K2243/60)/60)/24)+DATE(1970,1,1)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75"/>
        <v>13.600976000000001</v>
      </c>
      <c r="G2244" t="s">
        <v>8219</v>
      </c>
      <c r="H2244">
        <f>E2244/N2244</f>
        <v>53.865251485148519</v>
      </c>
      <c r="I2244" t="s">
        <v>8224</v>
      </c>
      <c r="J2244" t="s">
        <v>8246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t="str">
        <f t="shared" si="176"/>
        <v>games</v>
      </c>
      <c r="R2244" t="str">
        <f t="shared" si="177"/>
        <v>tabletop games</v>
      </c>
      <c r="S2244" s="10">
        <f t="shared" si="178"/>
        <v>41569.575613425928</v>
      </c>
      <c r="T2244" s="10">
        <f t="shared" si="179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75"/>
        <v>9302.5</v>
      </c>
      <c r="G2245" t="s">
        <v>8219</v>
      </c>
      <c r="H2245">
        <f>E2245/N2245</f>
        <v>4.5712530712530715</v>
      </c>
      <c r="I2245" t="s">
        <v>8224</v>
      </c>
      <c r="J2245" t="s">
        <v>8246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t="str">
        <f t="shared" si="176"/>
        <v>games</v>
      </c>
      <c r="R2245" t="str">
        <f t="shared" si="177"/>
        <v>tabletop games</v>
      </c>
      <c r="S2245" s="10">
        <f t="shared" si="178"/>
        <v>42800.751041666663</v>
      </c>
      <c r="T2245" s="10">
        <f t="shared" si="179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75"/>
        <v>3.7702</v>
      </c>
      <c r="G2246" t="s">
        <v>8219</v>
      </c>
      <c r="H2246">
        <f>E2246/N2246</f>
        <v>65.00344827586207</v>
      </c>
      <c r="I2246" t="s">
        <v>8224</v>
      </c>
      <c r="J2246" t="s">
        <v>8246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t="str">
        <f t="shared" si="176"/>
        <v>games</v>
      </c>
      <c r="R2246" t="str">
        <f t="shared" si="177"/>
        <v>tabletop games</v>
      </c>
      <c r="S2246" s="10">
        <f t="shared" si="178"/>
        <v>42647.818819444445</v>
      </c>
      <c r="T2246" s="10">
        <f t="shared" si="179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75"/>
        <v>26.47025</v>
      </c>
      <c r="G2247" t="s">
        <v>8219</v>
      </c>
      <c r="H2247">
        <f>E2247/N2247</f>
        <v>53.475252525252522</v>
      </c>
      <c r="I2247" t="s">
        <v>8224</v>
      </c>
      <c r="J2247" t="s">
        <v>8246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t="str">
        <f t="shared" si="176"/>
        <v>games</v>
      </c>
      <c r="R2247" t="str">
        <f t="shared" si="177"/>
        <v>tabletop games</v>
      </c>
      <c r="S2247" s="10">
        <f t="shared" si="178"/>
        <v>41660.708530092597</v>
      </c>
      <c r="T2247" s="10">
        <f t="shared" si="179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75"/>
        <v>1.0012000000000001</v>
      </c>
      <c r="G2248" t="s">
        <v>8219</v>
      </c>
      <c r="H2248">
        <f>E2248/N2248</f>
        <v>43.912280701754383</v>
      </c>
      <c r="I2248" t="s">
        <v>8225</v>
      </c>
      <c r="J2248" t="s">
        <v>8247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t="str">
        <f t="shared" si="176"/>
        <v>games</v>
      </c>
      <c r="R2248" t="str">
        <f t="shared" si="177"/>
        <v>tabletop games</v>
      </c>
      <c r="S2248" s="10">
        <f t="shared" si="178"/>
        <v>42221.79178240741</v>
      </c>
      <c r="T2248" s="10">
        <f t="shared" si="179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75"/>
        <v>1.0445405405405406</v>
      </c>
      <c r="G2249" t="s">
        <v>8219</v>
      </c>
      <c r="H2249">
        <f>E2249/N2249</f>
        <v>50.852631578947367</v>
      </c>
      <c r="I2249" t="s">
        <v>8224</v>
      </c>
      <c r="J2249" t="s">
        <v>8246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t="str">
        <f t="shared" si="176"/>
        <v>games</v>
      </c>
      <c r="R2249" t="str">
        <f t="shared" si="177"/>
        <v>tabletop games</v>
      </c>
      <c r="S2249" s="10">
        <f t="shared" si="178"/>
        <v>42200.666261574079</v>
      </c>
      <c r="T2249" s="10">
        <f t="shared" si="179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75"/>
        <v>1.0721428571428571</v>
      </c>
      <c r="G2250" t="s">
        <v>8219</v>
      </c>
      <c r="H2250">
        <f>E2250/N2250</f>
        <v>58.6328125</v>
      </c>
      <c r="I2250" t="s">
        <v>8225</v>
      </c>
      <c r="J2250" t="s">
        <v>8247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t="str">
        <f t="shared" si="176"/>
        <v>games</v>
      </c>
      <c r="R2250" t="str">
        <f t="shared" si="177"/>
        <v>tabletop games</v>
      </c>
      <c r="S2250" s="10">
        <f t="shared" si="178"/>
        <v>42688.875902777778</v>
      </c>
      <c r="T2250" s="10">
        <f t="shared" si="179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75"/>
        <v>1.6877142857142857</v>
      </c>
      <c r="G2251" t="s">
        <v>8219</v>
      </c>
      <c r="H2251">
        <f>E2251/N2251</f>
        <v>32.81666666666667</v>
      </c>
      <c r="I2251" t="s">
        <v>8224</v>
      </c>
      <c r="J2251" t="s">
        <v>8246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t="str">
        <f t="shared" si="176"/>
        <v>games</v>
      </c>
      <c r="R2251" t="str">
        <f t="shared" si="177"/>
        <v>tabletop games</v>
      </c>
      <c r="S2251" s="10">
        <f t="shared" si="178"/>
        <v>41336.703298611108</v>
      </c>
      <c r="T2251" s="10">
        <f t="shared" si="179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75"/>
        <v>9.7511200000000002</v>
      </c>
      <c r="G2252" t="s">
        <v>8219</v>
      </c>
      <c r="H2252">
        <f>E2252/N2252</f>
        <v>426.93169877408059</v>
      </c>
      <c r="I2252" t="s">
        <v>8224</v>
      </c>
      <c r="J2252" t="s">
        <v>8246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t="str">
        <f t="shared" si="176"/>
        <v>games</v>
      </c>
      <c r="R2252" t="str">
        <f t="shared" si="177"/>
        <v>tabletop games</v>
      </c>
      <c r="S2252" s="10">
        <f t="shared" si="178"/>
        <v>42677.005474537036</v>
      </c>
      <c r="T2252" s="10">
        <f t="shared" si="179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75"/>
        <v>1.3444929411764706</v>
      </c>
      <c r="G2253" t="s">
        <v>8219</v>
      </c>
      <c r="H2253">
        <f>E2253/N2253</f>
        <v>23.808729166666669</v>
      </c>
      <c r="I2253" t="s">
        <v>8224</v>
      </c>
      <c r="J2253" t="s">
        <v>8246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t="str">
        <f t="shared" si="176"/>
        <v>games</v>
      </c>
      <c r="R2253" t="str">
        <f t="shared" si="177"/>
        <v>tabletop games</v>
      </c>
      <c r="S2253" s="10">
        <f t="shared" si="178"/>
        <v>41846.34579861111</v>
      </c>
      <c r="T2253" s="10">
        <f t="shared" si="179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75"/>
        <v>2.722777777777778</v>
      </c>
      <c r="G2254" t="s">
        <v>8219</v>
      </c>
      <c r="H2254">
        <f>E2254/N2254</f>
        <v>98.413654618473899</v>
      </c>
      <c r="I2254" t="s">
        <v>8227</v>
      </c>
      <c r="J2254" t="s">
        <v>8249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t="str">
        <f t="shared" si="176"/>
        <v>games</v>
      </c>
      <c r="R2254" t="str">
        <f t="shared" si="177"/>
        <v>tabletop games</v>
      </c>
      <c r="S2254" s="10">
        <f t="shared" si="178"/>
        <v>42573.327986111108</v>
      </c>
      <c r="T2254" s="10">
        <f t="shared" si="179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75"/>
        <v>1.1268750000000001</v>
      </c>
      <c r="G2255" t="s">
        <v>8219</v>
      </c>
      <c r="H2255">
        <f>E2255/N2255</f>
        <v>107.32142857142857</v>
      </c>
      <c r="I2255" t="s">
        <v>8224</v>
      </c>
      <c r="J2255" t="s">
        <v>8246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t="str">
        <f t="shared" si="176"/>
        <v>games</v>
      </c>
      <c r="R2255" t="str">
        <f t="shared" si="177"/>
        <v>tabletop games</v>
      </c>
      <c r="S2255" s="10">
        <f t="shared" si="178"/>
        <v>42296.631331018521</v>
      </c>
      <c r="T2255" s="10">
        <f t="shared" si="179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75"/>
        <v>4.5979999999999999</v>
      </c>
      <c r="G2256" t="s">
        <v>8219</v>
      </c>
      <c r="H2256">
        <f>E2256/N2256</f>
        <v>11.67005076142132</v>
      </c>
      <c r="I2256" t="s">
        <v>8224</v>
      </c>
      <c r="J2256" t="s">
        <v>8246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t="str">
        <f t="shared" si="176"/>
        <v>games</v>
      </c>
      <c r="R2256" t="str">
        <f t="shared" si="177"/>
        <v>tabletop games</v>
      </c>
      <c r="S2256" s="10">
        <f t="shared" si="178"/>
        <v>42752.647777777776</v>
      </c>
      <c r="T2256" s="10">
        <f t="shared" si="179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75"/>
        <v>2.8665822784810127</v>
      </c>
      <c r="G2257" t="s">
        <v>8219</v>
      </c>
      <c r="H2257">
        <f>E2257/N2257</f>
        <v>41.782287822878232</v>
      </c>
      <c r="I2257" t="s">
        <v>8224</v>
      </c>
      <c r="J2257" t="s">
        <v>8246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t="str">
        <f t="shared" si="176"/>
        <v>games</v>
      </c>
      <c r="R2257" t="str">
        <f t="shared" si="177"/>
        <v>tabletop games</v>
      </c>
      <c r="S2257" s="10">
        <f t="shared" si="178"/>
        <v>42467.951979166668</v>
      </c>
      <c r="T2257" s="10">
        <f t="shared" si="179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75"/>
        <v>2.2270833333333333</v>
      </c>
      <c r="G2258" t="s">
        <v>8219</v>
      </c>
      <c r="H2258">
        <f>E2258/N2258</f>
        <v>21.38</v>
      </c>
      <c r="I2258" t="s">
        <v>8225</v>
      </c>
      <c r="J2258" t="s">
        <v>8247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t="str">
        <f t="shared" si="176"/>
        <v>games</v>
      </c>
      <c r="R2258" t="str">
        <f t="shared" si="177"/>
        <v>tabletop games</v>
      </c>
      <c r="S2258" s="10">
        <f t="shared" si="178"/>
        <v>42682.451921296291</v>
      </c>
      <c r="T2258" s="10">
        <f t="shared" si="179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75"/>
        <v>6.3613999999999997</v>
      </c>
      <c r="G2259" t="s">
        <v>8219</v>
      </c>
      <c r="H2259">
        <f>E2259/N2259</f>
        <v>94.103550295857985</v>
      </c>
      <c r="I2259" t="s">
        <v>8225</v>
      </c>
      <c r="J2259" t="s">
        <v>8247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t="str">
        <f t="shared" si="176"/>
        <v>games</v>
      </c>
      <c r="R2259" t="str">
        <f t="shared" si="177"/>
        <v>tabletop games</v>
      </c>
      <c r="S2259" s="10">
        <f t="shared" si="178"/>
        <v>42505.936678240745</v>
      </c>
      <c r="T2259" s="10">
        <f t="shared" si="179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75"/>
        <v>1.4650000000000001</v>
      </c>
      <c r="G2260" t="s">
        <v>8219</v>
      </c>
      <c r="H2260">
        <f>E2260/N2260</f>
        <v>15.721951219512196</v>
      </c>
      <c r="I2260" t="s">
        <v>8224</v>
      </c>
      <c r="J2260" t="s">
        <v>8246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t="str">
        <f t="shared" si="176"/>
        <v>games</v>
      </c>
      <c r="R2260" t="str">
        <f t="shared" si="177"/>
        <v>tabletop games</v>
      </c>
      <c r="S2260" s="10">
        <f t="shared" si="178"/>
        <v>42136.75100694444</v>
      </c>
      <c r="T2260" s="10">
        <f t="shared" si="179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75"/>
        <v>18.670999999999999</v>
      </c>
      <c r="G2261" t="s">
        <v>8219</v>
      </c>
      <c r="H2261">
        <f>E2261/N2261</f>
        <v>90.635922330097088</v>
      </c>
      <c r="I2261" t="s">
        <v>8225</v>
      </c>
      <c r="J2261" t="s">
        <v>8247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t="str">
        <f t="shared" si="176"/>
        <v>games</v>
      </c>
      <c r="R2261" t="str">
        <f t="shared" si="177"/>
        <v>tabletop games</v>
      </c>
      <c r="S2261" s="10">
        <f t="shared" si="178"/>
        <v>42702.804814814815</v>
      </c>
      <c r="T2261" s="10">
        <f t="shared" si="179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75"/>
        <v>3.2692000000000001</v>
      </c>
      <c r="G2262" t="s">
        <v>8219</v>
      </c>
      <c r="H2262">
        <f>E2262/N2262</f>
        <v>97.297619047619051</v>
      </c>
      <c r="I2262" t="s">
        <v>8224</v>
      </c>
      <c r="J2262" t="s">
        <v>8246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t="str">
        <f t="shared" si="176"/>
        <v>games</v>
      </c>
      <c r="R2262" t="str">
        <f t="shared" si="177"/>
        <v>tabletop games</v>
      </c>
      <c r="S2262" s="10">
        <f t="shared" si="178"/>
        <v>41695.016782407409</v>
      </c>
      <c r="T2262" s="10">
        <f t="shared" si="179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75"/>
        <v>7.7949999999999999</v>
      </c>
      <c r="G2263" t="s">
        <v>8219</v>
      </c>
      <c r="H2263">
        <f>E2263/N2263</f>
        <v>37.11904761904762</v>
      </c>
      <c r="I2263" t="s">
        <v>8226</v>
      </c>
      <c r="J2263" t="s">
        <v>8248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t="str">
        <f t="shared" si="176"/>
        <v>games</v>
      </c>
      <c r="R2263" t="str">
        <f t="shared" si="177"/>
        <v>tabletop games</v>
      </c>
      <c r="S2263" s="10">
        <f t="shared" si="178"/>
        <v>42759.724768518514</v>
      </c>
      <c r="T2263" s="10">
        <f t="shared" si="179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75"/>
        <v>1.5415151515151515</v>
      </c>
      <c r="G2264" t="s">
        <v>8219</v>
      </c>
      <c r="H2264">
        <f>E2264/N2264</f>
        <v>28.104972375690608</v>
      </c>
      <c r="I2264" t="s">
        <v>8224</v>
      </c>
      <c r="J2264" t="s">
        <v>8246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t="str">
        <f t="shared" si="176"/>
        <v>games</v>
      </c>
      <c r="R2264" t="str">
        <f t="shared" si="177"/>
        <v>tabletop games</v>
      </c>
      <c r="S2264" s="10">
        <f t="shared" si="178"/>
        <v>41926.585162037038</v>
      </c>
      <c r="T2264" s="10">
        <f t="shared" si="179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75"/>
        <v>1.1554666666666666</v>
      </c>
      <c r="G2265" t="s">
        <v>8219</v>
      </c>
      <c r="H2265">
        <f>E2265/N2265</f>
        <v>144.43333333333334</v>
      </c>
      <c r="I2265" t="s">
        <v>8235</v>
      </c>
      <c r="J2265" t="s">
        <v>8255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t="str">
        <f t="shared" si="176"/>
        <v>games</v>
      </c>
      <c r="R2265" t="str">
        <f t="shared" si="177"/>
        <v>tabletop games</v>
      </c>
      <c r="S2265" s="10">
        <f t="shared" si="178"/>
        <v>42014.832326388889</v>
      </c>
      <c r="T2265" s="10">
        <f t="shared" si="179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75"/>
        <v>1.8003333333333333</v>
      </c>
      <c r="G2266" t="s">
        <v>8219</v>
      </c>
      <c r="H2266">
        <f>E2266/N2266</f>
        <v>24.274157303370785</v>
      </c>
      <c r="I2266" t="s">
        <v>8224</v>
      </c>
      <c r="J2266" t="s">
        <v>8246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t="str">
        <f t="shared" si="176"/>
        <v>games</v>
      </c>
      <c r="R2266" t="str">
        <f t="shared" si="177"/>
        <v>tabletop games</v>
      </c>
      <c r="S2266" s="10">
        <f t="shared" si="178"/>
        <v>42496.582337962958</v>
      </c>
      <c r="T2266" s="10">
        <f t="shared" si="179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75"/>
        <v>2.9849999999999999</v>
      </c>
      <c r="G2267" t="s">
        <v>8219</v>
      </c>
      <c r="H2267">
        <f>E2267/N2267</f>
        <v>35.117647058823529</v>
      </c>
      <c r="I2267" t="s">
        <v>8225</v>
      </c>
      <c r="J2267" t="s">
        <v>8247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t="str">
        <f t="shared" si="176"/>
        <v>games</v>
      </c>
      <c r="R2267" t="str">
        <f t="shared" si="177"/>
        <v>tabletop games</v>
      </c>
      <c r="S2267" s="10">
        <f t="shared" si="178"/>
        <v>42689.853090277778</v>
      </c>
      <c r="T2267" s="10">
        <f t="shared" si="179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75"/>
        <v>3.2026666666666666</v>
      </c>
      <c r="G2268" t="s">
        <v>8219</v>
      </c>
      <c r="H2268">
        <f>E2268/N2268</f>
        <v>24.762886597938145</v>
      </c>
      <c r="I2268" t="s">
        <v>8224</v>
      </c>
      <c r="J2268" t="s">
        <v>8246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t="str">
        <f t="shared" si="176"/>
        <v>games</v>
      </c>
      <c r="R2268" t="str">
        <f t="shared" si="177"/>
        <v>tabletop games</v>
      </c>
      <c r="S2268" s="10">
        <f t="shared" si="178"/>
        <v>42469.874907407408</v>
      </c>
      <c r="T2268" s="10">
        <f t="shared" si="179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75"/>
        <v>3.80525</v>
      </c>
      <c r="G2269" t="s">
        <v>8219</v>
      </c>
      <c r="H2269">
        <f>E2269/N2269</f>
        <v>188.37871287128712</v>
      </c>
      <c r="I2269" t="s">
        <v>8224</v>
      </c>
      <c r="J2269" t="s">
        <v>8246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t="str">
        <f t="shared" si="176"/>
        <v>games</v>
      </c>
      <c r="R2269" t="str">
        <f t="shared" si="177"/>
        <v>tabletop games</v>
      </c>
      <c r="S2269" s="10">
        <f t="shared" si="178"/>
        <v>41968.829826388886</v>
      </c>
      <c r="T2269" s="10">
        <f t="shared" si="179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75"/>
        <v>1.026</v>
      </c>
      <c r="G2270" t="s">
        <v>8219</v>
      </c>
      <c r="H2270">
        <f>E2270/N2270</f>
        <v>148.08247422680412</v>
      </c>
      <c r="I2270" t="s">
        <v>8224</v>
      </c>
      <c r="J2270" t="s">
        <v>8246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t="str">
        <f t="shared" si="176"/>
        <v>games</v>
      </c>
      <c r="R2270" t="str">
        <f t="shared" si="177"/>
        <v>tabletop games</v>
      </c>
      <c r="S2270" s="10">
        <f t="shared" si="178"/>
        <v>42776.082349537035</v>
      </c>
      <c r="T2270" s="10">
        <f t="shared" si="179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75"/>
        <v>18.016400000000001</v>
      </c>
      <c r="G2271" t="s">
        <v>8219</v>
      </c>
      <c r="H2271">
        <f>E2271/N2271</f>
        <v>49.934589800443462</v>
      </c>
      <c r="I2271" t="s">
        <v>8224</v>
      </c>
      <c r="J2271" t="s">
        <v>8246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t="str">
        <f t="shared" si="176"/>
        <v>games</v>
      </c>
      <c r="R2271" t="str">
        <f t="shared" si="177"/>
        <v>tabletop games</v>
      </c>
      <c r="S2271" s="10">
        <f t="shared" si="178"/>
        <v>42776.704432870371</v>
      </c>
      <c r="T2271" s="10">
        <f t="shared" si="179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75"/>
        <v>7.2024800000000004</v>
      </c>
      <c r="G2272" t="s">
        <v>8219</v>
      </c>
      <c r="H2272">
        <f>E2272/N2272</f>
        <v>107.82155688622754</v>
      </c>
      <c r="I2272" t="s">
        <v>8224</v>
      </c>
      <c r="J2272" t="s">
        <v>8246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t="str">
        <f t="shared" si="176"/>
        <v>games</v>
      </c>
      <c r="R2272" t="str">
        <f t="shared" si="177"/>
        <v>tabletop games</v>
      </c>
      <c r="S2272" s="10">
        <f t="shared" si="178"/>
        <v>42725.869363425925</v>
      </c>
      <c r="T2272" s="10">
        <f t="shared" si="179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75"/>
        <v>2.8309000000000002</v>
      </c>
      <c r="G2273" t="s">
        <v>8219</v>
      </c>
      <c r="H2273">
        <f>E2273/N2273</f>
        <v>42.63403614457831</v>
      </c>
      <c r="I2273" t="s">
        <v>8224</v>
      </c>
      <c r="J2273" t="s">
        <v>8246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t="str">
        <f t="shared" si="176"/>
        <v>games</v>
      </c>
      <c r="R2273" t="str">
        <f t="shared" si="177"/>
        <v>tabletop games</v>
      </c>
      <c r="S2273" s="10">
        <f t="shared" si="178"/>
        <v>42684.000046296293</v>
      </c>
      <c r="T2273" s="10">
        <f t="shared" si="179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75"/>
        <v>13.566000000000001</v>
      </c>
      <c r="G2274" t="s">
        <v>8219</v>
      </c>
      <c r="H2274">
        <f>E2274/N2274</f>
        <v>14.370762711864407</v>
      </c>
      <c r="I2274" t="s">
        <v>8224</v>
      </c>
      <c r="J2274" t="s">
        <v>8246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t="str">
        <f t="shared" si="176"/>
        <v>games</v>
      </c>
      <c r="R2274" t="str">
        <f t="shared" si="177"/>
        <v>tabletop games</v>
      </c>
      <c r="S2274" s="10">
        <f t="shared" si="178"/>
        <v>42315.699490740735</v>
      </c>
      <c r="T2274" s="10">
        <f t="shared" si="179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75"/>
        <v>2.2035999999999998</v>
      </c>
      <c r="G2275" t="s">
        <v>8219</v>
      </c>
      <c r="H2275">
        <f>E2275/N2275</f>
        <v>37.476190476190474</v>
      </c>
      <c r="I2275" t="s">
        <v>8229</v>
      </c>
      <c r="J2275" t="s">
        <v>8251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t="str">
        <f t="shared" si="176"/>
        <v>games</v>
      </c>
      <c r="R2275" t="str">
        <f t="shared" si="177"/>
        <v>tabletop games</v>
      </c>
      <c r="S2275" s="10">
        <f t="shared" si="178"/>
        <v>42781.549097222218</v>
      </c>
      <c r="T2275" s="10">
        <f t="shared" si="179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75"/>
        <v>1.196</v>
      </c>
      <c r="G2276" t="s">
        <v>8219</v>
      </c>
      <c r="H2276">
        <f>E2276/N2276</f>
        <v>30.202020202020201</v>
      </c>
      <c r="I2276" t="s">
        <v>8224</v>
      </c>
      <c r="J2276" t="s">
        <v>8246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t="str">
        <f t="shared" si="176"/>
        <v>games</v>
      </c>
      <c r="R2276" t="str">
        <f t="shared" si="177"/>
        <v>tabletop games</v>
      </c>
      <c r="S2276" s="10">
        <f t="shared" si="178"/>
        <v>41663.500659722224</v>
      </c>
      <c r="T2276" s="10">
        <f t="shared" si="179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75"/>
        <v>4.0776923076923079</v>
      </c>
      <c r="G2277" t="s">
        <v>8219</v>
      </c>
      <c r="H2277">
        <f>E2277/N2277</f>
        <v>33.550632911392405</v>
      </c>
      <c r="I2277" t="s">
        <v>8225</v>
      </c>
      <c r="J2277" t="s">
        <v>8247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t="str">
        <f t="shared" si="176"/>
        <v>games</v>
      </c>
      <c r="R2277" t="str">
        <f t="shared" si="177"/>
        <v>tabletop games</v>
      </c>
      <c r="S2277" s="10">
        <f t="shared" si="178"/>
        <v>41965.616655092599</v>
      </c>
      <c r="T2277" s="10">
        <f t="shared" si="179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75"/>
        <v>1.0581826105905425</v>
      </c>
      <c r="G2278" t="s">
        <v>8219</v>
      </c>
      <c r="H2278">
        <f>E2278/N2278</f>
        <v>64.74666666666667</v>
      </c>
      <c r="I2278" t="s">
        <v>8224</v>
      </c>
      <c r="J2278" t="s">
        <v>8246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t="str">
        <f t="shared" si="176"/>
        <v>games</v>
      </c>
      <c r="R2278" t="str">
        <f t="shared" si="177"/>
        <v>tabletop games</v>
      </c>
      <c r="S2278" s="10">
        <f t="shared" si="178"/>
        <v>41614.651493055557</v>
      </c>
      <c r="T2278" s="10">
        <f t="shared" si="179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75"/>
        <v>1.4108235294117648</v>
      </c>
      <c r="G2279" t="s">
        <v>8219</v>
      </c>
      <c r="H2279">
        <f>E2279/N2279</f>
        <v>57.932367149758456</v>
      </c>
      <c r="I2279" t="s">
        <v>8224</v>
      </c>
      <c r="J2279" t="s">
        <v>8246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t="str">
        <f t="shared" si="176"/>
        <v>games</v>
      </c>
      <c r="R2279" t="str">
        <f t="shared" si="177"/>
        <v>tabletop games</v>
      </c>
      <c r="S2279" s="10">
        <f t="shared" si="178"/>
        <v>40936.678506944445</v>
      </c>
      <c r="T2279" s="10">
        <f t="shared" si="179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75"/>
        <v>2.7069999999999999</v>
      </c>
      <c r="G2280" t="s">
        <v>8219</v>
      </c>
      <c r="H2280">
        <f>E2280/N2280</f>
        <v>53.078431372549019</v>
      </c>
      <c r="I2280" t="s">
        <v>8237</v>
      </c>
      <c r="J2280" t="s">
        <v>8249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t="str">
        <f t="shared" si="176"/>
        <v>games</v>
      </c>
      <c r="R2280" t="str">
        <f t="shared" si="177"/>
        <v>tabletop games</v>
      </c>
      <c r="S2280" s="10">
        <f t="shared" si="178"/>
        <v>42338.709108796291</v>
      </c>
      <c r="T2280" s="10">
        <f t="shared" si="179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75"/>
        <v>1.538</v>
      </c>
      <c r="G2281" t="s">
        <v>8219</v>
      </c>
      <c r="H2281">
        <f>E2281/N2281</f>
        <v>48.0625</v>
      </c>
      <c r="I2281" t="s">
        <v>8224</v>
      </c>
      <c r="J2281" t="s">
        <v>8246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t="str">
        <f t="shared" si="176"/>
        <v>games</v>
      </c>
      <c r="R2281" t="str">
        <f t="shared" si="177"/>
        <v>tabletop games</v>
      </c>
      <c r="S2281" s="10">
        <f t="shared" si="178"/>
        <v>42020.806701388887</v>
      </c>
      <c r="T2281" s="10">
        <f t="shared" si="179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75"/>
        <v>4.0357653061224488</v>
      </c>
      <c r="G2282" t="s">
        <v>8219</v>
      </c>
      <c r="H2282">
        <f>E2282/N2282</f>
        <v>82.396874999999994</v>
      </c>
      <c r="I2282" t="s">
        <v>8224</v>
      </c>
      <c r="J2282" t="s">
        <v>8246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t="str">
        <f t="shared" si="176"/>
        <v>games</v>
      </c>
      <c r="R2282" t="str">
        <f t="shared" si="177"/>
        <v>tabletop games</v>
      </c>
      <c r="S2282" s="10">
        <f t="shared" si="178"/>
        <v>42234.624895833331</v>
      </c>
      <c r="T2282" s="10">
        <f t="shared" si="179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75"/>
        <v>1.85</v>
      </c>
      <c r="G2283" t="s">
        <v>8219</v>
      </c>
      <c r="H2283">
        <f>E2283/N2283</f>
        <v>50.454545454545453</v>
      </c>
      <c r="I2283" t="s">
        <v>8224</v>
      </c>
      <c r="J2283" t="s">
        <v>8246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t="str">
        <f t="shared" si="176"/>
        <v>music</v>
      </c>
      <c r="R2283" t="str">
        <f t="shared" si="177"/>
        <v>rock</v>
      </c>
      <c r="S2283" s="10">
        <f t="shared" si="178"/>
        <v>40687.285844907405</v>
      </c>
      <c r="T2283" s="10">
        <f t="shared" si="179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75"/>
        <v>1.8533333333333333</v>
      </c>
      <c r="G2284" t="s">
        <v>8219</v>
      </c>
      <c r="H2284">
        <f>E2284/N2284</f>
        <v>115.83333333333333</v>
      </c>
      <c r="I2284" t="s">
        <v>8224</v>
      </c>
      <c r="J2284" t="s">
        <v>8246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t="str">
        <f t="shared" si="176"/>
        <v>music</v>
      </c>
      <c r="R2284" t="str">
        <f t="shared" si="177"/>
        <v>rock</v>
      </c>
      <c r="S2284" s="10">
        <f t="shared" si="178"/>
        <v>42323.17460648148</v>
      </c>
      <c r="T2284" s="10">
        <f t="shared" si="179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75"/>
        <v>1.0085533333333332</v>
      </c>
      <c r="G2285" t="s">
        <v>8219</v>
      </c>
      <c r="H2285">
        <f>E2285/N2285</f>
        <v>63.03458333333333</v>
      </c>
      <c r="I2285" t="s">
        <v>8224</v>
      </c>
      <c r="J2285" t="s">
        <v>8246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t="str">
        <f t="shared" si="176"/>
        <v>music</v>
      </c>
      <c r="R2285" t="str">
        <f t="shared" si="177"/>
        <v>rock</v>
      </c>
      <c r="S2285" s="10">
        <f t="shared" si="178"/>
        <v>40978.125046296293</v>
      </c>
      <c r="T2285" s="10">
        <f t="shared" si="179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75"/>
        <v>1.0622116666666668</v>
      </c>
      <c r="G2286" t="s">
        <v>8219</v>
      </c>
      <c r="H2286">
        <f>E2286/N2286</f>
        <v>108.02152542372882</v>
      </c>
      <c r="I2286" t="s">
        <v>8224</v>
      </c>
      <c r="J2286" t="s">
        <v>8246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t="str">
        <f t="shared" si="176"/>
        <v>music</v>
      </c>
      <c r="R2286" t="str">
        <f t="shared" si="177"/>
        <v>rock</v>
      </c>
      <c r="S2286" s="10">
        <f t="shared" si="178"/>
        <v>40585.796817129631</v>
      </c>
      <c r="T2286" s="10">
        <f t="shared" si="179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75"/>
        <v>1.2136666666666667</v>
      </c>
      <c r="G2287" t="s">
        <v>8219</v>
      </c>
      <c r="H2287">
        <f>E2287/N2287</f>
        <v>46.088607594936711</v>
      </c>
      <c r="I2287" t="s">
        <v>8224</v>
      </c>
      <c r="J2287" t="s">
        <v>8246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t="str">
        <f t="shared" si="176"/>
        <v>music</v>
      </c>
      <c r="R2287" t="str">
        <f t="shared" si="177"/>
        <v>rock</v>
      </c>
      <c r="S2287" s="10">
        <f t="shared" si="178"/>
        <v>41059.185682870368</v>
      </c>
      <c r="T2287" s="10">
        <f t="shared" si="179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75"/>
        <v>1.0006666666666666</v>
      </c>
      <c r="G2288" t="s">
        <v>8219</v>
      </c>
      <c r="H2288">
        <f>E2288/N2288</f>
        <v>107.21428571428571</v>
      </c>
      <c r="I2288" t="s">
        <v>8224</v>
      </c>
      <c r="J2288" t="s">
        <v>8246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t="str">
        <f t="shared" si="176"/>
        <v>music</v>
      </c>
      <c r="R2288" t="str">
        <f t="shared" si="177"/>
        <v>rock</v>
      </c>
      <c r="S2288" s="10">
        <f t="shared" si="178"/>
        <v>41494.963587962964</v>
      </c>
      <c r="T2288" s="10">
        <f t="shared" si="179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75"/>
        <v>1.1997755555555556</v>
      </c>
      <c r="G2289" t="s">
        <v>8219</v>
      </c>
      <c r="H2289">
        <f>E2289/N2289</f>
        <v>50.9338679245283</v>
      </c>
      <c r="I2289" t="s">
        <v>8224</v>
      </c>
      <c r="J2289" t="s">
        <v>8246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t="str">
        <f t="shared" si="176"/>
        <v>music</v>
      </c>
      <c r="R2289" t="str">
        <f t="shared" si="177"/>
        <v>rock</v>
      </c>
      <c r="S2289" s="10">
        <f t="shared" si="178"/>
        <v>41792.667361111111</v>
      </c>
      <c r="T2289" s="10">
        <f t="shared" si="179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75"/>
        <v>1.0009999999999999</v>
      </c>
      <c r="G2290" t="s">
        <v>8219</v>
      </c>
      <c r="H2290">
        <f>E2290/N2290</f>
        <v>40.04</v>
      </c>
      <c r="I2290" t="s">
        <v>8224</v>
      </c>
      <c r="J2290" t="s">
        <v>8246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t="str">
        <f t="shared" si="176"/>
        <v>music</v>
      </c>
      <c r="R2290" t="str">
        <f t="shared" si="177"/>
        <v>rock</v>
      </c>
      <c r="S2290" s="10">
        <f t="shared" si="178"/>
        <v>41067.827418981484</v>
      </c>
      <c r="T2290" s="10">
        <f t="shared" si="179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75"/>
        <v>1.0740000000000001</v>
      </c>
      <c r="G2291" t="s">
        <v>8219</v>
      </c>
      <c r="H2291">
        <f>E2291/N2291</f>
        <v>64.44</v>
      </c>
      <c r="I2291" t="s">
        <v>8224</v>
      </c>
      <c r="J2291" t="s">
        <v>8246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t="str">
        <f t="shared" si="176"/>
        <v>music</v>
      </c>
      <c r="R2291" t="str">
        <f t="shared" si="177"/>
        <v>rock</v>
      </c>
      <c r="S2291" s="10">
        <f t="shared" si="178"/>
        <v>41571.998379629629</v>
      </c>
      <c r="T2291" s="10">
        <f t="shared" si="179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75"/>
        <v>1.0406666666666666</v>
      </c>
      <c r="G2292" t="s">
        <v>8219</v>
      </c>
      <c r="H2292">
        <f>E2292/N2292</f>
        <v>53.827586206896555</v>
      </c>
      <c r="I2292" t="s">
        <v>8224</v>
      </c>
      <c r="J2292" t="s">
        <v>8246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t="str">
        <f t="shared" si="176"/>
        <v>music</v>
      </c>
      <c r="R2292" t="str">
        <f t="shared" si="177"/>
        <v>rock</v>
      </c>
      <c r="S2292" s="10">
        <f t="shared" si="178"/>
        <v>40070.253819444442</v>
      </c>
      <c r="T2292" s="10">
        <f t="shared" si="179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75"/>
        <v>1.728</v>
      </c>
      <c r="G2293" t="s">
        <v>8219</v>
      </c>
      <c r="H2293">
        <f>E2293/N2293</f>
        <v>100.46511627906976</v>
      </c>
      <c r="I2293" t="s">
        <v>8224</v>
      </c>
      <c r="J2293" t="s">
        <v>8246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t="str">
        <f t="shared" si="176"/>
        <v>music</v>
      </c>
      <c r="R2293" t="str">
        <f t="shared" si="177"/>
        <v>rock</v>
      </c>
      <c r="S2293" s="10">
        <f t="shared" si="178"/>
        <v>40987.977060185185</v>
      </c>
      <c r="T2293" s="10">
        <f t="shared" si="179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75"/>
        <v>1.072505</v>
      </c>
      <c r="G2294" t="s">
        <v>8219</v>
      </c>
      <c r="H2294">
        <f>E2294/N2294</f>
        <v>46.630652173913049</v>
      </c>
      <c r="I2294" t="s">
        <v>8224</v>
      </c>
      <c r="J2294" t="s">
        <v>8246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t="str">
        <f t="shared" si="176"/>
        <v>music</v>
      </c>
      <c r="R2294" t="str">
        <f t="shared" si="177"/>
        <v>rock</v>
      </c>
      <c r="S2294" s="10">
        <f t="shared" si="178"/>
        <v>40987.697638888887</v>
      </c>
      <c r="T2294" s="10">
        <f t="shared" si="179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75"/>
        <v>1.0823529411764705</v>
      </c>
      <c r="G2295" t="s">
        <v>8219</v>
      </c>
      <c r="H2295">
        <f>E2295/N2295</f>
        <v>34.074074074074076</v>
      </c>
      <c r="I2295" t="s">
        <v>8224</v>
      </c>
      <c r="J2295" t="s">
        <v>8246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t="str">
        <f t="shared" si="176"/>
        <v>music</v>
      </c>
      <c r="R2295" t="str">
        <f t="shared" si="177"/>
        <v>rock</v>
      </c>
      <c r="S2295" s="10">
        <f t="shared" si="178"/>
        <v>41151.708321759259</v>
      </c>
      <c r="T2295" s="10">
        <f t="shared" si="179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75"/>
        <v>1.4608079999999999</v>
      </c>
      <c r="G2296" t="s">
        <v>8219</v>
      </c>
      <c r="H2296">
        <f>E2296/N2296</f>
        <v>65.214642857142863</v>
      </c>
      <c r="I2296" t="s">
        <v>8224</v>
      </c>
      <c r="J2296" t="s">
        <v>8246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t="str">
        <f t="shared" si="176"/>
        <v>music</v>
      </c>
      <c r="R2296" t="str">
        <f t="shared" si="177"/>
        <v>rock</v>
      </c>
      <c r="S2296" s="10">
        <f t="shared" si="178"/>
        <v>41264.72314814815</v>
      </c>
      <c r="T2296" s="10">
        <f t="shared" si="179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75"/>
        <v>1.2524999999999999</v>
      </c>
      <c r="G2297" t="s">
        <v>8219</v>
      </c>
      <c r="H2297">
        <f>E2297/N2297</f>
        <v>44.205882352941174</v>
      </c>
      <c r="I2297" t="s">
        <v>8224</v>
      </c>
      <c r="J2297" t="s">
        <v>8246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t="str">
        <f t="shared" si="176"/>
        <v>music</v>
      </c>
      <c r="R2297" t="str">
        <f t="shared" si="177"/>
        <v>rock</v>
      </c>
      <c r="S2297" s="10">
        <f t="shared" si="178"/>
        <v>41270.954351851848</v>
      </c>
      <c r="T2297" s="10">
        <f t="shared" si="179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75"/>
        <v>1.4907142857142857</v>
      </c>
      <c r="G2298" t="s">
        <v>8219</v>
      </c>
      <c r="H2298">
        <f>E2298/N2298</f>
        <v>71.965517241379317</v>
      </c>
      <c r="I2298" t="s">
        <v>8224</v>
      </c>
      <c r="J2298" t="s">
        <v>8246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t="str">
        <f t="shared" si="176"/>
        <v>music</v>
      </c>
      <c r="R2298" t="str">
        <f t="shared" si="177"/>
        <v>rock</v>
      </c>
      <c r="S2298" s="10">
        <f t="shared" si="178"/>
        <v>40927.731782407405</v>
      </c>
      <c r="T2298" s="10">
        <f t="shared" si="179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75"/>
        <v>1.006</v>
      </c>
      <c r="G2299" t="s">
        <v>8219</v>
      </c>
      <c r="H2299">
        <f>E2299/N2299</f>
        <v>52.94736842105263</v>
      </c>
      <c r="I2299" t="s">
        <v>8224</v>
      </c>
      <c r="J2299" t="s">
        <v>8246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t="str">
        <f t="shared" si="176"/>
        <v>music</v>
      </c>
      <c r="R2299" t="str">
        <f t="shared" si="177"/>
        <v>rock</v>
      </c>
      <c r="S2299" s="10">
        <f t="shared" si="178"/>
        <v>40948.042233796295</v>
      </c>
      <c r="T2299" s="10">
        <f t="shared" si="179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75"/>
        <v>1.0507333333333333</v>
      </c>
      <c r="G2300" t="s">
        <v>8219</v>
      </c>
      <c r="H2300">
        <f>E2300/N2300</f>
        <v>109.45138888888889</v>
      </c>
      <c r="I2300" t="s">
        <v>8224</v>
      </c>
      <c r="J2300" t="s">
        <v>8246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t="str">
        <f t="shared" si="176"/>
        <v>music</v>
      </c>
      <c r="R2300" t="str">
        <f t="shared" si="177"/>
        <v>rock</v>
      </c>
      <c r="S2300" s="10">
        <f t="shared" si="178"/>
        <v>41694.84065972222</v>
      </c>
      <c r="T2300" s="10">
        <f t="shared" si="179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75"/>
        <v>3.5016666666666665</v>
      </c>
      <c r="G2301" t="s">
        <v>8219</v>
      </c>
      <c r="H2301">
        <f>E2301/N2301</f>
        <v>75.035714285714292</v>
      </c>
      <c r="I2301" t="s">
        <v>8224</v>
      </c>
      <c r="J2301" t="s">
        <v>8246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t="str">
        <f t="shared" si="176"/>
        <v>music</v>
      </c>
      <c r="R2301" t="str">
        <f t="shared" si="177"/>
        <v>rock</v>
      </c>
      <c r="S2301" s="10">
        <f t="shared" si="178"/>
        <v>40565.032511574071</v>
      </c>
      <c r="T2301" s="10">
        <f t="shared" si="179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75"/>
        <v>1.0125</v>
      </c>
      <c r="G2302" t="s">
        <v>8219</v>
      </c>
      <c r="H2302">
        <f>E2302/N2302</f>
        <v>115.71428571428571</v>
      </c>
      <c r="I2302" t="s">
        <v>8224</v>
      </c>
      <c r="J2302" t="s">
        <v>8246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t="str">
        <f t="shared" si="176"/>
        <v>music</v>
      </c>
      <c r="R2302" t="str">
        <f t="shared" si="177"/>
        <v>rock</v>
      </c>
      <c r="S2302" s="10">
        <f t="shared" si="178"/>
        <v>41074.727037037039</v>
      </c>
      <c r="T2302" s="10">
        <f t="shared" si="179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75"/>
        <v>1.336044</v>
      </c>
      <c r="G2303" t="s">
        <v>8219</v>
      </c>
      <c r="H2303">
        <f>E2303/N2303</f>
        <v>31.659810426540286</v>
      </c>
      <c r="I2303" t="s">
        <v>8224</v>
      </c>
      <c r="J2303" t="s">
        <v>8246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t="str">
        <f t="shared" si="176"/>
        <v>music</v>
      </c>
      <c r="R2303" t="str">
        <f t="shared" si="177"/>
        <v>indie rock</v>
      </c>
      <c r="S2303" s="10">
        <f t="shared" si="178"/>
        <v>41416.146944444445</v>
      </c>
      <c r="T2303" s="10">
        <f t="shared" si="179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75"/>
        <v>1.7065217391304348</v>
      </c>
      <c r="G2304" t="s">
        <v>8219</v>
      </c>
      <c r="H2304">
        <f>E2304/N2304</f>
        <v>46.176470588235297</v>
      </c>
      <c r="I2304" t="s">
        <v>8224</v>
      </c>
      <c r="J2304" t="s">
        <v>8246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t="str">
        <f t="shared" si="176"/>
        <v>music</v>
      </c>
      <c r="R2304" t="str">
        <f t="shared" si="177"/>
        <v>indie rock</v>
      </c>
      <c r="S2304" s="10">
        <f t="shared" si="178"/>
        <v>41605.868449074071</v>
      </c>
      <c r="T2304" s="10">
        <f t="shared" si="179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75"/>
        <v>1.0935829457364341</v>
      </c>
      <c r="G2305" t="s">
        <v>8219</v>
      </c>
      <c r="H2305">
        <f>E2305/N2305</f>
        <v>68.481650485436887</v>
      </c>
      <c r="I2305" t="s">
        <v>8224</v>
      </c>
      <c r="J2305" t="s">
        <v>8246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t="str">
        <f t="shared" si="176"/>
        <v>music</v>
      </c>
      <c r="R2305" t="str">
        <f t="shared" si="177"/>
        <v>indie rock</v>
      </c>
      <c r="S2305" s="10">
        <f t="shared" si="178"/>
        <v>40850.111064814817</v>
      </c>
      <c r="T2305" s="10">
        <f t="shared" si="179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si="175"/>
        <v>1.0070033333333335</v>
      </c>
      <c r="G2306" t="s">
        <v>8219</v>
      </c>
      <c r="H2306">
        <f>E2306/N2306</f>
        <v>53.469203539823013</v>
      </c>
      <c r="I2306" t="s">
        <v>8224</v>
      </c>
      <c r="J2306" t="s">
        <v>8246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t="str">
        <f t="shared" si="176"/>
        <v>music</v>
      </c>
      <c r="R2306" t="str">
        <f t="shared" si="177"/>
        <v>indie rock</v>
      </c>
      <c r="S2306" s="10">
        <f t="shared" si="178"/>
        <v>40502.815868055557</v>
      </c>
      <c r="T2306" s="10">
        <f t="shared" si="17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ref="F2307:F2370" si="180">E2307/D2307</f>
        <v>1.0122777777777778</v>
      </c>
      <c r="G2307" t="s">
        <v>8219</v>
      </c>
      <c r="H2307">
        <f>E2307/N2307</f>
        <v>109.10778443113773</v>
      </c>
      <c r="I2307" t="s">
        <v>8224</v>
      </c>
      <c r="J2307" t="s">
        <v>8246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t="str">
        <f t="shared" ref="Q2307:Q2370" si="181">LEFT(P2307,(FIND("/",P2307,1)-1))</f>
        <v>music</v>
      </c>
      <c r="R2307" t="str">
        <f t="shared" ref="R2307:R2370" si="182">MID(P2307,FIND("/",P2307)+1,256)</f>
        <v>indie rock</v>
      </c>
      <c r="S2307" s="10">
        <f t="shared" ref="S2307:S2370" si="183">(((L2307/60)/60)/24)+DATE(1970,1,1)</f>
        <v>41834.695277777777</v>
      </c>
      <c r="T2307" s="10">
        <f t="shared" ref="T2307:T2370" si="184">(((K2307/60)/60)/24)+DATE(1970,1,1)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80"/>
        <v>1.0675857142857144</v>
      </c>
      <c r="G2308" t="s">
        <v>8219</v>
      </c>
      <c r="H2308">
        <f>E2308/N2308</f>
        <v>51.185616438356163</v>
      </c>
      <c r="I2308" t="s">
        <v>8224</v>
      </c>
      <c r="J2308" t="s">
        <v>8246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t="str">
        <f t="shared" si="181"/>
        <v>music</v>
      </c>
      <c r="R2308" t="str">
        <f t="shared" si="182"/>
        <v>indie rock</v>
      </c>
      <c r="S2308" s="10">
        <f t="shared" si="183"/>
        <v>40948.16815972222</v>
      </c>
      <c r="T2308" s="10">
        <f t="shared" si="184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80"/>
        <v>1.0665777537961894</v>
      </c>
      <c r="G2309" t="s">
        <v>8219</v>
      </c>
      <c r="H2309">
        <f>E2309/N2309</f>
        <v>27.936800000000002</v>
      </c>
      <c r="I2309" t="s">
        <v>8224</v>
      </c>
      <c r="J2309" t="s">
        <v>8246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t="str">
        <f t="shared" si="181"/>
        <v>music</v>
      </c>
      <c r="R2309" t="str">
        <f t="shared" si="182"/>
        <v>indie rock</v>
      </c>
      <c r="S2309" s="10">
        <f t="shared" si="183"/>
        <v>41004.802465277775</v>
      </c>
      <c r="T2309" s="10">
        <f t="shared" si="184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80"/>
        <v>1.0130622</v>
      </c>
      <c r="G2310" t="s">
        <v>8219</v>
      </c>
      <c r="H2310">
        <f>E2310/N2310</f>
        <v>82.496921824104234</v>
      </c>
      <c r="I2310" t="s">
        <v>8224</v>
      </c>
      <c r="J2310" t="s">
        <v>8246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t="str">
        <f t="shared" si="181"/>
        <v>music</v>
      </c>
      <c r="R2310" t="str">
        <f t="shared" si="182"/>
        <v>indie rock</v>
      </c>
      <c r="S2310" s="10">
        <f t="shared" si="183"/>
        <v>41851.962916666671</v>
      </c>
      <c r="T2310" s="10">
        <f t="shared" si="184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80"/>
        <v>1.0667450000000001</v>
      </c>
      <c r="G2311" t="s">
        <v>8219</v>
      </c>
      <c r="H2311">
        <f>E2311/N2311</f>
        <v>59.817476635514019</v>
      </c>
      <c r="I2311" t="s">
        <v>8224</v>
      </c>
      <c r="J2311" t="s">
        <v>8246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t="str">
        <f t="shared" si="181"/>
        <v>music</v>
      </c>
      <c r="R2311" t="str">
        <f t="shared" si="182"/>
        <v>indie rock</v>
      </c>
      <c r="S2311" s="10">
        <f t="shared" si="183"/>
        <v>41307.987696759257</v>
      </c>
      <c r="T2311" s="10">
        <f t="shared" si="184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80"/>
        <v>4.288397837837838</v>
      </c>
      <c r="G2312" t="s">
        <v>8219</v>
      </c>
      <c r="H2312">
        <f>E2312/N2312</f>
        <v>64.816470588235291</v>
      </c>
      <c r="I2312" t="s">
        <v>8224</v>
      </c>
      <c r="J2312" t="s">
        <v>8246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t="str">
        <f t="shared" si="181"/>
        <v>music</v>
      </c>
      <c r="R2312" t="str">
        <f t="shared" si="182"/>
        <v>indie rock</v>
      </c>
      <c r="S2312" s="10">
        <f t="shared" si="183"/>
        <v>41324.79415509259</v>
      </c>
      <c r="T2312" s="10">
        <f t="shared" si="184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80"/>
        <v>1.0411111111111111</v>
      </c>
      <c r="G2313" t="s">
        <v>8219</v>
      </c>
      <c r="H2313">
        <f>E2313/N2313</f>
        <v>90.09615384615384</v>
      </c>
      <c r="I2313" t="s">
        <v>8224</v>
      </c>
      <c r="J2313" t="s">
        <v>8246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t="str">
        <f t="shared" si="181"/>
        <v>music</v>
      </c>
      <c r="R2313" t="str">
        <f t="shared" si="182"/>
        <v>indie rock</v>
      </c>
      <c r="S2313" s="10">
        <f t="shared" si="183"/>
        <v>41736.004502314812</v>
      </c>
      <c r="T2313" s="10">
        <f t="shared" si="184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80"/>
        <v>1.0786666666666667</v>
      </c>
      <c r="G2314" t="s">
        <v>8219</v>
      </c>
      <c r="H2314">
        <f>E2314/N2314</f>
        <v>40.962025316455694</v>
      </c>
      <c r="I2314" t="s">
        <v>8224</v>
      </c>
      <c r="J2314" t="s">
        <v>8246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t="str">
        <f t="shared" si="181"/>
        <v>music</v>
      </c>
      <c r="R2314" t="str">
        <f t="shared" si="182"/>
        <v>indie rock</v>
      </c>
      <c r="S2314" s="10">
        <f t="shared" si="183"/>
        <v>41716.632847222223</v>
      </c>
      <c r="T2314" s="10">
        <f t="shared" si="184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80"/>
        <v>1.7584040000000001</v>
      </c>
      <c r="G2315" t="s">
        <v>8219</v>
      </c>
      <c r="H2315">
        <f>E2315/N2315</f>
        <v>56.000127388535034</v>
      </c>
      <c r="I2315" t="s">
        <v>8224</v>
      </c>
      <c r="J2315" t="s">
        <v>8246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t="str">
        <f t="shared" si="181"/>
        <v>music</v>
      </c>
      <c r="R2315" t="str">
        <f t="shared" si="182"/>
        <v>indie rock</v>
      </c>
      <c r="S2315" s="10">
        <f t="shared" si="183"/>
        <v>41002.958634259259</v>
      </c>
      <c r="T2315" s="10">
        <f t="shared" si="184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80"/>
        <v>1.5697000000000001</v>
      </c>
      <c r="G2316" t="s">
        <v>8219</v>
      </c>
      <c r="H2316">
        <f>E2316/N2316</f>
        <v>37.672800000000002</v>
      </c>
      <c r="I2316" t="s">
        <v>8224</v>
      </c>
      <c r="J2316" t="s">
        <v>8246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t="str">
        <f t="shared" si="181"/>
        <v>music</v>
      </c>
      <c r="R2316" t="str">
        <f t="shared" si="182"/>
        <v>indie rock</v>
      </c>
      <c r="S2316" s="10">
        <f t="shared" si="183"/>
        <v>41037.551585648151</v>
      </c>
      <c r="T2316" s="10">
        <f t="shared" si="184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80"/>
        <v>1.026</v>
      </c>
      <c r="G2317" t="s">
        <v>8219</v>
      </c>
      <c r="H2317">
        <f>E2317/N2317</f>
        <v>40.078125</v>
      </c>
      <c r="I2317" t="s">
        <v>8224</v>
      </c>
      <c r="J2317" t="s">
        <v>8246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t="str">
        <f t="shared" si="181"/>
        <v>music</v>
      </c>
      <c r="R2317" t="str">
        <f t="shared" si="182"/>
        <v>indie rock</v>
      </c>
      <c r="S2317" s="10">
        <f t="shared" si="183"/>
        <v>41004.72619212963</v>
      </c>
      <c r="T2317" s="10">
        <f t="shared" si="184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80"/>
        <v>1.0404266666666666</v>
      </c>
      <c r="G2318" t="s">
        <v>8219</v>
      </c>
      <c r="H2318">
        <f>E2318/N2318</f>
        <v>78.031999999999996</v>
      </c>
      <c r="I2318" t="s">
        <v>8224</v>
      </c>
      <c r="J2318" t="s">
        <v>8246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t="str">
        <f t="shared" si="181"/>
        <v>music</v>
      </c>
      <c r="R2318" t="str">
        <f t="shared" si="182"/>
        <v>indie rock</v>
      </c>
      <c r="S2318" s="10">
        <f t="shared" si="183"/>
        <v>40079.725115740745</v>
      </c>
      <c r="T2318" s="10">
        <f t="shared" si="184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80"/>
        <v>1.04</v>
      </c>
      <c r="G2319" t="s">
        <v>8219</v>
      </c>
      <c r="H2319">
        <f>E2319/N2319</f>
        <v>18.90909090909091</v>
      </c>
      <c r="I2319" t="s">
        <v>8224</v>
      </c>
      <c r="J2319" t="s">
        <v>8246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t="str">
        <f t="shared" si="181"/>
        <v>music</v>
      </c>
      <c r="R2319" t="str">
        <f t="shared" si="182"/>
        <v>indie rock</v>
      </c>
      <c r="S2319" s="10">
        <f t="shared" si="183"/>
        <v>40192.542233796295</v>
      </c>
      <c r="T2319" s="10">
        <f t="shared" si="184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80"/>
        <v>1.2105999999999999</v>
      </c>
      <c r="G2320" t="s">
        <v>8219</v>
      </c>
      <c r="H2320">
        <f>E2320/N2320</f>
        <v>37.134969325153371</v>
      </c>
      <c r="I2320" t="s">
        <v>8224</v>
      </c>
      <c r="J2320" t="s">
        <v>8246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t="str">
        <f t="shared" si="181"/>
        <v>music</v>
      </c>
      <c r="R2320" t="str">
        <f t="shared" si="182"/>
        <v>indie rock</v>
      </c>
      <c r="S2320" s="10">
        <f t="shared" si="183"/>
        <v>40050.643680555557</v>
      </c>
      <c r="T2320" s="10">
        <f t="shared" si="184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80"/>
        <v>1.077</v>
      </c>
      <c r="G2321" t="s">
        <v>8219</v>
      </c>
      <c r="H2321">
        <f>E2321/N2321</f>
        <v>41.961038961038959</v>
      </c>
      <c r="I2321" t="s">
        <v>8224</v>
      </c>
      <c r="J2321" t="s">
        <v>8246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t="str">
        <f t="shared" si="181"/>
        <v>music</v>
      </c>
      <c r="R2321" t="str">
        <f t="shared" si="182"/>
        <v>indie rock</v>
      </c>
      <c r="S2321" s="10">
        <f t="shared" si="183"/>
        <v>41593.082002314812</v>
      </c>
      <c r="T2321" s="10">
        <f t="shared" si="184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80"/>
        <v>1.0866</v>
      </c>
      <c r="G2322" t="s">
        <v>8219</v>
      </c>
      <c r="H2322">
        <f>E2322/N2322</f>
        <v>61.044943820224717</v>
      </c>
      <c r="I2322" t="s">
        <v>8224</v>
      </c>
      <c r="J2322" t="s">
        <v>8246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t="str">
        <f t="shared" si="181"/>
        <v>music</v>
      </c>
      <c r="R2322" t="str">
        <f t="shared" si="182"/>
        <v>indie rock</v>
      </c>
      <c r="S2322" s="10">
        <f t="shared" si="183"/>
        <v>41696.817129629628</v>
      </c>
      <c r="T2322" s="10">
        <f t="shared" si="184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80"/>
        <v>0.39120962394619685</v>
      </c>
      <c r="G2323" t="s">
        <v>8222</v>
      </c>
      <c r="H2323">
        <f>E2323/N2323</f>
        <v>64.53125</v>
      </c>
      <c r="I2323" t="s">
        <v>8239</v>
      </c>
      <c r="J2323" t="s">
        <v>8249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t="str">
        <f t="shared" si="181"/>
        <v>food</v>
      </c>
      <c r="R2323" t="str">
        <f t="shared" si="182"/>
        <v>small batch</v>
      </c>
      <c r="S2323" s="10">
        <f t="shared" si="183"/>
        <v>42799.260428240741</v>
      </c>
      <c r="T2323" s="10">
        <f t="shared" si="184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80"/>
        <v>3.1481481481481478E-2</v>
      </c>
      <c r="G2324" t="s">
        <v>8222</v>
      </c>
      <c r="H2324">
        <f>E2324/N2324</f>
        <v>21.25</v>
      </c>
      <c r="I2324" t="s">
        <v>8224</v>
      </c>
      <c r="J2324" t="s">
        <v>8246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t="str">
        <f t="shared" si="181"/>
        <v>food</v>
      </c>
      <c r="R2324" t="str">
        <f t="shared" si="182"/>
        <v>small batch</v>
      </c>
      <c r="S2324" s="10">
        <f t="shared" si="183"/>
        <v>42804.895474537043</v>
      </c>
      <c r="T2324" s="10">
        <f t="shared" si="184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80"/>
        <v>0.48</v>
      </c>
      <c r="G2325" t="s">
        <v>8222</v>
      </c>
      <c r="H2325">
        <f>E2325/N2325</f>
        <v>30</v>
      </c>
      <c r="I2325" t="s">
        <v>8224</v>
      </c>
      <c r="J2325" t="s">
        <v>8246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t="str">
        <f t="shared" si="181"/>
        <v>food</v>
      </c>
      <c r="R2325" t="str">
        <f t="shared" si="182"/>
        <v>small batch</v>
      </c>
      <c r="S2325" s="10">
        <f t="shared" si="183"/>
        <v>42807.755173611105</v>
      </c>
      <c r="T2325" s="10">
        <f t="shared" si="184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80"/>
        <v>0.20733333333333334</v>
      </c>
      <c r="G2326" t="s">
        <v>8222</v>
      </c>
      <c r="H2326">
        <f>E2326/N2326</f>
        <v>25.491803278688526</v>
      </c>
      <c r="I2326" t="s">
        <v>8225</v>
      </c>
      <c r="J2326" t="s">
        <v>8247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t="str">
        <f t="shared" si="181"/>
        <v>food</v>
      </c>
      <c r="R2326" t="str">
        <f t="shared" si="182"/>
        <v>small batch</v>
      </c>
      <c r="S2326" s="10">
        <f t="shared" si="183"/>
        <v>42790.885243055556</v>
      </c>
      <c r="T2326" s="10">
        <f t="shared" si="184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80"/>
        <v>0.08</v>
      </c>
      <c r="G2327" t="s">
        <v>8222</v>
      </c>
      <c r="H2327">
        <f>E2327/N2327</f>
        <v>11.428571428571429</v>
      </c>
      <c r="I2327" t="s">
        <v>8224</v>
      </c>
      <c r="J2327" t="s">
        <v>8246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t="str">
        <f t="shared" si="181"/>
        <v>food</v>
      </c>
      <c r="R2327" t="str">
        <f t="shared" si="182"/>
        <v>small batch</v>
      </c>
      <c r="S2327" s="10">
        <f t="shared" si="183"/>
        <v>42794.022349537037</v>
      </c>
      <c r="T2327" s="10">
        <f t="shared" si="184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80"/>
        <v>7.1999999999999998E-3</v>
      </c>
      <c r="G2328" t="s">
        <v>8222</v>
      </c>
      <c r="H2328">
        <f>E2328/N2328</f>
        <v>108</v>
      </c>
      <c r="I2328" t="s">
        <v>8224</v>
      </c>
      <c r="J2328" t="s">
        <v>8246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t="str">
        <f t="shared" si="181"/>
        <v>food</v>
      </c>
      <c r="R2328" t="str">
        <f t="shared" si="182"/>
        <v>small batch</v>
      </c>
      <c r="S2328" s="10">
        <f t="shared" si="183"/>
        <v>42804.034120370372</v>
      </c>
      <c r="T2328" s="10">
        <f t="shared" si="184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80"/>
        <v>5.2609431428571432</v>
      </c>
      <c r="G2329" t="s">
        <v>8219</v>
      </c>
      <c r="H2329">
        <f>E2329/N2329</f>
        <v>54.883162444113267</v>
      </c>
      <c r="I2329" t="s">
        <v>8224</v>
      </c>
      <c r="J2329" t="s">
        <v>8246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t="str">
        <f t="shared" si="181"/>
        <v>food</v>
      </c>
      <c r="R2329" t="str">
        <f t="shared" si="182"/>
        <v>small batch</v>
      </c>
      <c r="S2329" s="10">
        <f t="shared" si="183"/>
        <v>41842.917129629634</v>
      </c>
      <c r="T2329" s="10">
        <f t="shared" si="184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80"/>
        <v>2.5445000000000002</v>
      </c>
      <c r="G2330" t="s">
        <v>8219</v>
      </c>
      <c r="H2330">
        <f>E2330/N2330</f>
        <v>47.383612662942269</v>
      </c>
      <c r="I2330" t="s">
        <v>8224</v>
      </c>
      <c r="J2330" t="s">
        <v>8246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t="str">
        <f t="shared" si="181"/>
        <v>food</v>
      </c>
      <c r="R2330" t="str">
        <f t="shared" si="182"/>
        <v>small batch</v>
      </c>
      <c r="S2330" s="10">
        <f t="shared" si="183"/>
        <v>42139.781678240746</v>
      </c>
      <c r="T2330" s="10">
        <f t="shared" si="184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80"/>
        <v>1.0591999999999999</v>
      </c>
      <c r="G2331" t="s">
        <v>8219</v>
      </c>
      <c r="H2331">
        <f>E2331/N2331</f>
        <v>211.84</v>
      </c>
      <c r="I2331" t="s">
        <v>8224</v>
      </c>
      <c r="J2331" t="s">
        <v>8246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t="str">
        <f t="shared" si="181"/>
        <v>food</v>
      </c>
      <c r="R2331" t="str">
        <f t="shared" si="182"/>
        <v>small batch</v>
      </c>
      <c r="S2331" s="10">
        <f t="shared" si="183"/>
        <v>41807.624374999999</v>
      </c>
      <c r="T2331" s="10">
        <f t="shared" si="184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80"/>
        <v>1.0242285714285715</v>
      </c>
      <c r="G2332" t="s">
        <v>8219</v>
      </c>
      <c r="H2332">
        <f>E2332/N2332</f>
        <v>219.92638036809817</v>
      </c>
      <c r="I2332" t="s">
        <v>8224</v>
      </c>
      <c r="J2332" t="s">
        <v>8246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t="str">
        <f t="shared" si="181"/>
        <v>food</v>
      </c>
      <c r="R2332" t="str">
        <f t="shared" si="182"/>
        <v>small batch</v>
      </c>
      <c r="S2332" s="10">
        <f t="shared" si="183"/>
        <v>42332.89980324074</v>
      </c>
      <c r="T2332" s="10">
        <f t="shared" si="184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80"/>
        <v>1.4431375</v>
      </c>
      <c r="G2333" t="s">
        <v>8219</v>
      </c>
      <c r="H2333">
        <f>E2333/N2333</f>
        <v>40.795406360424032</v>
      </c>
      <c r="I2333" t="s">
        <v>8224</v>
      </c>
      <c r="J2333" t="s">
        <v>8246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t="str">
        <f t="shared" si="181"/>
        <v>food</v>
      </c>
      <c r="R2333" t="str">
        <f t="shared" si="182"/>
        <v>small batch</v>
      </c>
      <c r="S2333" s="10">
        <f t="shared" si="183"/>
        <v>41839.005671296298</v>
      </c>
      <c r="T2333" s="10">
        <f t="shared" si="184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80"/>
        <v>1.06308</v>
      </c>
      <c r="G2334" t="s">
        <v>8219</v>
      </c>
      <c r="H2334">
        <f>E2334/N2334</f>
        <v>75.502840909090907</v>
      </c>
      <c r="I2334" t="s">
        <v>8224</v>
      </c>
      <c r="J2334" t="s">
        <v>8246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t="str">
        <f t="shared" si="181"/>
        <v>food</v>
      </c>
      <c r="R2334" t="str">
        <f t="shared" si="182"/>
        <v>small batch</v>
      </c>
      <c r="S2334" s="10">
        <f t="shared" si="183"/>
        <v>42011.628136574072</v>
      </c>
      <c r="T2334" s="10">
        <f t="shared" si="184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80"/>
        <v>2.1216666666666666</v>
      </c>
      <c r="G2335" t="s">
        <v>8219</v>
      </c>
      <c r="H2335">
        <f>E2335/N2335</f>
        <v>13.542553191489361</v>
      </c>
      <c r="I2335" t="s">
        <v>8224</v>
      </c>
      <c r="J2335" t="s">
        <v>8246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t="str">
        <f t="shared" si="181"/>
        <v>food</v>
      </c>
      <c r="R2335" t="str">
        <f t="shared" si="182"/>
        <v>small batch</v>
      </c>
      <c r="S2335" s="10">
        <f t="shared" si="183"/>
        <v>41767.650347222225</v>
      </c>
      <c r="T2335" s="10">
        <f t="shared" si="184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80"/>
        <v>1.0195000000000001</v>
      </c>
      <c r="G2336" t="s">
        <v>8219</v>
      </c>
      <c r="H2336">
        <f>E2336/N2336</f>
        <v>60.865671641791046</v>
      </c>
      <c r="I2336" t="s">
        <v>8224</v>
      </c>
      <c r="J2336" t="s">
        <v>8246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t="str">
        <f t="shared" si="181"/>
        <v>food</v>
      </c>
      <c r="R2336" t="str">
        <f t="shared" si="182"/>
        <v>small batch</v>
      </c>
      <c r="S2336" s="10">
        <f t="shared" si="183"/>
        <v>41918.670115740737</v>
      </c>
      <c r="T2336" s="10">
        <f t="shared" si="184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80"/>
        <v>1.0227200000000001</v>
      </c>
      <c r="G2337" t="s">
        <v>8219</v>
      </c>
      <c r="H2337">
        <f>E2337/N2337</f>
        <v>115.69230769230769</v>
      </c>
      <c r="I2337" t="s">
        <v>8224</v>
      </c>
      <c r="J2337" t="s">
        <v>8246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t="str">
        <f t="shared" si="181"/>
        <v>food</v>
      </c>
      <c r="R2337" t="str">
        <f t="shared" si="182"/>
        <v>small batch</v>
      </c>
      <c r="S2337" s="10">
        <f t="shared" si="183"/>
        <v>41771.572256944448</v>
      </c>
      <c r="T2337" s="10">
        <f t="shared" si="184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80"/>
        <v>5.2073254999999996</v>
      </c>
      <c r="G2338" t="s">
        <v>8219</v>
      </c>
      <c r="H2338">
        <f>E2338/N2338</f>
        <v>48.104623556581984</v>
      </c>
      <c r="I2338" t="s">
        <v>8224</v>
      </c>
      <c r="J2338" t="s">
        <v>8246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t="str">
        <f t="shared" si="181"/>
        <v>food</v>
      </c>
      <c r="R2338" t="str">
        <f t="shared" si="182"/>
        <v>small batch</v>
      </c>
      <c r="S2338" s="10">
        <f t="shared" si="183"/>
        <v>41666.924710648149</v>
      </c>
      <c r="T2338" s="10">
        <f t="shared" si="184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80"/>
        <v>1.1065833333333333</v>
      </c>
      <c r="G2339" t="s">
        <v>8219</v>
      </c>
      <c r="H2339">
        <f>E2339/N2339</f>
        <v>74.184357541899445</v>
      </c>
      <c r="I2339" t="s">
        <v>8224</v>
      </c>
      <c r="J2339" t="s">
        <v>8246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t="str">
        <f t="shared" si="181"/>
        <v>food</v>
      </c>
      <c r="R2339" t="str">
        <f t="shared" si="182"/>
        <v>small batch</v>
      </c>
      <c r="S2339" s="10">
        <f t="shared" si="183"/>
        <v>41786.640543981484</v>
      </c>
      <c r="T2339" s="10">
        <f t="shared" si="184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80"/>
        <v>1.0114333333333334</v>
      </c>
      <c r="G2340" t="s">
        <v>8219</v>
      </c>
      <c r="H2340">
        <f>E2340/N2340</f>
        <v>123.34552845528455</v>
      </c>
      <c r="I2340" t="s">
        <v>8224</v>
      </c>
      <c r="J2340" t="s">
        <v>8246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t="str">
        <f t="shared" si="181"/>
        <v>food</v>
      </c>
      <c r="R2340" t="str">
        <f t="shared" si="182"/>
        <v>small batch</v>
      </c>
      <c r="S2340" s="10">
        <f t="shared" si="183"/>
        <v>41789.896805555552</v>
      </c>
      <c r="T2340" s="10">
        <f t="shared" si="184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80"/>
        <v>2.9420799999999998</v>
      </c>
      <c r="G2341" t="s">
        <v>8219</v>
      </c>
      <c r="H2341">
        <f>E2341/N2341</f>
        <v>66.623188405797094</v>
      </c>
      <c r="I2341" t="s">
        <v>8224</v>
      </c>
      <c r="J2341" t="s">
        <v>8246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t="str">
        <f t="shared" si="181"/>
        <v>food</v>
      </c>
      <c r="R2341" t="str">
        <f t="shared" si="182"/>
        <v>small batch</v>
      </c>
      <c r="S2341" s="10">
        <f t="shared" si="183"/>
        <v>42692.79987268518</v>
      </c>
      <c r="T2341" s="10">
        <f t="shared" si="184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80"/>
        <v>1.0577749999999999</v>
      </c>
      <c r="G2342" t="s">
        <v>8219</v>
      </c>
      <c r="H2342">
        <f>E2342/N2342</f>
        <v>104.99007444168734</v>
      </c>
      <c r="I2342" t="s">
        <v>8224</v>
      </c>
      <c r="J2342" t="s">
        <v>8246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t="str">
        <f t="shared" si="181"/>
        <v>food</v>
      </c>
      <c r="R2342" t="str">
        <f t="shared" si="182"/>
        <v>small batch</v>
      </c>
      <c r="S2342" s="10">
        <f t="shared" si="183"/>
        <v>42643.642800925925</v>
      </c>
      <c r="T2342" s="10">
        <f t="shared" si="184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80"/>
        <v>0</v>
      </c>
      <c r="G2343" t="s">
        <v>8220</v>
      </c>
      <c r="H2343" t="e">
        <f>E2343/N2343</f>
        <v>#DIV/0!</v>
      </c>
      <c r="I2343" t="s">
        <v>8224</v>
      </c>
      <c r="J2343" t="s">
        <v>8246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t="str">
        <f t="shared" si="181"/>
        <v>technology</v>
      </c>
      <c r="R2343" t="str">
        <f t="shared" si="182"/>
        <v>web</v>
      </c>
      <c r="S2343" s="10">
        <f t="shared" si="183"/>
        <v>42167.813703703709</v>
      </c>
      <c r="T2343" s="10">
        <f t="shared" si="184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80"/>
        <v>0</v>
      </c>
      <c r="G2344" t="s">
        <v>8220</v>
      </c>
      <c r="H2344" t="e">
        <f>E2344/N2344</f>
        <v>#DIV/0!</v>
      </c>
      <c r="I2344" t="s">
        <v>8224</v>
      </c>
      <c r="J2344" t="s">
        <v>8246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t="str">
        <f t="shared" si="181"/>
        <v>technology</v>
      </c>
      <c r="R2344" t="str">
        <f t="shared" si="182"/>
        <v>web</v>
      </c>
      <c r="S2344" s="10">
        <f t="shared" si="183"/>
        <v>41897.702199074076</v>
      </c>
      <c r="T2344" s="10">
        <f t="shared" si="184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80"/>
        <v>0.03</v>
      </c>
      <c r="G2345" t="s">
        <v>8220</v>
      </c>
      <c r="H2345">
        <f>E2345/N2345</f>
        <v>300</v>
      </c>
      <c r="I2345" t="s">
        <v>8224</v>
      </c>
      <c r="J2345" t="s">
        <v>8246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t="str">
        <f t="shared" si="181"/>
        <v>technology</v>
      </c>
      <c r="R2345" t="str">
        <f t="shared" si="182"/>
        <v>web</v>
      </c>
      <c r="S2345" s="10">
        <f t="shared" si="183"/>
        <v>42327.825289351851</v>
      </c>
      <c r="T2345" s="10">
        <f t="shared" si="184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80"/>
        <v>1E-3</v>
      </c>
      <c r="G2346" t="s">
        <v>8220</v>
      </c>
      <c r="H2346">
        <f>E2346/N2346</f>
        <v>1</v>
      </c>
      <c r="I2346" t="s">
        <v>8229</v>
      </c>
      <c r="J2346" t="s">
        <v>8251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t="str">
        <f t="shared" si="181"/>
        <v>technology</v>
      </c>
      <c r="R2346" t="str">
        <f t="shared" si="182"/>
        <v>web</v>
      </c>
      <c r="S2346" s="10">
        <f t="shared" si="183"/>
        <v>42515.727650462963</v>
      </c>
      <c r="T2346" s="10">
        <f t="shared" si="184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80"/>
        <v>0</v>
      </c>
      <c r="G2347" t="s">
        <v>8220</v>
      </c>
      <c r="H2347" t="e">
        <f>E2347/N2347</f>
        <v>#DIV/0!</v>
      </c>
      <c r="I2347" t="s">
        <v>8224</v>
      </c>
      <c r="J2347" t="s">
        <v>8246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t="str">
        <f t="shared" si="181"/>
        <v>technology</v>
      </c>
      <c r="R2347" t="str">
        <f t="shared" si="182"/>
        <v>web</v>
      </c>
      <c r="S2347" s="10">
        <f t="shared" si="183"/>
        <v>42060.001805555556</v>
      </c>
      <c r="T2347" s="10">
        <f t="shared" si="184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80"/>
        <v>6.4999999999999997E-4</v>
      </c>
      <c r="G2348" t="s">
        <v>8220</v>
      </c>
      <c r="H2348">
        <f>E2348/N2348</f>
        <v>13</v>
      </c>
      <c r="I2348" t="s">
        <v>8224</v>
      </c>
      <c r="J2348" t="s">
        <v>8246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t="str">
        <f t="shared" si="181"/>
        <v>technology</v>
      </c>
      <c r="R2348" t="str">
        <f t="shared" si="182"/>
        <v>web</v>
      </c>
      <c r="S2348" s="10">
        <f t="shared" si="183"/>
        <v>42615.79896990741</v>
      </c>
      <c r="T2348" s="10">
        <f t="shared" si="184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80"/>
        <v>1.4999999999999999E-2</v>
      </c>
      <c r="G2349" t="s">
        <v>8220</v>
      </c>
      <c r="H2349">
        <f>E2349/N2349</f>
        <v>15</v>
      </c>
      <c r="I2349" t="s">
        <v>8224</v>
      </c>
      <c r="J2349" t="s">
        <v>8246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t="str">
        <f t="shared" si="181"/>
        <v>technology</v>
      </c>
      <c r="R2349" t="str">
        <f t="shared" si="182"/>
        <v>web</v>
      </c>
      <c r="S2349" s="10">
        <f t="shared" si="183"/>
        <v>42577.607361111113</v>
      </c>
      <c r="T2349" s="10">
        <f t="shared" si="184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80"/>
        <v>3.8571428571428572E-3</v>
      </c>
      <c r="G2350" t="s">
        <v>8220</v>
      </c>
      <c r="H2350">
        <f>E2350/N2350</f>
        <v>54</v>
      </c>
      <c r="I2350" t="s">
        <v>8224</v>
      </c>
      <c r="J2350" t="s">
        <v>8246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t="str">
        <f t="shared" si="181"/>
        <v>technology</v>
      </c>
      <c r="R2350" t="str">
        <f t="shared" si="182"/>
        <v>web</v>
      </c>
      <c r="S2350" s="10">
        <f t="shared" si="183"/>
        <v>42360.932152777779</v>
      </c>
      <c r="T2350" s="10">
        <f t="shared" si="184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80"/>
        <v>0</v>
      </c>
      <c r="G2351" t="s">
        <v>8220</v>
      </c>
      <c r="H2351" t="e">
        <f>E2351/N2351</f>
        <v>#DIV/0!</v>
      </c>
      <c r="I2351" t="s">
        <v>8235</v>
      </c>
      <c r="J2351" t="s">
        <v>8255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t="str">
        <f t="shared" si="181"/>
        <v>technology</v>
      </c>
      <c r="R2351" t="str">
        <f t="shared" si="182"/>
        <v>web</v>
      </c>
      <c r="S2351" s="10">
        <f t="shared" si="183"/>
        <v>42198.775787037041</v>
      </c>
      <c r="T2351" s="10">
        <f t="shared" si="184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80"/>
        <v>0</v>
      </c>
      <c r="G2352" t="s">
        <v>8220</v>
      </c>
      <c r="H2352" t="e">
        <f>E2352/N2352</f>
        <v>#DIV/0!</v>
      </c>
      <c r="I2352" t="s">
        <v>8241</v>
      </c>
      <c r="J2352" t="s">
        <v>8249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t="str">
        <f t="shared" si="181"/>
        <v>technology</v>
      </c>
      <c r="R2352" t="str">
        <f t="shared" si="182"/>
        <v>web</v>
      </c>
      <c r="S2352" s="10">
        <f t="shared" si="183"/>
        <v>42708.842245370368</v>
      </c>
      <c r="T2352" s="10">
        <f t="shared" si="184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80"/>
        <v>5.7142857142857143E-3</v>
      </c>
      <c r="G2353" t="s">
        <v>8220</v>
      </c>
      <c r="H2353">
        <f>E2353/N2353</f>
        <v>15.428571428571429</v>
      </c>
      <c r="I2353" t="s">
        <v>8228</v>
      </c>
      <c r="J2353" t="s">
        <v>8250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t="str">
        <f t="shared" si="181"/>
        <v>technology</v>
      </c>
      <c r="R2353" t="str">
        <f t="shared" si="182"/>
        <v>web</v>
      </c>
      <c r="S2353" s="10">
        <f t="shared" si="183"/>
        <v>42094.101145833338</v>
      </c>
      <c r="T2353" s="10">
        <f t="shared" si="184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80"/>
        <v>0</v>
      </c>
      <c r="G2354" t="s">
        <v>8220</v>
      </c>
      <c r="H2354" t="e">
        <f>E2354/N2354</f>
        <v>#DIV/0!</v>
      </c>
      <c r="I2354" t="s">
        <v>8224</v>
      </c>
      <c r="J2354" t="s">
        <v>8246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t="str">
        <f t="shared" si="181"/>
        <v>technology</v>
      </c>
      <c r="R2354" t="str">
        <f t="shared" si="182"/>
        <v>web</v>
      </c>
      <c r="S2354" s="10">
        <f t="shared" si="183"/>
        <v>42101.633703703701</v>
      </c>
      <c r="T2354" s="10">
        <f t="shared" si="184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80"/>
        <v>0</v>
      </c>
      <c r="G2355" t="s">
        <v>8220</v>
      </c>
      <c r="H2355" t="e">
        <f>E2355/N2355</f>
        <v>#DIV/0!</v>
      </c>
      <c r="I2355" t="s">
        <v>8224</v>
      </c>
      <c r="J2355" t="s">
        <v>8246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t="str">
        <f t="shared" si="181"/>
        <v>technology</v>
      </c>
      <c r="R2355" t="str">
        <f t="shared" si="182"/>
        <v>web</v>
      </c>
      <c r="S2355" s="10">
        <f t="shared" si="183"/>
        <v>42103.676180555558</v>
      </c>
      <c r="T2355" s="10">
        <f t="shared" si="184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80"/>
        <v>7.1428571428571429E-4</v>
      </c>
      <c r="G2356" t="s">
        <v>8220</v>
      </c>
      <c r="H2356">
        <f>E2356/N2356</f>
        <v>25</v>
      </c>
      <c r="I2356" t="s">
        <v>8224</v>
      </c>
      <c r="J2356" t="s">
        <v>8246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t="str">
        <f t="shared" si="181"/>
        <v>technology</v>
      </c>
      <c r="R2356" t="str">
        <f t="shared" si="182"/>
        <v>web</v>
      </c>
      <c r="S2356" s="10">
        <f t="shared" si="183"/>
        <v>41954.722916666666</v>
      </c>
      <c r="T2356" s="10">
        <f t="shared" si="184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80"/>
        <v>6.875E-3</v>
      </c>
      <c r="G2357" t="s">
        <v>8220</v>
      </c>
      <c r="H2357">
        <f>E2357/N2357</f>
        <v>27.5</v>
      </c>
      <c r="I2357" t="s">
        <v>8226</v>
      </c>
      <c r="J2357" t="s">
        <v>8248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t="str">
        <f t="shared" si="181"/>
        <v>technology</v>
      </c>
      <c r="R2357" t="str">
        <f t="shared" si="182"/>
        <v>web</v>
      </c>
      <c r="S2357" s="10">
        <f t="shared" si="183"/>
        <v>42096.918240740735</v>
      </c>
      <c r="T2357" s="10">
        <f t="shared" si="184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80"/>
        <v>0</v>
      </c>
      <c r="G2358" t="s">
        <v>8220</v>
      </c>
      <c r="H2358" t="e">
        <f>E2358/N2358</f>
        <v>#DIV/0!</v>
      </c>
      <c r="I2358" t="s">
        <v>8233</v>
      </c>
      <c r="J2358" t="s">
        <v>8249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t="str">
        <f t="shared" si="181"/>
        <v>technology</v>
      </c>
      <c r="R2358" t="str">
        <f t="shared" si="182"/>
        <v>web</v>
      </c>
      <c r="S2358" s="10">
        <f t="shared" si="183"/>
        <v>42130.78361111111</v>
      </c>
      <c r="T2358" s="10">
        <f t="shared" si="184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80"/>
        <v>0</v>
      </c>
      <c r="G2359" t="s">
        <v>8220</v>
      </c>
      <c r="H2359" t="e">
        <f>E2359/N2359</f>
        <v>#DIV/0!</v>
      </c>
      <c r="I2359" t="s">
        <v>8225</v>
      </c>
      <c r="J2359" t="s">
        <v>8247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t="str">
        <f t="shared" si="181"/>
        <v>technology</v>
      </c>
      <c r="R2359" t="str">
        <f t="shared" si="182"/>
        <v>web</v>
      </c>
      <c r="S2359" s="10">
        <f t="shared" si="183"/>
        <v>42264.620115740734</v>
      </c>
      <c r="T2359" s="10">
        <f t="shared" si="184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80"/>
        <v>0</v>
      </c>
      <c r="G2360" t="s">
        <v>8220</v>
      </c>
      <c r="H2360" t="e">
        <f>E2360/N2360</f>
        <v>#DIV/0!</v>
      </c>
      <c r="I2360" t="s">
        <v>8225</v>
      </c>
      <c r="J2360" t="s">
        <v>8247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t="str">
        <f t="shared" si="181"/>
        <v>technology</v>
      </c>
      <c r="R2360" t="str">
        <f t="shared" si="182"/>
        <v>web</v>
      </c>
      <c r="S2360" s="10">
        <f t="shared" si="183"/>
        <v>41978.930972222224</v>
      </c>
      <c r="T2360" s="10">
        <f t="shared" si="184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80"/>
        <v>0.14680000000000001</v>
      </c>
      <c r="G2361" t="s">
        <v>8220</v>
      </c>
      <c r="H2361">
        <f>E2361/N2361</f>
        <v>367</v>
      </c>
      <c r="I2361" t="s">
        <v>8224</v>
      </c>
      <c r="J2361" t="s">
        <v>8246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t="str">
        <f t="shared" si="181"/>
        <v>technology</v>
      </c>
      <c r="R2361" t="str">
        <f t="shared" si="182"/>
        <v>web</v>
      </c>
      <c r="S2361" s="10">
        <f t="shared" si="183"/>
        <v>42159.649583333332</v>
      </c>
      <c r="T2361" s="10">
        <f t="shared" si="184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80"/>
        <v>4.0000000000000002E-4</v>
      </c>
      <c r="G2362" t="s">
        <v>8220</v>
      </c>
      <c r="H2362">
        <f>E2362/N2362</f>
        <v>2</v>
      </c>
      <c r="I2362" t="s">
        <v>8229</v>
      </c>
      <c r="J2362" t="s">
        <v>8251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t="str">
        <f t="shared" si="181"/>
        <v>technology</v>
      </c>
      <c r="R2362" t="str">
        <f t="shared" si="182"/>
        <v>web</v>
      </c>
      <c r="S2362" s="10">
        <f t="shared" si="183"/>
        <v>42377.70694444445</v>
      </c>
      <c r="T2362" s="10">
        <f t="shared" si="184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80"/>
        <v>0</v>
      </c>
      <c r="G2363" t="s">
        <v>8220</v>
      </c>
      <c r="H2363" t="e">
        <f>E2363/N2363</f>
        <v>#DIV/0!</v>
      </c>
      <c r="I2363" t="s">
        <v>8229</v>
      </c>
      <c r="J2363" t="s">
        <v>8251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t="str">
        <f t="shared" si="181"/>
        <v>technology</v>
      </c>
      <c r="R2363" t="str">
        <f t="shared" si="182"/>
        <v>web</v>
      </c>
      <c r="S2363" s="10">
        <f t="shared" si="183"/>
        <v>42466.858888888892</v>
      </c>
      <c r="T2363" s="10">
        <f t="shared" si="184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80"/>
        <v>0.2857142857142857</v>
      </c>
      <c r="G2364" t="s">
        <v>8220</v>
      </c>
      <c r="H2364">
        <f>E2364/N2364</f>
        <v>60</v>
      </c>
      <c r="I2364" t="s">
        <v>8224</v>
      </c>
      <c r="J2364" t="s">
        <v>8246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t="str">
        <f t="shared" si="181"/>
        <v>technology</v>
      </c>
      <c r="R2364" t="str">
        <f t="shared" si="182"/>
        <v>web</v>
      </c>
      <c r="S2364" s="10">
        <f t="shared" si="183"/>
        <v>41954.688310185185</v>
      </c>
      <c r="T2364" s="10">
        <f t="shared" si="184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80"/>
        <v>0</v>
      </c>
      <c r="G2365" t="s">
        <v>8220</v>
      </c>
      <c r="H2365" t="e">
        <f>E2365/N2365</f>
        <v>#DIV/0!</v>
      </c>
      <c r="I2365" t="s">
        <v>8224</v>
      </c>
      <c r="J2365" t="s">
        <v>8246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t="str">
        <f t="shared" si="181"/>
        <v>technology</v>
      </c>
      <c r="R2365" t="str">
        <f t="shared" si="182"/>
        <v>web</v>
      </c>
      <c r="S2365" s="10">
        <f t="shared" si="183"/>
        <v>42322.011574074073</v>
      </c>
      <c r="T2365" s="10">
        <f t="shared" si="184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80"/>
        <v>0</v>
      </c>
      <c r="G2366" t="s">
        <v>8220</v>
      </c>
      <c r="H2366" t="e">
        <f>E2366/N2366</f>
        <v>#DIV/0!</v>
      </c>
      <c r="I2366" t="s">
        <v>8224</v>
      </c>
      <c r="J2366" t="s">
        <v>8246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t="str">
        <f t="shared" si="181"/>
        <v>technology</v>
      </c>
      <c r="R2366" t="str">
        <f t="shared" si="182"/>
        <v>web</v>
      </c>
      <c r="S2366" s="10">
        <f t="shared" si="183"/>
        <v>42248.934675925921</v>
      </c>
      <c r="T2366" s="10">
        <f t="shared" si="184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80"/>
        <v>0</v>
      </c>
      <c r="G2367" t="s">
        <v>8220</v>
      </c>
      <c r="H2367" t="e">
        <f>E2367/N2367</f>
        <v>#DIV/0!</v>
      </c>
      <c r="I2367" t="s">
        <v>8237</v>
      </c>
      <c r="J2367" t="s">
        <v>8249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t="str">
        <f t="shared" si="181"/>
        <v>technology</v>
      </c>
      <c r="R2367" t="str">
        <f t="shared" si="182"/>
        <v>web</v>
      </c>
      <c r="S2367" s="10">
        <f t="shared" si="183"/>
        <v>42346.736400462964</v>
      </c>
      <c r="T2367" s="10">
        <f t="shared" si="184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80"/>
        <v>0.1052</v>
      </c>
      <c r="G2368" t="s">
        <v>8220</v>
      </c>
      <c r="H2368">
        <f>E2368/N2368</f>
        <v>97.407407407407405</v>
      </c>
      <c r="I2368" t="s">
        <v>8225</v>
      </c>
      <c r="J2368" t="s">
        <v>8247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t="str">
        <f t="shared" si="181"/>
        <v>technology</v>
      </c>
      <c r="R2368" t="str">
        <f t="shared" si="182"/>
        <v>web</v>
      </c>
      <c r="S2368" s="10">
        <f t="shared" si="183"/>
        <v>42268.531631944439</v>
      </c>
      <c r="T2368" s="10">
        <f t="shared" si="184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80"/>
        <v>1.34E-2</v>
      </c>
      <c r="G2369" t="s">
        <v>8220</v>
      </c>
      <c r="H2369">
        <f>E2369/N2369</f>
        <v>47.857142857142854</v>
      </c>
      <c r="I2369" t="s">
        <v>8224</v>
      </c>
      <c r="J2369" t="s">
        <v>8246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t="str">
        <f t="shared" si="181"/>
        <v>technology</v>
      </c>
      <c r="R2369" t="str">
        <f t="shared" si="182"/>
        <v>web</v>
      </c>
      <c r="S2369" s="10">
        <f t="shared" si="183"/>
        <v>42425.970092592594</v>
      </c>
      <c r="T2369" s="10">
        <f t="shared" si="184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si="180"/>
        <v>2.5000000000000001E-3</v>
      </c>
      <c r="G2370" t="s">
        <v>8220</v>
      </c>
      <c r="H2370">
        <f>E2370/N2370</f>
        <v>50</v>
      </c>
      <c r="I2370" t="s">
        <v>8224</v>
      </c>
      <c r="J2370" t="s">
        <v>8246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t="str">
        <f t="shared" si="181"/>
        <v>technology</v>
      </c>
      <c r="R2370" t="str">
        <f t="shared" si="182"/>
        <v>web</v>
      </c>
      <c r="S2370" s="10">
        <f t="shared" si="183"/>
        <v>42063.721817129626</v>
      </c>
      <c r="T2370" s="10">
        <f t="shared" si="184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ref="F2371:F2434" si="185">E2371/D2371</f>
        <v>0</v>
      </c>
      <c r="G2371" t="s">
        <v>8220</v>
      </c>
      <c r="H2371" t="e">
        <f>E2371/N2371</f>
        <v>#DIV/0!</v>
      </c>
      <c r="I2371" t="s">
        <v>8224</v>
      </c>
      <c r="J2371" t="s">
        <v>8246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t="str">
        <f t="shared" ref="Q2371:Q2434" si="186">LEFT(P2371,(FIND("/",P2371,1)-1))</f>
        <v>technology</v>
      </c>
      <c r="R2371" t="str">
        <f t="shared" ref="R2371:R2434" si="187">MID(P2371,FIND("/",P2371)+1,256)</f>
        <v>web</v>
      </c>
      <c r="S2371" s="10">
        <f t="shared" ref="S2371:S2434" si="188">(((L2371/60)/60)/24)+DATE(1970,1,1)</f>
        <v>42380.812627314815</v>
      </c>
      <c r="T2371" s="10">
        <f t="shared" ref="T2371:T2434" si="189">(((K2371/60)/60)/24)+DATE(1970,1,1)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85"/>
        <v>3.2799999999999999E-3</v>
      </c>
      <c r="G2372" t="s">
        <v>8220</v>
      </c>
      <c r="H2372">
        <f>E2372/N2372</f>
        <v>20.5</v>
      </c>
      <c r="I2372" t="s">
        <v>8224</v>
      </c>
      <c r="J2372" t="s">
        <v>8246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t="str">
        <f t="shared" si="186"/>
        <v>technology</v>
      </c>
      <c r="R2372" t="str">
        <f t="shared" si="187"/>
        <v>web</v>
      </c>
      <c r="S2372" s="10">
        <f t="shared" si="188"/>
        <v>41961.18913194444</v>
      </c>
      <c r="T2372" s="10">
        <f t="shared" si="18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85"/>
        <v>0</v>
      </c>
      <c r="G2373" t="s">
        <v>8220</v>
      </c>
      <c r="H2373" t="e">
        <f>E2373/N2373</f>
        <v>#DIV/0!</v>
      </c>
      <c r="I2373" t="s">
        <v>8224</v>
      </c>
      <c r="J2373" t="s">
        <v>8246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t="str">
        <f t="shared" si="186"/>
        <v>technology</v>
      </c>
      <c r="R2373" t="str">
        <f t="shared" si="187"/>
        <v>web</v>
      </c>
      <c r="S2373" s="10">
        <f t="shared" si="188"/>
        <v>42150.777731481481</v>
      </c>
      <c r="T2373" s="10">
        <f t="shared" si="18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85"/>
        <v>3.272727272727273E-2</v>
      </c>
      <c r="G2374" t="s">
        <v>8220</v>
      </c>
      <c r="H2374">
        <f>E2374/N2374</f>
        <v>30</v>
      </c>
      <c r="I2374" t="s">
        <v>8226</v>
      </c>
      <c r="J2374" t="s">
        <v>8248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t="str">
        <f t="shared" si="186"/>
        <v>technology</v>
      </c>
      <c r="R2374" t="str">
        <f t="shared" si="187"/>
        <v>web</v>
      </c>
      <c r="S2374" s="10">
        <f t="shared" si="188"/>
        <v>42088.069108796291</v>
      </c>
      <c r="T2374" s="10">
        <f t="shared" si="18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85"/>
        <v>5.8823529411764708E-5</v>
      </c>
      <c r="G2375" t="s">
        <v>8220</v>
      </c>
      <c r="H2375">
        <f>E2375/N2375</f>
        <v>50</v>
      </c>
      <c r="I2375" t="s">
        <v>8235</v>
      </c>
      <c r="J2375" t="s">
        <v>8255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t="str">
        <f t="shared" si="186"/>
        <v>technology</v>
      </c>
      <c r="R2375" t="str">
        <f t="shared" si="187"/>
        <v>web</v>
      </c>
      <c r="S2375" s="10">
        <f t="shared" si="188"/>
        <v>42215.662314814821</v>
      </c>
      <c r="T2375" s="10">
        <f t="shared" si="18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85"/>
        <v>4.5454545454545455E-4</v>
      </c>
      <c r="G2376" t="s">
        <v>8220</v>
      </c>
      <c r="H2376">
        <f>E2376/N2376</f>
        <v>10</v>
      </c>
      <c r="I2376" t="s">
        <v>8224</v>
      </c>
      <c r="J2376" t="s">
        <v>8246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t="str">
        <f t="shared" si="186"/>
        <v>technology</v>
      </c>
      <c r="R2376" t="str">
        <f t="shared" si="187"/>
        <v>web</v>
      </c>
      <c r="S2376" s="10">
        <f t="shared" si="188"/>
        <v>42017.843287037031</v>
      </c>
      <c r="T2376" s="10">
        <f t="shared" si="18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85"/>
        <v>0</v>
      </c>
      <c r="G2377" t="s">
        <v>8220</v>
      </c>
      <c r="H2377" t="e">
        <f>E2377/N2377</f>
        <v>#DIV/0!</v>
      </c>
      <c r="I2377" t="s">
        <v>8224</v>
      </c>
      <c r="J2377" t="s">
        <v>8246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t="str">
        <f t="shared" si="186"/>
        <v>technology</v>
      </c>
      <c r="R2377" t="str">
        <f t="shared" si="187"/>
        <v>web</v>
      </c>
      <c r="S2377" s="10">
        <f t="shared" si="188"/>
        <v>42592.836076388892</v>
      </c>
      <c r="T2377" s="10">
        <f t="shared" si="18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85"/>
        <v>0.10877666666666666</v>
      </c>
      <c r="G2378" t="s">
        <v>8220</v>
      </c>
      <c r="H2378">
        <f>E2378/N2378</f>
        <v>81.582499999999996</v>
      </c>
      <c r="I2378" t="s">
        <v>8224</v>
      </c>
      <c r="J2378" t="s">
        <v>8246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t="str">
        <f t="shared" si="186"/>
        <v>technology</v>
      </c>
      <c r="R2378" t="str">
        <f t="shared" si="187"/>
        <v>web</v>
      </c>
      <c r="S2378" s="10">
        <f t="shared" si="188"/>
        <v>42318.925532407404</v>
      </c>
      <c r="T2378" s="10">
        <f t="shared" si="18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85"/>
        <v>0</v>
      </c>
      <c r="G2379" t="s">
        <v>8220</v>
      </c>
      <c r="H2379" t="e">
        <f>E2379/N2379</f>
        <v>#DIV/0!</v>
      </c>
      <c r="I2379" t="s">
        <v>8229</v>
      </c>
      <c r="J2379" t="s">
        <v>8251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t="str">
        <f t="shared" si="186"/>
        <v>technology</v>
      </c>
      <c r="R2379" t="str">
        <f t="shared" si="187"/>
        <v>web</v>
      </c>
      <c r="S2379" s="10">
        <f t="shared" si="188"/>
        <v>42669.870173611111</v>
      </c>
      <c r="T2379" s="10">
        <f t="shared" si="18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85"/>
        <v>0</v>
      </c>
      <c r="G2380" t="s">
        <v>8220</v>
      </c>
      <c r="H2380" t="e">
        <f>E2380/N2380</f>
        <v>#DIV/0!</v>
      </c>
      <c r="I2380" t="s">
        <v>8224</v>
      </c>
      <c r="J2380" t="s">
        <v>8246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t="str">
        <f t="shared" si="186"/>
        <v>technology</v>
      </c>
      <c r="R2380" t="str">
        <f t="shared" si="187"/>
        <v>web</v>
      </c>
      <c r="S2380" s="10">
        <f t="shared" si="188"/>
        <v>42213.013078703705</v>
      </c>
      <c r="T2380" s="10">
        <f t="shared" si="18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85"/>
        <v>0</v>
      </c>
      <c r="G2381" t="s">
        <v>8220</v>
      </c>
      <c r="H2381" t="e">
        <f>E2381/N2381</f>
        <v>#DIV/0!</v>
      </c>
      <c r="I2381" t="s">
        <v>8224</v>
      </c>
      <c r="J2381" t="s">
        <v>8246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t="str">
        <f t="shared" si="186"/>
        <v>technology</v>
      </c>
      <c r="R2381" t="str">
        <f t="shared" si="187"/>
        <v>web</v>
      </c>
      <c r="S2381" s="10">
        <f t="shared" si="188"/>
        <v>42237.016388888893</v>
      </c>
      <c r="T2381" s="10">
        <f t="shared" si="18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85"/>
        <v>3.6666666666666666E-3</v>
      </c>
      <c r="G2382" t="s">
        <v>8220</v>
      </c>
      <c r="H2382">
        <f>E2382/N2382</f>
        <v>18.333333333333332</v>
      </c>
      <c r="I2382" t="s">
        <v>8224</v>
      </c>
      <c r="J2382" t="s">
        <v>8246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t="str">
        <f t="shared" si="186"/>
        <v>technology</v>
      </c>
      <c r="R2382" t="str">
        <f t="shared" si="187"/>
        <v>web</v>
      </c>
      <c r="S2382" s="10">
        <f t="shared" si="188"/>
        <v>42248.793310185181</v>
      </c>
      <c r="T2382" s="10">
        <f t="shared" si="18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85"/>
        <v>1.8193398957730169E-2</v>
      </c>
      <c r="G2383" t="s">
        <v>8220</v>
      </c>
      <c r="H2383">
        <f>E2383/N2383</f>
        <v>224.42857142857142</v>
      </c>
      <c r="I2383" t="s">
        <v>8224</v>
      </c>
      <c r="J2383" t="s">
        <v>8246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t="str">
        <f t="shared" si="186"/>
        <v>technology</v>
      </c>
      <c r="R2383" t="str">
        <f t="shared" si="187"/>
        <v>web</v>
      </c>
      <c r="S2383" s="10">
        <f t="shared" si="188"/>
        <v>42074.935740740737</v>
      </c>
      <c r="T2383" s="10">
        <f t="shared" si="18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85"/>
        <v>2.5000000000000001E-2</v>
      </c>
      <c r="G2384" t="s">
        <v>8220</v>
      </c>
      <c r="H2384">
        <f>E2384/N2384</f>
        <v>37.5</v>
      </c>
      <c r="I2384" t="s">
        <v>8224</v>
      </c>
      <c r="J2384" t="s">
        <v>8246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t="str">
        <f t="shared" si="186"/>
        <v>technology</v>
      </c>
      <c r="R2384" t="str">
        <f t="shared" si="187"/>
        <v>web</v>
      </c>
      <c r="S2384" s="10">
        <f t="shared" si="188"/>
        <v>42195.187534722223</v>
      </c>
      <c r="T2384" s="10">
        <f t="shared" si="18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85"/>
        <v>4.3499999999999997E-2</v>
      </c>
      <c r="G2385" t="s">
        <v>8220</v>
      </c>
      <c r="H2385">
        <f>E2385/N2385</f>
        <v>145</v>
      </c>
      <c r="I2385" t="s">
        <v>8228</v>
      </c>
      <c r="J2385" t="s">
        <v>8250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t="str">
        <f t="shared" si="186"/>
        <v>technology</v>
      </c>
      <c r="R2385" t="str">
        <f t="shared" si="187"/>
        <v>web</v>
      </c>
      <c r="S2385" s="10">
        <f t="shared" si="188"/>
        <v>42027.056793981479</v>
      </c>
      <c r="T2385" s="10">
        <f t="shared" si="18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85"/>
        <v>8.0000000000000002E-3</v>
      </c>
      <c r="G2386" t="s">
        <v>8220</v>
      </c>
      <c r="H2386">
        <f>E2386/N2386</f>
        <v>1</v>
      </c>
      <c r="I2386" t="s">
        <v>8224</v>
      </c>
      <c r="J2386" t="s">
        <v>8246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t="str">
        <f t="shared" si="186"/>
        <v>technology</v>
      </c>
      <c r="R2386" t="str">
        <f t="shared" si="187"/>
        <v>web</v>
      </c>
      <c r="S2386" s="10">
        <f t="shared" si="188"/>
        <v>41927.067627314813</v>
      </c>
      <c r="T2386" s="10">
        <f t="shared" si="18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85"/>
        <v>1.2123076923076924E-2</v>
      </c>
      <c r="G2387" t="s">
        <v>8220</v>
      </c>
      <c r="H2387">
        <f>E2387/N2387</f>
        <v>112.57142857142857</v>
      </c>
      <c r="I2387" t="s">
        <v>8224</v>
      </c>
      <c r="J2387" t="s">
        <v>8246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t="str">
        <f t="shared" si="186"/>
        <v>technology</v>
      </c>
      <c r="R2387" t="str">
        <f t="shared" si="187"/>
        <v>web</v>
      </c>
      <c r="S2387" s="10">
        <f t="shared" si="188"/>
        <v>42191.70175925926</v>
      </c>
      <c r="T2387" s="10">
        <f t="shared" si="18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85"/>
        <v>0</v>
      </c>
      <c r="G2388" t="s">
        <v>8220</v>
      </c>
      <c r="H2388" t="e">
        <f>E2388/N2388</f>
        <v>#DIV/0!</v>
      </c>
      <c r="I2388" t="s">
        <v>8229</v>
      </c>
      <c r="J2388" t="s">
        <v>8251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t="str">
        <f t="shared" si="186"/>
        <v>technology</v>
      </c>
      <c r="R2388" t="str">
        <f t="shared" si="187"/>
        <v>web</v>
      </c>
      <c r="S2388" s="10">
        <f t="shared" si="188"/>
        <v>41954.838240740741</v>
      </c>
      <c r="T2388" s="10">
        <f t="shared" si="18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85"/>
        <v>6.8399999999999997E-3</v>
      </c>
      <c r="G2389" t="s">
        <v>8220</v>
      </c>
      <c r="H2389">
        <f>E2389/N2389</f>
        <v>342</v>
      </c>
      <c r="I2389" t="s">
        <v>8224</v>
      </c>
      <c r="J2389" t="s">
        <v>8246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t="str">
        <f t="shared" si="186"/>
        <v>technology</v>
      </c>
      <c r="R2389" t="str">
        <f t="shared" si="187"/>
        <v>web</v>
      </c>
      <c r="S2389" s="10">
        <f t="shared" si="188"/>
        <v>42528.626620370371</v>
      </c>
      <c r="T2389" s="10">
        <f t="shared" si="18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85"/>
        <v>1.2513513513513513E-2</v>
      </c>
      <c r="G2390" t="s">
        <v>8220</v>
      </c>
      <c r="H2390">
        <f>E2390/N2390</f>
        <v>57.875</v>
      </c>
      <c r="I2390" t="s">
        <v>8224</v>
      </c>
      <c r="J2390" t="s">
        <v>8246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t="str">
        <f t="shared" si="186"/>
        <v>technology</v>
      </c>
      <c r="R2390" t="str">
        <f t="shared" si="187"/>
        <v>web</v>
      </c>
      <c r="S2390" s="10">
        <f t="shared" si="188"/>
        <v>41989.853692129633</v>
      </c>
      <c r="T2390" s="10">
        <f t="shared" si="18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85"/>
        <v>1.8749999999999999E-3</v>
      </c>
      <c r="G2391" t="s">
        <v>8220</v>
      </c>
      <c r="H2391">
        <f>E2391/N2391</f>
        <v>30</v>
      </c>
      <c r="I2391" t="s">
        <v>8230</v>
      </c>
      <c r="J2391" t="s">
        <v>8249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t="str">
        <f t="shared" si="186"/>
        <v>technology</v>
      </c>
      <c r="R2391" t="str">
        <f t="shared" si="187"/>
        <v>web</v>
      </c>
      <c r="S2391" s="10">
        <f t="shared" si="188"/>
        <v>42179.653379629628</v>
      </c>
      <c r="T2391" s="10">
        <f t="shared" si="18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85"/>
        <v>0</v>
      </c>
      <c r="G2392" t="s">
        <v>8220</v>
      </c>
      <c r="H2392" t="e">
        <f>E2392/N2392</f>
        <v>#DIV/0!</v>
      </c>
      <c r="I2392" t="s">
        <v>8226</v>
      </c>
      <c r="J2392" t="s">
        <v>8248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t="str">
        <f t="shared" si="186"/>
        <v>technology</v>
      </c>
      <c r="R2392" t="str">
        <f t="shared" si="187"/>
        <v>web</v>
      </c>
      <c r="S2392" s="10">
        <f t="shared" si="188"/>
        <v>41968.262314814812</v>
      </c>
      <c r="T2392" s="10">
        <f t="shared" si="18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85"/>
        <v>1.25E-3</v>
      </c>
      <c r="G2393" t="s">
        <v>8220</v>
      </c>
      <c r="H2393">
        <f>E2393/N2393</f>
        <v>25</v>
      </c>
      <c r="I2393" t="s">
        <v>8224</v>
      </c>
      <c r="J2393" t="s">
        <v>8246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t="str">
        <f t="shared" si="186"/>
        <v>technology</v>
      </c>
      <c r="R2393" t="str">
        <f t="shared" si="187"/>
        <v>web</v>
      </c>
      <c r="S2393" s="10">
        <f t="shared" si="188"/>
        <v>42064.794490740736</v>
      </c>
      <c r="T2393" s="10">
        <f t="shared" si="18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85"/>
        <v>0</v>
      </c>
      <c r="G2394" t="s">
        <v>8220</v>
      </c>
      <c r="H2394" t="e">
        <f>E2394/N2394</f>
        <v>#DIV/0!</v>
      </c>
      <c r="I2394" t="s">
        <v>8224</v>
      </c>
      <c r="J2394" t="s">
        <v>8246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t="str">
        <f t="shared" si="186"/>
        <v>technology</v>
      </c>
      <c r="R2394" t="str">
        <f t="shared" si="187"/>
        <v>web</v>
      </c>
      <c r="S2394" s="10">
        <f t="shared" si="188"/>
        <v>42276.120636574073</v>
      </c>
      <c r="T2394" s="10">
        <f t="shared" si="18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85"/>
        <v>5.0000000000000001E-4</v>
      </c>
      <c r="G2395" t="s">
        <v>8220</v>
      </c>
      <c r="H2395">
        <f>E2395/N2395</f>
        <v>50</v>
      </c>
      <c r="I2395" t="s">
        <v>8224</v>
      </c>
      <c r="J2395" t="s">
        <v>8246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t="str">
        <f t="shared" si="186"/>
        <v>technology</v>
      </c>
      <c r="R2395" t="str">
        <f t="shared" si="187"/>
        <v>web</v>
      </c>
      <c r="S2395" s="10">
        <f t="shared" si="188"/>
        <v>42194.648344907408</v>
      </c>
      <c r="T2395" s="10">
        <f t="shared" si="18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85"/>
        <v>5.9999999999999995E-4</v>
      </c>
      <c r="G2396" t="s">
        <v>8220</v>
      </c>
      <c r="H2396">
        <f>E2396/N2396</f>
        <v>1.5</v>
      </c>
      <c r="I2396" t="s">
        <v>8241</v>
      </c>
      <c r="J2396" t="s">
        <v>8249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t="str">
        <f t="shared" si="186"/>
        <v>technology</v>
      </c>
      <c r="R2396" t="str">
        <f t="shared" si="187"/>
        <v>web</v>
      </c>
      <c r="S2396" s="10">
        <f t="shared" si="188"/>
        <v>42031.362187499995</v>
      </c>
      <c r="T2396" s="10">
        <f t="shared" si="18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85"/>
        <v>0</v>
      </c>
      <c r="G2397" t="s">
        <v>8220</v>
      </c>
      <c r="H2397" t="e">
        <f>E2397/N2397</f>
        <v>#DIV/0!</v>
      </c>
      <c r="I2397" t="s">
        <v>8224</v>
      </c>
      <c r="J2397" t="s">
        <v>8246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t="str">
        <f t="shared" si="186"/>
        <v>technology</v>
      </c>
      <c r="R2397" t="str">
        <f t="shared" si="187"/>
        <v>web</v>
      </c>
      <c r="S2397" s="10">
        <f t="shared" si="188"/>
        <v>42717.121377314819</v>
      </c>
      <c r="T2397" s="10">
        <f t="shared" si="18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85"/>
        <v>2E-3</v>
      </c>
      <c r="G2398" t="s">
        <v>8220</v>
      </c>
      <c r="H2398">
        <f>E2398/N2398</f>
        <v>10</v>
      </c>
      <c r="I2398" t="s">
        <v>8240</v>
      </c>
      <c r="J2398" t="s">
        <v>8257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t="str">
        <f t="shared" si="186"/>
        <v>technology</v>
      </c>
      <c r="R2398" t="str">
        <f t="shared" si="187"/>
        <v>web</v>
      </c>
      <c r="S2398" s="10">
        <f t="shared" si="188"/>
        <v>42262.849050925928</v>
      </c>
      <c r="T2398" s="10">
        <f t="shared" si="18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85"/>
        <v>0</v>
      </c>
      <c r="G2399" t="s">
        <v>8220</v>
      </c>
      <c r="H2399" t="e">
        <f>E2399/N2399</f>
        <v>#DIV/0!</v>
      </c>
      <c r="I2399" t="s">
        <v>8224</v>
      </c>
      <c r="J2399" t="s">
        <v>8246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t="str">
        <f t="shared" si="186"/>
        <v>technology</v>
      </c>
      <c r="R2399" t="str">
        <f t="shared" si="187"/>
        <v>web</v>
      </c>
      <c r="S2399" s="10">
        <f t="shared" si="188"/>
        <v>41976.88490740741</v>
      </c>
      <c r="T2399" s="10">
        <f t="shared" si="18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85"/>
        <v>0</v>
      </c>
      <c r="G2400" t="s">
        <v>8220</v>
      </c>
      <c r="H2400" t="e">
        <f>E2400/N2400</f>
        <v>#DIV/0!</v>
      </c>
      <c r="I2400" t="s">
        <v>8224</v>
      </c>
      <c r="J2400" t="s">
        <v>8246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t="str">
        <f t="shared" si="186"/>
        <v>technology</v>
      </c>
      <c r="R2400" t="str">
        <f t="shared" si="187"/>
        <v>web</v>
      </c>
      <c r="S2400" s="10">
        <f t="shared" si="188"/>
        <v>42157.916481481487</v>
      </c>
      <c r="T2400" s="10">
        <f t="shared" si="18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85"/>
        <v>0</v>
      </c>
      <c r="G2401" t="s">
        <v>8220</v>
      </c>
      <c r="H2401" t="e">
        <f>E2401/N2401</f>
        <v>#DIV/0!</v>
      </c>
      <c r="I2401" t="s">
        <v>8235</v>
      </c>
      <c r="J2401" t="s">
        <v>8255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t="str">
        <f t="shared" si="186"/>
        <v>technology</v>
      </c>
      <c r="R2401" t="str">
        <f t="shared" si="187"/>
        <v>web</v>
      </c>
      <c r="S2401" s="10">
        <f t="shared" si="188"/>
        <v>41956.853078703702</v>
      </c>
      <c r="T2401" s="10">
        <f t="shared" si="18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85"/>
        <v>0</v>
      </c>
      <c r="G2402" t="s">
        <v>8220</v>
      </c>
      <c r="H2402" t="e">
        <f>E2402/N2402</f>
        <v>#DIV/0!</v>
      </c>
      <c r="I2402" t="s">
        <v>8226</v>
      </c>
      <c r="J2402" t="s">
        <v>8248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t="str">
        <f t="shared" si="186"/>
        <v>technology</v>
      </c>
      <c r="R2402" t="str">
        <f t="shared" si="187"/>
        <v>web</v>
      </c>
      <c r="S2402" s="10">
        <f t="shared" si="188"/>
        <v>42444.268101851849</v>
      </c>
      <c r="T2402" s="10">
        <f t="shared" si="18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85"/>
        <v>7.1785714285714283E-3</v>
      </c>
      <c r="G2403" t="s">
        <v>8221</v>
      </c>
      <c r="H2403">
        <f>E2403/N2403</f>
        <v>22.333333333333332</v>
      </c>
      <c r="I2403" t="s">
        <v>8224</v>
      </c>
      <c r="J2403" t="s">
        <v>8246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t="str">
        <f t="shared" si="186"/>
        <v>food</v>
      </c>
      <c r="R2403" t="str">
        <f t="shared" si="187"/>
        <v>food trucks</v>
      </c>
      <c r="S2403" s="10">
        <f t="shared" si="188"/>
        <v>42374.822870370372</v>
      </c>
      <c r="T2403" s="10">
        <f t="shared" si="18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85"/>
        <v>4.3333333333333331E-3</v>
      </c>
      <c r="G2404" t="s">
        <v>8221</v>
      </c>
      <c r="H2404">
        <f>E2404/N2404</f>
        <v>52</v>
      </c>
      <c r="I2404" t="s">
        <v>8224</v>
      </c>
      <c r="J2404" t="s">
        <v>8246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t="str">
        <f t="shared" si="186"/>
        <v>food</v>
      </c>
      <c r="R2404" t="str">
        <f t="shared" si="187"/>
        <v>food trucks</v>
      </c>
      <c r="S2404" s="10">
        <f t="shared" si="188"/>
        <v>42107.679756944446</v>
      </c>
      <c r="T2404" s="10">
        <f t="shared" si="18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85"/>
        <v>0.16833333333333333</v>
      </c>
      <c r="G2405" t="s">
        <v>8221</v>
      </c>
      <c r="H2405">
        <f>E2405/N2405</f>
        <v>16.833333333333332</v>
      </c>
      <c r="I2405" t="s">
        <v>8225</v>
      </c>
      <c r="J2405" t="s">
        <v>8247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t="str">
        <f t="shared" si="186"/>
        <v>food</v>
      </c>
      <c r="R2405" t="str">
        <f t="shared" si="187"/>
        <v>food trucks</v>
      </c>
      <c r="S2405" s="10">
        <f t="shared" si="188"/>
        <v>42399.882615740738</v>
      </c>
      <c r="T2405" s="10">
        <f t="shared" si="18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85"/>
        <v>0</v>
      </c>
      <c r="G2406" t="s">
        <v>8221</v>
      </c>
      <c r="H2406" t="e">
        <f>E2406/N2406</f>
        <v>#DIV/0!</v>
      </c>
      <c r="I2406" t="s">
        <v>8224</v>
      </c>
      <c r="J2406" t="s">
        <v>8246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t="str">
        <f t="shared" si="186"/>
        <v>food</v>
      </c>
      <c r="R2406" t="str">
        <f t="shared" si="187"/>
        <v>food trucks</v>
      </c>
      <c r="S2406" s="10">
        <f t="shared" si="188"/>
        <v>42342.03943287037</v>
      </c>
      <c r="T2406" s="10">
        <f t="shared" si="18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85"/>
        <v>0.22520000000000001</v>
      </c>
      <c r="G2407" t="s">
        <v>8221</v>
      </c>
      <c r="H2407">
        <f>E2407/N2407</f>
        <v>56.3</v>
      </c>
      <c r="I2407" t="s">
        <v>8224</v>
      </c>
      <c r="J2407" t="s">
        <v>8246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t="str">
        <f t="shared" si="186"/>
        <v>food</v>
      </c>
      <c r="R2407" t="str">
        <f t="shared" si="187"/>
        <v>food trucks</v>
      </c>
      <c r="S2407" s="10">
        <f t="shared" si="188"/>
        <v>42595.585358796292</v>
      </c>
      <c r="T2407" s="10">
        <f t="shared" si="18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85"/>
        <v>0.41384615384615386</v>
      </c>
      <c r="G2408" t="s">
        <v>8221</v>
      </c>
      <c r="H2408">
        <f>E2408/N2408</f>
        <v>84.0625</v>
      </c>
      <c r="I2408" t="s">
        <v>8224</v>
      </c>
      <c r="J2408" t="s">
        <v>8246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t="str">
        <f t="shared" si="186"/>
        <v>food</v>
      </c>
      <c r="R2408" t="str">
        <f t="shared" si="187"/>
        <v>food trucks</v>
      </c>
      <c r="S2408" s="10">
        <f t="shared" si="188"/>
        <v>41983.110995370371</v>
      </c>
      <c r="T2408" s="10">
        <f t="shared" si="18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85"/>
        <v>0.25259090909090909</v>
      </c>
      <c r="G2409" t="s">
        <v>8221</v>
      </c>
      <c r="H2409">
        <f>E2409/N2409</f>
        <v>168.39393939393941</v>
      </c>
      <c r="I2409" t="s">
        <v>8224</v>
      </c>
      <c r="J2409" t="s">
        <v>8246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t="str">
        <f t="shared" si="186"/>
        <v>food</v>
      </c>
      <c r="R2409" t="str">
        <f t="shared" si="187"/>
        <v>food trucks</v>
      </c>
      <c r="S2409" s="10">
        <f t="shared" si="188"/>
        <v>42082.575555555552</v>
      </c>
      <c r="T2409" s="10">
        <f t="shared" si="18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85"/>
        <v>2E-3</v>
      </c>
      <c r="G2410" t="s">
        <v>8221</v>
      </c>
      <c r="H2410">
        <f>E2410/N2410</f>
        <v>15</v>
      </c>
      <c r="I2410" t="s">
        <v>8224</v>
      </c>
      <c r="J2410" t="s">
        <v>8246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t="str">
        <f t="shared" si="186"/>
        <v>food</v>
      </c>
      <c r="R2410" t="str">
        <f t="shared" si="187"/>
        <v>food trucks</v>
      </c>
      <c r="S2410" s="10">
        <f t="shared" si="188"/>
        <v>41919.140706018516</v>
      </c>
      <c r="T2410" s="10">
        <f t="shared" si="18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85"/>
        <v>1.84E-2</v>
      </c>
      <c r="G2411" t="s">
        <v>8221</v>
      </c>
      <c r="H2411">
        <f>E2411/N2411</f>
        <v>76.666666666666671</v>
      </c>
      <c r="I2411" t="s">
        <v>8224</v>
      </c>
      <c r="J2411" t="s">
        <v>8246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t="str">
        <f t="shared" si="186"/>
        <v>food</v>
      </c>
      <c r="R2411" t="str">
        <f t="shared" si="187"/>
        <v>food trucks</v>
      </c>
      <c r="S2411" s="10">
        <f t="shared" si="188"/>
        <v>42204.875868055555</v>
      </c>
      <c r="T2411" s="10">
        <f t="shared" si="18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85"/>
        <v>0</v>
      </c>
      <c r="G2412" t="s">
        <v>8221</v>
      </c>
      <c r="H2412" t="e">
        <f>E2412/N2412</f>
        <v>#DIV/0!</v>
      </c>
      <c r="I2412" t="s">
        <v>8226</v>
      </c>
      <c r="J2412" t="s">
        <v>8248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t="str">
        <f t="shared" si="186"/>
        <v>food</v>
      </c>
      <c r="R2412" t="str">
        <f t="shared" si="187"/>
        <v>food trucks</v>
      </c>
      <c r="S2412" s="10">
        <f t="shared" si="188"/>
        <v>42224.408275462964</v>
      </c>
      <c r="T2412" s="10">
        <f t="shared" si="18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85"/>
        <v>6.0400000000000002E-3</v>
      </c>
      <c r="G2413" t="s">
        <v>8221</v>
      </c>
      <c r="H2413">
        <f>E2413/N2413</f>
        <v>50.333333333333336</v>
      </c>
      <c r="I2413" t="s">
        <v>8224</v>
      </c>
      <c r="J2413" t="s">
        <v>8246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t="str">
        <f t="shared" si="186"/>
        <v>food</v>
      </c>
      <c r="R2413" t="str">
        <f t="shared" si="187"/>
        <v>food trucks</v>
      </c>
      <c r="S2413" s="10">
        <f t="shared" si="188"/>
        <v>42211.732430555552</v>
      </c>
      <c r="T2413" s="10">
        <f t="shared" si="18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85"/>
        <v>0</v>
      </c>
      <c r="G2414" t="s">
        <v>8221</v>
      </c>
      <c r="H2414" t="e">
        <f>E2414/N2414</f>
        <v>#DIV/0!</v>
      </c>
      <c r="I2414" t="s">
        <v>8230</v>
      </c>
      <c r="J2414" t="s">
        <v>8249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t="str">
        <f t="shared" si="186"/>
        <v>food</v>
      </c>
      <c r="R2414" t="str">
        <f t="shared" si="187"/>
        <v>food trucks</v>
      </c>
      <c r="S2414" s="10">
        <f t="shared" si="188"/>
        <v>42655.736956018518</v>
      </c>
      <c r="T2414" s="10">
        <f t="shared" si="18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85"/>
        <v>8.3333333333333332E-3</v>
      </c>
      <c r="G2415" t="s">
        <v>8221</v>
      </c>
      <c r="H2415">
        <f>E2415/N2415</f>
        <v>8.3333333333333339</v>
      </c>
      <c r="I2415" t="s">
        <v>8224</v>
      </c>
      <c r="J2415" t="s">
        <v>8246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t="str">
        <f t="shared" si="186"/>
        <v>food</v>
      </c>
      <c r="R2415" t="str">
        <f t="shared" si="187"/>
        <v>food trucks</v>
      </c>
      <c r="S2415" s="10">
        <f t="shared" si="188"/>
        <v>41760.10974537037</v>
      </c>
      <c r="T2415" s="10">
        <f t="shared" si="18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85"/>
        <v>3.0666666666666665E-2</v>
      </c>
      <c r="G2416" t="s">
        <v>8221</v>
      </c>
      <c r="H2416">
        <f>E2416/N2416</f>
        <v>35.384615384615387</v>
      </c>
      <c r="I2416" t="s">
        <v>8224</v>
      </c>
      <c r="J2416" t="s">
        <v>8246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t="str">
        <f t="shared" si="186"/>
        <v>food</v>
      </c>
      <c r="R2416" t="str">
        <f t="shared" si="187"/>
        <v>food trucks</v>
      </c>
      <c r="S2416" s="10">
        <f t="shared" si="188"/>
        <v>42198.695138888885</v>
      </c>
      <c r="T2416" s="10">
        <f t="shared" si="18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85"/>
        <v>5.5833333333333334E-3</v>
      </c>
      <c r="G2417" t="s">
        <v>8221</v>
      </c>
      <c r="H2417">
        <f>E2417/N2417</f>
        <v>55.833333333333336</v>
      </c>
      <c r="I2417" t="s">
        <v>8224</v>
      </c>
      <c r="J2417" t="s">
        <v>8246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t="str">
        <f t="shared" si="186"/>
        <v>food</v>
      </c>
      <c r="R2417" t="str">
        <f t="shared" si="187"/>
        <v>food trucks</v>
      </c>
      <c r="S2417" s="10">
        <f t="shared" si="188"/>
        <v>42536.862800925926</v>
      </c>
      <c r="T2417" s="10">
        <f t="shared" si="18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85"/>
        <v>2.5000000000000001E-4</v>
      </c>
      <c r="G2418" t="s">
        <v>8221</v>
      </c>
      <c r="H2418">
        <f>E2418/N2418</f>
        <v>5</v>
      </c>
      <c r="I2418" t="s">
        <v>8224</v>
      </c>
      <c r="J2418" t="s">
        <v>8246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t="str">
        <f t="shared" si="186"/>
        <v>food</v>
      </c>
      <c r="R2418" t="str">
        <f t="shared" si="187"/>
        <v>food trucks</v>
      </c>
      <c r="S2418" s="10">
        <f t="shared" si="188"/>
        <v>42019.737766203703</v>
      </c>
      <c r="T2418" s="10">
        <f t="shared" si="18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85"/>
        <v>0</v>
      </c>
      <c r="G2419" t="s">
        <v>8221</v>
      </c>
      <c r="H2419" t="e">
        <f>E2419/N2419</f>
        <v>#DIV/0!</v>
      </c>
      <c r="I2419" t="s">
        <v>8224</v>
      </c>
      <c r="J2419" t="s">
        <v>8246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t="str">
        <f t="shared" si="186"/>
        <v>food</v>
      </c>
      <c r="R2419" t="str">
        <f t="shared" si="187"/>
        <v>food trucks</v>
      </c>
      <c r="S2419" s="10">
        <f t="shared" si="188"/>
        <v>41831.884108796294</v>
      </c>
      <c r="T2419" s="10">
        <f t="shared" si="18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85"/>
        <v>2.0000000000000001E-4</v>
      </c>
      <c r="G2420" t="s">
        <v>8221</v>
      </c>
      <c r="H2420">
        <f>E2420/N2420</f>
        <v>1</v>
      </c>
      <c r="I2420" t="s">
        <v>8224</v>
      </c>
      <c r="J2420" t="s">
        <v>8246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t="str">
        <f t="shared" si="186"/>
        <v>food</v>
      </c>
      <c r="R2420" t="str">
        <f t="shared" si="187"/>
        <v>food trucks</v>
      </c>
      <c r="S2420" s="10">
        <f t="shared" si="188"/>
        <v>42027.856990740736</v>
      </c>
      <c r="T2420" s="10">
        <f t="shared" si="18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85"/>
        <v>0</v>
      </c>
      <c r="G2421" t="s">
        <v>8221</v>
      </c>
      <c r="H2421" t="e">
        <f>E2421/N2421</f>
        <v>#DIV/0!</v>
      </c>
      <c r="I2421" t="s">
        <v>8224</v>
      </c>
      <c r="J2421" t="s">
        <v>8246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t="str">
        <f t="shared" si="186"/>
        <v>food</v>
      </c>
      <c r="R2421" t="str">
        <f t="shared" si="187"/>
        <v>food trucks</v>
      </c>
      <c r="S2421" s="10">
        <f t="shared" si="188"/>
        <v>41993.738298611104</v>
      </c>
      <c r="T2421" s="10">
        <f t="shared" si="18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85"/>
        <v>0.14825133372851215</v>
      </c>
      <c r="G2422" t="s">
        <v>8221</v>
      </c>
      <c r="H2422">
        <f>E2422/N2422</f>
        <v>69.472222222222229</v>
      </c>
      <c r="I2422" t="s">
        <v>8224</v>
      </c>
      <c r="J2422" t="s">
        <v>8246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t="str">
        <f t="shared" si="186"/>
        <v>food</v>
      </c>
      <c r="R2422" t="str">
        <f t="shared" si="187"/>
        <v>food trucks</v>
      </c>
      <c r="S2422" s="10">
        <f t="shared" si="188"/>
        <v>41893.028877314813</v>
      </c>
      <c r="T2422" s="10">
        <f t="shared" si="18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85"/>
        <v>1.6666666666666666E-4</v>
      </c>
      <c r="G2423" t="s">
        <v>8221</v>
      </c>
      <c r="H2423">
        <f>E2423/N2423</f>
        <v>1</v>
      </c>
      <c r="I2423" t="s">
        <v>8224</v>
      </c>
      <c r="J2423" t="s">
        <v>8246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t="str">
        <f t="shared" si="186"/>
        <v>food</v>
      </c>
      <c r="R2423" t="str">
        <f t="shared" si="187"/>
        <v>food trucks</v>
      </c>
      <c r="S2423" s="10">
        <f t="shared" si="188"/>
        <v>42026.687453703707</v>
      </c>
      <c r="T2423" s="10">
        <f t="shared" si="18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85"/>
        <v>2E-3</v>
      </c>
      <c r="G2424" t="s">
        <v>8221</v>
      </c>
      <c r="H2424">
        <f>E2424/N2424</f>
        <v>1</v>
      </c>
      <c r="I2424" t="s">
        <v>8224</v>
      </c>
      <c r="J2424" t="s">
        <v>8246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t="str">
        <f t="shared" si="186"/>
        <v>food</v>
      </c>
      <c r="R2424" t="str">
        <f t="shared" si="187"/>
        <v>food trucks</v>
      </c>
      <c r="S2424" s="10">
        <f t="shared" si="188"/>
        <v>42044.724953703699</v>
      </c>
      <c r="T2424" s="10">
        <f t="shared" si="18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85"/>
        <v>1.3333333333333334E-4</v>
      </c>
      <c r="G2425" t="s">
        <v>8221</v>
      </c>
      <c r="H2425">
        <f>E2425/N2425</f>
        <v>8</v>
      </c>
      <c r="I2425" t="s">
        <v>8224</v>
      </c>
      <c r="J2425" t="s">
        <v>8246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t="str">
        <f t="shared" si="186"/>
        <v>food</v>
      </c>
      <c r="R2425" t="str">
        <f t="shared" si="187"/>
        <v>food trucks</v>
      </c>
      <c r="S2425" s="10">
        <f t="shared" si="188"/>
        <v>41974.704745370371</v>
      </c>
      <c r="T2425" s="10">
        <f t="shared" si="18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85"/>
        <v>1.24E-2</v>
      </c>
      <c r="G2426" t="s">
        <v>8221</v>
      </c>
      <c r="H2426">
        <f>E2426/N2426</f>
        <v>34.444444444444443</v>
      </c>
      <c r="I2426" t="s">
        <v>8224</v>
      </c>
      <c r="J2426" t="s">
        <v>8246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t="str">
        <f t="shared" si="186"/>
        <v>food</v>
      </c>
      <c r="R2426" t="str">
        <f t="shared" si="187"/>
        <v>food trucks</v>
      </c>
      <c r="S2426" s="10">
        <f t="shared" si="188"/>
        <v>41909.892453703702</v>
      </c>
      <c r="T2426" s="10">
        <f t="shared" si="18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85"/>
        <v>2.8571428571428574E-4</v>
      </c>
      <c r="G2427" t="s">
        <v>8221</v>
      </c>
      <c r="H2427">
        <f>E2427/N2427</f>
        <v>1</v>
      </c>
      <c r="I2427" t="s">
        <v>8224</v>
      </c>
      <c r="J2427" t="s">
        <v>8246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t="str">
        <f t="shared" si="186"/>
        <v>food</v>
      </c>
      <c r="R2427" t="str">
        <f t="shared" si="187"/>
        <v>food trucks</v>
      </c>
      <c r="S2427" s="10">
        <f t="shared" si="188"/>
        <v>42502.913761574076</v>
      </c>
      <c r="T2427" s="10">
        <f t="shared" si="18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85"/>
        <v>0</v>
      </c>
      <c r="G2428" t="s">
        <v>8221</v>
      </c>
      <c r="H2428" t="e">
        <f>E2428/N2428</f>
        <v>#DIV/0!</v>
      </c>
      <c r="I2428" t="s">
        <v>8224</v>
      </c>
      <c r="J2428" t="s">
        <v>8246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t="str">
        <f t="shared" si="186"/>
        <v>food</v>
      </c>
      <c r="R2428" t="str">
        <f t="shared" si="187"/>
        <v>food trucks</v>
      </c>
      <c r="S2428" s="10">
        <f t="shared" si="188"/>
        <v>42164.170046296291</v>
      </c>
      <c r="T2428" s="10">
        <f t="shared" si="18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85"/>
        <v>2.0000000000000002E-5</v>
      </c>
      <c r="G2429" t="s">
        <v>8221</v>
      </c>
      <c r="H2429">
        <f>E2429/N2429</f>
        <v>1</v>
      </c>
      <c r="I2429" t="s">
        <v>8224</v>
      </c>
      <c r="J2429" t="s">
        <v>8246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t="str">
        <f t="shared" si="186"/>
        <v>food</v>
      </c>
      <c r="R2429" t="str">
        <f t="shared" si="187"/>
        <v>food trucks</v>
      </c>
      <c r="S2429" s="10">
        <f t="shared" si="188"/>
        <v>42412.318668981476</v>
      </c>
      <c r="T2429" s="10">
        <f t="shared" si="18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85"/>
        <v>2.8571428571428571E-5</v>
      </c>
      <c r="G2430" t="s">
        <v>8221</v>
      </c>
      <c r="H2430">
        <f>E2430/N2430</f>
        <v>1</v>
      </c>
      <c r="I2430" t="s">
        <v>8224</v>
      </c>
      <c r="J2430" t="s">
        <v>8246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t="str">
        <f t="shared" si="186"/>
        <v>food</v>
      </c>
      <c r="R2430" t="str">
        <f t="shared" si="187"/>
        <v>food trucks</v>
      </c>
      <c r="S2430" s="10">
        <f t="shared" si="188"/>
        <v>42045.784155092595</v>
      </c>
      <c r="T2430" s="10">
        <f t="shared" si="18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85"/>
        <v>1.4321428571428572E-2</v>
      </c>
      <c r="G2431" t="s">
        <v>8221</v>
      </c>
      <c r="H2431">
        <f>E2431/N2431</f>
        <v>501.25</v>
      </c>
      <c r="I2431" t="s">
        <v>8234</v>
      </c>
      <c r="J2431" t="s">
        <v>8254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t="str">
        <f t="shared" si="186"/>
        <v>food</v>
      </c>
      <c r="R2431" t="str">
        <f t="shared" si="187"/>
        <v>food trucks</v>
      </c>
      <c r="S2431" s="10">
        <f t="shared" si="188"/>
        <v>42734.879236111112</v>
      </c>
      <c r="T2431" s="10">
        <f t="shared" si="18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85"/>
        <v>7.0000000000000001E-3</v>
      </c>
      <c r="G2432" t="s">
        <v>8221</v>
      </c>
      <c r="H2432">
        <f>E2432/N2432</f>
        <v>10.5</v>
      </c>
      <c r="I2432" t="s">
        <v>8224</v>
      </c>
      <c r="J2432" t="s">
        <v>8246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t="str">
        <f t="shared" si="186"/>
        <v>food</v>
      </c>
      <c r="R2432" t="str">
        <f t="shared" si="187"/>
        <v>food trucks</v>
      </c>
      <c r="S2432" s="10">
        <f t="shared" si="188"/>
        <v>42382.130833333329</v>
      </c>
      <c r="T2432" s="10">
        <f t="shared" si="18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85"/>
        <v>2.0000000000000002E-5</v>
      </c>
      <c r="G2433" t="s">
        <v>8221</v>
      </c>
      <c r="H2433">
        <f>E2433/N2433</f>
        <v>1</v>
      </c>
      <c r="I2433" t="s">
        <v>8224</v>
      </c>
      <c r="J2433" t="s">
        <v>8246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t="str">
        <f t="shared" si="186"/>
        <v>food</v>
      </c>
      <c r="R2433" t="str">
        <f t="shared" si="187"/>
        <v>food trucks</v>
      </c>
      <c r="S2433" s="10">
        <f t="shared" si="188"/>
        <v>42489.099687499998</v>
      </c>
      <c r="T2433" s="10">
        <f t="shared" si="18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si="185"/>
        <v>1.4285714285714287E-4</v>
      </c>
      <c r="G2434" t="s">
        <v>8221</v>
      </c>
      <c r="H2434">
        <f>E2434/N2434</f>
        <v>1</v>
      </c>
      <c r="I2434" t="s">
        <v>8224</v>
      </c>
      <c r="J2434" t="s">
        <v>8246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t="str">
        <f t="shared" si="186"/>
        <v>food</v>
      </c>
      <c r="R2434" t="str">
        <f t="shared" si="187"/>
        <v>food trucks</v>
      </c>
      <c r="S2434" s="10">
        <f t="shared" si="188"/>
        <v>42041.218715277777</v>
      </c>
      <c r="T2434" s="10">
        <f t="shared" si="18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ref="F2435:F2498" si="190">E2435/D2435</f>
        <v>0</v>
      </c>
      <c r="G2435" t="s">
        <v>8221</v>
      </c>
      <c r="H2435" t="e">
        <f>E2435/N2435</f>
        <v>#DIV/0!</v>
      </c>
      <c r="I2435" t="s">
        <v>8224</v>
      </c>
      <c r="J2435" t="s">
        <v>8246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t="str">
        <f t="shared" ref="Q2435:Q2498" si="191">LEFT(P2435,(FIND("/",P2435,1)-1))</f>
        <v>food</v>
      </c>
      <c r="R2435" t="str">
        <f t="shared" ref="R2435:R2498" si="192">MID(P2435,FIND("/",P2435)+1,256)</f>
        <v>food trucks</v>
      </c>
      <c r="S2435" s="10">
        <f t="shared" ref="S2435:S2498" si="193">(((L2435/60)/60)/24)+DATE(1970,1,1)</f>
        <v>42397.89980324074</v>
      </c>
      <c r="T2435" s="10">
        <f t="shared" ref="T2435:T2498" si="194">(((K2435/60)/60)/24)+DATE(1970,1,1)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90"/>
        <v>1.2999999999999999E-3</v>
      </c>
      <c r="G2436" t="s">
        <v>8221</v>
      </c>
      <c r="H2436">
        <f>E2436/N2436</f>
        <v>13</v>
      </c>
      <c r="I2436" t="s">
        <v>8224</v>
      </c>
      <c r="J2436" t="s">
        <v>8246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t="str">
        <f t="shared" si="191"/>
        <v>food</v>
      </c>
      <c r="R2436" t="str">
        <f t="shared" si="192"/>
        <v>food trucks</v>
      </c>
      <c r="S2436" s="10">
        <f t="shared" si="193"/>
        <v>42180.18604166666</v>
      </c>
      <c r="T2436" s="10">
        <f t="shared" si="19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90"/>
        <v>4.8960000000000002E-3</v>
      </c>
      <c r="G2437" t="s">
        <v>8221</v>
      </c>
      <c r="H2437">
        <f>E2437/N2437</f>
        <v>306</v>
      </c>
      <c r="I2437" t="s">
        <v>8235</v>
      </c>
      <c r="J2437" t="s">
        <v>8255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t="str">
        <f t="shared" si="191"/>
        <v>food</v>
      </c>
      <c r="R2437" t="str">
        <f t="shared" si="192"/>
        <v>food trucks</v>
      </c>
      <c r="S2437" s="10">
        <f t="shared" si="193"/>
        <v>42252.277615740735</v>
      </c>
      <c r="T2437" s="10">
        <f t="shared" si="19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90"/>
        <v>3.8461538461538462E-4</v>
      </c>
      <c r="G2438" t="s">
        <v>8221</v>
      </c>
      <c r="H2438">
        <f>E2438/N2438</f>
        <v>22.5</v>
      </c>
      <c r="I2438" t="s">
        <v>8229</v>
      </c>
      <c r="J2438" t="s">
        <v>8251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t="str">
        <f t="shared" si="191"/>
        <v>food</v>
      </c>
      <c r="R2438" t="str">
        <f t="shared" si="192"/>
        <v>food trucks</v>
      </c>
      <c r="S2438" s="10">
        <f t="shared" si="193"/>
        <v>42338.615393518514</v>
      </c>
      <c r="T2438" s="10">
        <f t="shared" si="19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90"/>
        <v>0</v>
      </c>
      <c r="G2439" t="s">
        <v>8221</v>
      </c>
      <c r="H2439" t="e">
        <f>E2439/N2439</f>
        <v>#DIV/0!</v>
      </c>
      <c r="I2439" t="s">
        <v>8224</v>
      </c>
      <c r="J2439" t="s">
        <v>8246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t="str">
        <f t="shared" si="191"/>
        <v>food</v>
      </c>
      <c r="R2439" t="str">
        <f t="shared" si="192"/>
        <v>food trucks</v>
      </c>
      <c r="S2439" s="10">
        <f t="shared" si="193"/>
        <v>42031.965138888889</v>
      </c>
      <c r="T2439" s="10">
        <f t="shared" si="19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90"/>
        <v>3.3333333333333335E-3</v>
      </c>
      <c r="G2440" t="s">
        <v>8221</v>
      </c>
      <c r="H2440">
        <f>E2440/N2440</f>
        <v>50</v>
      </c>
      <c r="I2440" t="s">
        <v>8224</v>
      </c>
      <c r="J2440" t="s">
        <v>8246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t="str">
        <f t="shared" si="191"/>
        <v>food</v>
      </c>
      <c r="R2440" t="str">
        <f t="shared" si="192"/>
        <v>food trucks</v>
      </c>
      <c r="S2440" s="10">
        <f t="shared" si="193"/>
        <v>42285.91506944444</v>
      </c>
      <c r="T2440" s="10">
        <f t="shared" si="19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90"/>
        <v>0</v>
      </c>
      <c r="G2441" t="s">
        <v>8221</v>
      </c>
      <c r="H2441" t="e">
        <f>E2441/N2441</f>
        <v>#DIV/0!</v>
      </c>
      <c r="I2441" t="s">
        <v>8224</v>
      </c>
      <c r="J2441" t="s">
        <v>8246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t="str">
        <f t="shared" si="191"/>
        <v>food</v>
      </c>
      <c r="R2441" t="str">
        <f t="shared" si="192"/>
        <v>food trucks</v>
      </c>
      <c r="S2441" s="10">
        <f t="shared" si="193"/>
        <v>42265.818622685183</v>
      </c>
      <c r="T2441" s="10">
        <f t="shared" si="19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90"/>
        <v>2E-3</v>
      </c>
      <c r="G2442" t="s">
        <v>8221</v>
      </c>
      <c r="H2442">
        <f>E2442/N2442</f>
        <v>5</v>
      </c>
      <c r="I2442" t="s">
        <v>8242</v>
      </c>
      <c r="J2442" t="s">
        <v>8249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t="str">
        <f t="shared" si="191"/>
        <v>food</v>
      </c>
      <c r="R2442" t="str">
        <f t="shared" si="192"/>
        <v>food trucks</v>
      </c>
      <c r="S2442" s="10">
        <f t="shared" si="193"/>
        <v>42383.899456018517</v>
      </c>
      <c r="T2442" s="10">
        <f t="shared" si="19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90"/>
        <v>1.0788</v>
      </c>
      <c r="G2443" t="s">
        <v>8219</v>
      </c>
      <c r="H2443">
        <f>E2443/N2443</f>
        <v>74.22935779816514</v>
      </c>
      <c r="I2443" t="s">
        <v>8224</v>
      </c>
      <c r="J2443" t="s">
        <v>8246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t="str">
        <f t="shared" si="191"/>
        <v>food</v>
      </c>
      <c r="R2443" t="str">
        <f t="shared" si="192"/>
        <v>small batch</v>
      </c>
      <c r="S2443" s="10">
        <f t="shared" si="193"/>
        <v>42187.125625000001</v>
      </c>
      <c r="T2443" s="10">
        <f t="shared" si="19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90"/>
        <v>1.2594166666666666</v>
      </c>
      <c r="G2444" t="s">
        <v>8219</v>
      </c>
      <c r="H2444">
        <f>E2444/N2444</f>
        <v>81.252688172043008</v>
      </c>
      <c r="I2444" t="s">
        <v>8224</v>
      </c>
      <c r="J2444" t="s">
        <v>8246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t="str">
        <f t="shared" si="191"/>
        <v>food</v>
      </c>
      <c r="R2444" t="str">
        <f t="shared" si="192"/>
        <v>small batch</v>
      </c>
      <c r="S2444" s="10">
        <f t="shared" si="193"/>
        <v>42052.666990740734</v>
      </c>
      <c r="T2444" s="10">
        <f t="shared" si="19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90"/>
        <v>2.0251494999999999</v>
      </c>
      <c r="G2445" t="s">
        <v>8219</v>
      </c>
      <c r="H2445">
        <f>E2445/N2445</f>
        <v>130.23469453376205</v>
      </c>
      <c r="I2445" t="s">
        <v>8224</v>
      </c>
      <c r="J2445" t="s">
        <v>8246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t="str">
        <f t="shared" si="191"/>
        <v>food</v>
      </c>
      <c r="R2445" t="str">
        <f t="shared" si="192"/>
        <v>small batch</v>
      </c>
      <c r="S2445" s="10">
        <f t="shared" si="193"/>
        <v>41836.625254629631</v>
      </c>
      <c r="T2445" s="10">
        <f t="shared" si="19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90"/>
        <v>1.0860000000000001</v>
      </c>
      <c r="G2446" t="s">
        <v>8219</v>
      </c>
      <c r="H2446">
        <f>E2446/N2446</f>
        <v>53.409836065573771</v>
      </c>
      <c r="I2446" t="s">
        <v>8224</v>
      </c>
      <c r="J2446" t="s">
        <v>8246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t="str">
        <f t="shared" si="191"/>
        <v>food</v>
      </c>
      <c r="R2446" t="str">
        <f t="shared" si="192"/>
        <v>small batch</v>
      </c>
      <c r="S2446" s="10">
        <f t="shared" si="193"/>
        <v>42485.754525462966</v>
      </c>
      <c r="T2446" s="10">
        <f t="shared" si="19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90"/>
        <v>1.728</v>
      </c>
      <c r="G2447" t="s">
        <v>8219</v>
      </c>
      <c r="H2447">
        <f>E2447/N2447</f>
        <v>75.130434782608702</v>
      </c>
      <c r="I2447" t="s">
        <v>8224</v>
      </c>
      <c r="J2447" t="s">
        <v>8246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t="str">
        <f t="shared" si="191"/>
        <v>food</v>
      </c>
      <c r="R2447" t="str">
        <f t="shared" si="192"/>
        <v>small batch</v>
      </c>
      <c r="S2447" s="10">
        <f t="shared" si="193"/>
        <v>42243.190057870372</v>
      </c>
      <c r="T2447" s="10">
        <f t="shared" si="19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90"/>
        <v>1.6798</v>
      </c>
      <c r="G2448" t="s">
        <v>8219</v>
      </c>
      <c r="H2448">
        <f>E2448/N2448</f>
        <v>75.666666666666671</v>
      </c>
      <c r="I2448" t="s">
        <v>8224</v>
      </c>
      <c r="J2448" t="s">
        <v>8246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t="str">
        <f t="shared" si="191"/>
        <v>food</v>
      </c>
      <c r="R2448" t="str">
        <f t="shared" si="192"/>
        <v>small batch</v>
      </c>
      <c r="S2448" s="10">
        <f t="shared" si="193"/>
        <v>42670.602673611109</v>
      </c>
      <c r="T2448" s="10">
        <f t="shared" si="19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90"/>
        <v>4.2720000000000002</v>
      </c>
      <c r="G2449" t="s">
        <v>8219</v>
      </c>
      <c r="H2449">
        <f>E2449/N2449</f>
        <v>31.691394658753708</v>
      </c>
      <c r="I2449" t="s">
        <v>8224</v>
      </c>
      <c r="J2449" t="s">
        <v>8246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t="str">
        <f t="shared" si="191"/>
        <v>food</v>
      </c>
      <c r="R2449" t="str">
        <f t="shared" si="192"/>
        <v>small batch</v>
      </c>
      <c r="S2449" s="10">
        <f t="shared" si="193"/>
        <v>42654.469826388886</v>
      </c>
      <c r="T2449" s="10">
        <f t="shared" si="19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90"/>
        <v>1.075</v>
      </c>
      <c r="G2450" t="s">
        <v>8219</v>
      </c>
      <c r="H2450">
        <f>E2450/N2450</f>
        <v>47.777777777777779</v>
      </c>
      <c r="I2450" t="s">
        <v>8224</v>
      </c>
      <c r="J2450" t="s">
        <v>8246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t="str">
        <f t="shared" si="191"/>
        <v>food</v>
      </c>
      <c r="R2450" t="str">
        <f t="shared" si="192"/>
        <v>small batch</v>
      </c>
      <c r="S2450" s="10">
        <f t="shared" si="193"/>
        <v>42607.316122685181</v>
      </c>
      <c r="T2450" s="10">
        <f t="shared" si="19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90"/>
        <v>1.08</v>
      </c>
      <c r="G2451" t="s">
        <v>8219</v>
      </c>
      <c r="H2451">
        <f>E2451/N2451</f>
        <v>90</v>
      </c>
      <c r="I2451" t="s">
        <v>8224</v>
      </c>
      <c r="J2451" t="s">
        <v>8246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t="str">
        <f t="shared" si="191"/>
        <v>food</v>
      </c>
      <c r="R2451" t="str">
        <f t="shared" si="192"/>
        <v>small batch</v>
      </c>
      <c r="S2451" s="10">
        <f t="shared" si="193"/>
        <v>41943.142534722225</v>
      </c>
      <c r="T2451" s="10">
        <f t="shared" si="19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90"/>
        <v>1.0153353333333335</v>
      </c>
      <c r="G2452" t="s">
        <v>8219</v>
      </c>
      <c r="H2452">
        <f>E2452/N2452</f>
        <v>149.31401960784314</v>
      </c>
      <c r="I2452" t="s">
        <v>8224</v>
      </c>
      <c r="J2452" t="s">
        <v>8246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t="str">
        <f t="shared" si="191"/>
        <v>food</v>
      </c>
      <c r="R2452" t="str">
        <f t="shared" si="192"/>
        <v>small batch</v>
      </c>
      <c r="S2452" s="10">
        <f t="shared" si="193"/>
        <v>41902.07240740741</v>
      </c>
      <c r="T2452" s="10">
        <f t="shared" si="19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90"/>
        <v>1.1545000000000001</v>
      </c>
      <c r="G2453" t="s">
        <v>8219</v>
      </c>
      <c r="H2453">
        <f>E2453/N2453</f>
        <v>62.06989247311828</v>
      </c>
      <c r="I2453" t="s">
        <v>8224</v>
      </c>
      <c r="J2453" t="s">
        <v>8246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t="str">
        <f t="shared" si="191"/>
        <v>food</v>
      </c>
      <c r="R2453" t="str">
        <f t="shared" si="192"/>
        <v>small batch</v>
      </c>
      <c r="S2453" s="10">
        <f t="shared" si="193"/>
        <v>42779.908449074079</v>
      </c>
      <c r="T2453" s="10">
        <f t="shared" si="19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90"/>
        <v>1.335</v>
      </c>
      <c r="G2454" t="s">
        <v>8219</v>
      </c>
      <c r="H2454">
        <f>E2454/N2454</f>
        <v>53.4</v>
      </c>
      <c r="I2454" t="s">
        <v>8224</v>
      </c>
      <c r="J2454" t="s">
        <v>8246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t="str">
        <f t="shared" si="191"/>
        <v>food</v>
      </c>
      <c r="R2454" t="str">
        <f t="shared" si="192"/>
        <v>small batch</v>
      </c>
      <c r="S2454" s="10">
        <f t="shared" si="193"/>
        <v>42338.84375</v>
      </c>
      <c r="T2454" s="10">
        <f t="shared" si="19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90"/>
        <v>1.5469999999999999</v>
      </c>
      <c r="G2455" t="s">
        <v>8219</v>
      </c>
      <c r="H2455">
        <f>E2455/N2455</f>
        <v>69.268656716417908</v>
      </c>
      <c r="I2455" t="s">
        <v>8224</v>
      </c>
      <c r="J2455" t="s">
        <v>8246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t="str">
        <f t="shared" si="191"/>
        <v>food</v>
      </c>
      <c r="R2455" t="str">
        <f t="shared" si="192"/>
        <v>small batch</v>
      </c>
      <c r="S2455" s="10">
        <f t="shared" si="193"/>
        <v>42738.692233796297</v>
      </c>
      <c r="T2455" s="10">
        <f t="shared" si="19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90"/>
        <v>1.0084571428571429</v>
      </c>
      <c r="G2456" t="s">
        <v>8219</v>
      </c>
      <c r="H2456">
        <f>E2456/N2456</f>
        <v>271.50769230769231</v>
      </c>
      <c r="I2456" t="s">
        <v>8224</v>
      </c>
      <c r="J2456" t="s">
        <v>8246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t="str">
        <f t="shared" si="191"/>
        <v>food</v>
      </c>
      <c r="R2456" t="str">
        <f t="shared" si="192"/>
        <v>small batch</v>
      </c>
      <c r="S2456" s="10">
        <f t="shared" si="193"/>
        <v>42770.201481481476</v>
      </c>
      <c r="T2456" s="10">
        <f t="shared" si="19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90"/>
        <v>1.82</v>
      </c>
      <c r="G2457" t="s">
        <v>8219</v>
      </c>
      <c r="H2457">
        <f>E2457/N2457</f>
        <v>34.125</v>
      </c>
      <c r="I2457" t="s">
        <v>8224</v>
      </c>
      <c r="J2457" t="s">
        <v>8246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t="str">
        <f t="shared" si="191"/>
        <v>food</v>
      </c>
      <c r="R2457" t="str">
        <f t="shared" si="192"/>
        <v>small batch</v>
      </c>
      <c r="S2457" s="10">
        <f t="shared" si="193"/>
        <v>42452.781828703708</v>
      </c>
      <c r="T2457" s="10">
        <f t="shared" si="19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90"/>
        <v>1.8086666666666666</v>
      </c>
      <c r="G2458" t="s">
        <v>8219</v>
      </c>
      <c r="H2458">
        <f>E2458/N2458</f>
        <v>40.492537313432834</v>
      </c>
      <c r="I2458" t="s">
        <v>8224</v>
      </c>
      <c r="J2458" t="s">
        <v>8246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t="str">
        <f t="shared" si="191"/>
        <v>food</v>
      </c>
      <c r="R2458" t="str">
        <f t="shared" si="192"/>
        <v>small batch</v>
      </c>
      <c r="S2458" s="10">
        <f t="shared" si="193"/>
        <v>42761.961099537039</v>
      </c>
      <c r="T2458" s="10">
        <f t="shared" si="19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90"/>
        <v>1.0230434782608695</v>
      </c>
      <c r="G2459" t="s">
        <v>8219</v>
      </c>
      <c r="H2459">
        <f>E2459/N2459</f>
        <v>189.75806451612902</v>
      </c>
      <c r="I2459" t="s">
        <v>8224</v>
      </c>
      <c r="J2459" t="s">
        <v>8246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t="str">
        <f t="shared" si="191"/>
        <v>food</v>
      </c>
      <c r="R2459" t="str">
        <f t="shared" si="192"/>
        <v>small batch</v>
      </c>
      <c r="S2459" s="10">
        <f t="shared" si="193"/>
        <v>42423.602500000001</v>
      </c>
      <c r="T2459" s="10">
        <f t="shared" si="19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90"/>
        <v>1.1017999999999999</v>
      </c>
      <c r="G2460" t="s">
        <v>8219</v>
      </c>
      <c r="H2460">
        <f>E2460/N2460</f>
        <v>68.862499999999997</v>
      </c>
      <c r="I2460" t="s">
        <v>8224</v>
      </c>
      <c r="J2460" t="s">
        <v>8246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t="str">
        <f t="shared" si="191"/>
        <v>food</v>
      </c>
      <c r="R2460" t="str">
        <f t="shared" si="192"/>
        <v>small batch</v>
      </c>
      <c r="S2460" s="10">
        <f t="shared" si="193"/>
        <v>42495.871736111112</v>
      </c>
      <c r="T2460" s="10">
        <f t="shared" si="19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90"/>
        <v>1.0225</v>
      </c>
      <c r="G2461" t="s">
        <v>8219</v>
      </c>
      <c r="H2461">
        <f>E2461/N2461</f>
        <v>108.77659574468085</v>
      </c>
      <c r="I2461" t="s">
        <v>8224</v>
      </c>
      <c r="J2461" t="s">
        <v>8246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t="str">
        <f t="shared" si="191"/>
        <v>food</v>
      </c>
      <c r="R2461" t="str">
        <f t="shared" si="192"/>
        <v>small batch</v>
      </c>
      <c r="S2461" s="10">
        <f t="shared" si="193"/>
        <v>42407.637557870374</v>
      </c>
      <c r="T2461" s="10">
        <f t="shared" si="19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90"/>
        <v>1.0078823529411765</v>
      </c>
      <c r="G2462" t="s">
        <v>8219</v>
      </c>
      <c r="H2462">
        <f>E2462/N2462</f>
        <v>125.98529411764706</v>
      </c>
      <c r="I2462" t="s">
        <v>8224</v>
      </c>
      <c r="J2462" t="s">
        <v>8246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t="str">
        <f t="shared" si="191"/>
        <v>food</v>
      </c>
      <c r="R2462" t="str">
        <f t="shared" si="192"/>
        <v>small batch</v>
      </c>
      <c r="S2462" s="10">
        <f t="shared" si="193"/>
        <v>42704.187118055561</v>
      </c>
      <c r="T2462" s="10">
        <f t="shared" si="19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90"/>
        <v>1.038</v>
      </c>
      <c r="G2463" t="s">
        <v>8219</v>
      </c>
      <c r="H2463">
        <f>E2463/N2463</f>
        <v>90.523255813953483</v>
      </c>
      <c r="I2463" t="s">
        <v>8224</v>
      </c>
      <c r="J2463" t="s">
        <v>8246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t="str">
        <f t="shared" si="191"/>
        <v>music</v>
      </c>
      <c r="R2463" t="str">
        <f t="shared" si="192"/>
        <v>indie rock</v>
      </c>
      <c r="S2463" s="10">
        <f t="shared" si="193"/>
        <v>40784.012696759259</v>
      </c>
      <c r="T2463" s="10">
        <f t="shared" si="19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90"/>
        <v>1.1070833333333334</v>
      </c>
      <c r="G2464" t="s">
        <v>8219</v>
      </c>
      <c r="H2464">
        <f>E2464/N2464</f>
        <v>28.880434782608695</v>
      </c>
      <c r="I2464" t="s">
        <v>8224</v>
      </c>
      <c r="J2464" t="s">
        <v>8246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t="str">
        <f t="shared" si="191"/>
        <v>music</v>
      </c>
      <c r="R2464" t="str">
        <f t="shared" si="192"/>
        <v>indie rock</v>
      </c>
      <c r="S2464" s="10">
        <f t="shared" si="193"/>
        <v>41089.186296296299</v>
      </c>
      <c r="T2464" s="10">
        <f t="shared" si="19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90"/>
        <v>1.1625000000000001</v>
      </c>
      <c r="G2465" t="s">
        <v>8219</v>
      </c>
      <c r="H2465">
        <f>E2465/N2465</f>
        <v>31</v>
      </c>
      <c r="I2465" t="s">
        <v>8224</v>
      </c>
      <c r="J2465" t="s">
        <v>8246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t="str">
        <f t="shared" si="191"/>
        <v>music</v>
      </c>
      <c r="R2465" t="str">
        <f t="shared" si="192"/>
        <v>indie rock</v>
      </c>
      <c r="S2465" s="10">
        <f t="shared" si="193"/>
        <v>41341.111400462964</v>
      </c>
      <c r="T2465" s="10">
        <f t="shared" si="19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90"/>
        <v>1.111</v>
      </c>
      <c r="G2466" t="s">
        <v>8219</v>
      </c>
      <c r="H2466">
        <f>E2466/N2466</f>
        <v>51.674418604651166</v>
      </c>
      <c r="I2466" t="s">
        <v>8229</v>
      </c>
      <c r="J2466" t="s">
        <v>8251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t="str">
        <f t="shared" si="191"/>
        <v>music</v>
      </c>
      <c r="R2466" t="str">
        <f t="shared" si="192"/>
        <v>indie rock</v>
      </c>
      <c r="S2466" s="10">
        <f t="shared" si="193"/>
        <v>42248.90042824074</v>
      </c>
      <c r="T2466" s="10">
        <f t="shared" si="19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90"/>
        <v>1.8014285714285714</v>
      </c>
      <c r="G2467" t="s">
        <v>8219</v>
      </c>
      <c r="H2467">
        <f>E2467/N2467</f>
        <v>26.270833333333332</v>
      </c>
      <c r="I2467" t="s">
        <v>8224</v>
      </c>
      <c r="J2467" t="s">
        <v>8246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t="str">
        <f t="shared" si="191"/>
        <v>music</v>
      </c>
      <c r="R2467" t="str">
        <f t="shared" si="192"/>
        <v>indie rock</v>
      </c>
      <c r="S2467" s="10">
        <f t="shared" si="193"/>
        <v>41145.719305555554</v>
      </c>
      <c r="T2467" s="10">
        <f t="shared" si="19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90"/>
        <v>1</v>
      </c>
      <c r="G2468" t="s">
        <v>8219</v>
      </c>
      <c r="H2468">
        <f>E2468/N2468</f>
        <v>48.07692307692308</v>
      </c>
      <c r="I2468" t="s">
        <v>8224</v>
      </c>
      <c r="J2468" t="s">
        <v>8246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t="str">
        <f t="shared" si="191"/>
        <v>music</v>
      </c>
      <c r="R2468" t="str">
        <f t="shared" si="192"/>
        <v>indie rock</v>
      </c>
      <c r="S2468" s="10">
        <f t="shared" si="193"/>
        <v>41373.102465277778</v>
      </c>
      <c r="T2468" s="10">
        <f t="shared" si="19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90"/>
        <v>1.1850000000000001</v>
      </c>
      <c r="G2469" t="s">
        <v>8219</v>
      </c>
      <c r="H2469">
        <f>E2469/N2469</f>
        <v>27.558139534883722</v>
      </c>
      <c r="I2469" t="s">
        <v>8224</v>
      </c>
      <c r="J2469" t="s">
        <v>8246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t="str">
        <f t="shared" si="191"/>
        <v>music</v>
      </c>
      <c r="R2469" t="str">
        <f t="shared" si="192"/>
        <v>indie rock</v>
      </c>
      <c r="S2469" s="10">
        <f t="shared" si="193"/>
        <v>41025.874201388891</v>
      </c>
      <c r="T2469" s="10">
        <f t="shared" si="19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90"/>
        <v>1.0721700000000001</v>
      </c>
      <c r="G2470" t="s">
        <v>8219</v>
      </c>
      <c r="H2470">
        <f>E2470/N2470</f>
        <v>36.97137931034483</v>
      </c>
      <c r="I2470" t="s">
        <v>8224</v>
      </c>
      <c r="J2470" t="s">
        <v>8246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t="str">
        <f t="shared" si="191"/>
        <v>music</v>
      </c>
      <c r="R2470" t="str">
        <f t="shared" si="192"/>
        <v>indie rock</v>
      </c>
      <c r="S2470" s="10">
        <f t="shared" si="193"/>
        <v>41174.154178240737</v>
      </c>
      <c r="T2470" s="10">
        <f t="shared" si="19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90"/>
        <v>1.1366666666666667</v>
      </c>
      <c r="G2471" t="s">
        <v>8219</v>
      </c>
      <c r="H2471">
        <f>E2471/N2471</f>
        <v>29.021276595744681</v>
      </c>
      <c r="I2471" t="s">
        <v>8224</v>
      </c>
      <c r="J2471" t="s">
        <v>8246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t="str">
        <f t="shared" si="191"/>
        <v>music</v>
      </c>
      <c r="R2471" t="str">
        <f t="shared" si="192"/>
        <v>indie rock</v>
      </c>
      <c r="S2471" s="10">
        <f t="shared" si="193"/>
        <v>40557.429733796293</v>
      </c>
      <c r="T2471" s="10">
        <f t="shared" si="19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90"/>
        <v>1.0316400000000001</v>
      </c>
      <c r="G2472" t="s">
        <v>8219</v>
      </c>
      <c r="H2472">
        <f>E2472/N2472</f>
        <v>28.65666666666667</v>
      </c>
      <c r="I2472" t="s">
        <v>8224</v>
      </c>
      <c r="J2472" t="s">
        <v>8246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t="str">
        <f t="shared" si="191"/>
        <v>music</v>
      </c>
      <c r="R2472" t="str">
        <f t="shared" si="192"/>
        <v>indie rock</v>
      </c>
      <c r="S2472" s="10">
        <f t="shared" si="193"/>
        <v>41023.07471064815</v>
      </c>
      <c r="T2472" s="10">
        <f t="shared" si="19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90"/>
        <v>1.28</v>
      </c>
      <c r="G2473" t="s">
        <v>8219</v>
      </c>
      <c r="H2473">
        <f>E2473/N2473</f>
        <v>37.647058823529413</v>
      </c>
      <c r="I2473" t="s">
        <v>8224</v>
      </c>
      <c r="J2473" t="s">
        <v>8246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t="str">
        <f t="shared" si="191"/>
        <v>music</v>
      </c>
      <c r="R2473" t="str">
        <f t="shared" si="192"/>
        <v>indie rock</v>
      </c>
      <c r="S2473" s="10">
        <f t="shared" si="193"/>
        <v>40893.992962962962</v>
      </c>
      <c r="T2473" s="10">
        <f t="shared" si="19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90"/>
        <v>1.3576026666666667</v>
      </c>
      <c r="G2474" t="s">
        <v>8219</v>
      </c>
      <c r="H2474">
        <f>E2474/N2474</f>
        <v>97.904038461538462</v>
      </c>
      <c r="I2474" t="s">
        <v>8224</v>
      </c>
      <c r="J2474" t="s">
        <v>8246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t="str">
        <f t="shared" si="191"/>
        <v>music</v>
      </c>
      <c r="R2474" t="str">
        <f t="shared" si="192"/>
        <v>indie rock</v>
      </c>
      <c r="S2474" s="10">
        <f t="shared" si="193"/>
        <v>40354.11550925926</v>
      </c>
      <c r="T2474" s="10">
        <f t="shared" si="19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90"/>
        <v>1</v>
      </c>
      <c r="G2475" t="s">
        <v>8219</v>
      </c>
      <c r="H2475">
        <f>E2475/N2475</f>
        <v>42.553191489361701</v>
      </c>
      <c r="I2475" t="s">
        <v>8224</v>
      </c>
      <c r="J2475" t="s">
        <v>8246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t="str">
        <f t="shared" si="191"/>
        <v>music</v>
      </c>
      <c r="R2475" t="str">
        <f t="shared" si="192"/>
        <v>indie rock</v>
      </c>
      <c r="S2475" s="10">
        <f t="shared" si="193"/>
        <v>41193.748483796298</v>
      </c>
      <c r="T2475" s="10">
        <f t="shared" si="19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90"/>
        <v>1.0000360000000001</v>
      </c>
      <c r="G2476" t="s">
        <v>8219</v>
      </c>
      <c r="H2476">
        <f>E2476/N2476</f>
        <v>131.58368421052631</v>
      </c>
      <c r="I2476" t="s">
        <v>8224</v>
      </c>
      <c r="J2476" t="s">
        <v>8246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t="str">
        <f t="shared" si="191"/>
        <v>music</v>
      </c>
      <c r="R2476" t="str">
        <f t="shared" si="192"/>
        <v>indie rock</v>
      </c>
      <c r="S2476" s="10">
        <f t="shared" si="193"/>
        <v>40417.011296296296</v>
      </c>
      <c r="T2476" s="10">
        <f t="shared" si="19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90"/>
        <v>1.0471999999999999</v>
      </c>
      <c r="G2477" t="s">
        <v>8219</v>
      </c>
      <c r="H2477">
        <f>E2477/N2477</f>
        <v>32.320987654320987</v>
      </c>
      <c r="I2477" t="s">
        <v>8224</v>
      </c>
      <c r="J2477" t="s">
        <v>8246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t="str">
        <f t="shared" si="191"/>
        <v>music</v>
      </c>
      <c r="R2477" t="str">
        <f t="shared" si="192"/>
        <v>indie rock</v>
      </c>
      <c r="S2477" s="10">
        <f t="shared" si="193"/>
        <v>40310.287673611114</v>
      </c>
      <c r="T2477" s="10">
        <f t="shared" si="19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90"/>
        <v>1.050225</v>
      </c>
      <c r="G2478" t="s">
        <v>8219</v>
      </c>
      <c r="H2478">
        <f>E2478/N2478</f>
        <v>61.103999999999999</v>
      </c>
      <c r="I2478" t="s">
        <v>8224</v>
      </c>
      <c r="J2478" t="s">
        <v>8246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t="str">
        <f t="shared" si="191"/>
        <v>music</v>
      </c>
      <c r="R2478" t="str">
        <f t="shared" si="192"/>
        <v>indie rock</v>
      </c>
      <c r="S2478" s="10">
        <f t="shared" si="193"/>
        <v>41913.328356481477</v>
      </c>
      <c r="T2478" s="10">
        <f t="shared" si="19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90"/>
        <v>1.7133333333333334</v>
      </c>
      <c r="G2479" t="s">
        <v>8219</v>
      </c>
      <c r="H2479">
        <f>E2479/N2479</f>
        <v>31.341463414634145</v>
      </c>
      <c r="I2479" t="s">
        <v>8224</v>
      </c>
      <c r="J2479" t="s">
        <v>8246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t="str">
        <f t="shared" si="191"/>
        <v>music</v>
      </c>
      <c r="R2479" t="str">
        <f t="shared" si="192"/>
        <v>indie rock</v>
      </c>
      <c r="S2479" s="10">
        <f t="shared" si="193"/>
        <v>41088.691493055558</v>
      </c>
      <c r="T2479" s="10">
        <f t="shared" si="19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90"/>
        <v>1.2749999999999999</v>
      </c>
      <c r="G2480" t="s">
        <v>8219</v>
      </c>
      <c r="H2480">
        <f>E2480/N2480</f>
        <v>129.1139240506329</v>
      </c>
      <c r="I2480" t="s">
        <v>8224</v>
      </c>
      <c r="J2480" t="s">
        <v>8246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t="str">
        <f t="shared" si="191"/>
        <v>music</v>
      </c>
      <c r="R2480" t="str">
        <f t="shared" si="192"/>
        <v>indie rock</v>
      </c>
      <c r="S2480" s="10">
        <f t="shared" si="193"/>
        <v>41257.950381944444</v>
      </c>
      <c r="T2480" s="10">
        <f t="shared" si="19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90"/>
        <v>1.3344333333333334</v>
      </c>
      <c r="G2481" t="s">
        <v>8219</v>
      </c>
      <c r="H2481">
        <f>E2481/N2481</f>
        <v>25.020624999999999</v>
      </c>
      <c r="I2481" t="s">
        <v>8224</v>
      </c>
      <c r="J2481" t="s">
        <v>8246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t="str">
        <f t="shared" si="191"/>
        <v>music</v>
      </c>
      <c r="R2481" t="str">
        <f t="shared" si="192"/>
        <v>indie rock</v>
      </c>
      <c r="S2481" s="10">
        <f t="shared" si="193"/>
        <v>41107.726782407408</v>
      </c>
      <c r="T2481" s="10">
        <f t="shared" si="19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90"/>
        <v>1</v>
      </c>
      <c r="G2482" t="s">
        <v>8219</v>
      </c>
      <c r="H2482">
        <f>E2482/N2482</f>
        <v>250</v>
      </c>
      <c r="I2482" t="s">
        <v>8224</v>
      </c>
      <c r="J2482" t="s">
        <v>8246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t="str">
        <f t="shared" si="191"/>
        <v>music</v>
      </c>
      <c r="R2482" t="str">
        <f t="shared" si="192"/>
        <v>indie rock</v>
      </c>
      <c r="S2482" s="10">
        <f t="shared" si="193"/>
        <v>42227.936157407406</v>
      </c>
      <c r="T2482" s="10">
        <f t="shared" si="19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90"/>
        <v>1.1291099999999998</v>
      </c>
      <c r="G2483" t="s">
        <v>8219</v>
      </c>
      <c r="H2483">
        <f>E2483/N2483</f>
        <v>47.541473684210523</v>
      </c>
      <c r="I2483" t="s">
        <v>8224</v>
      </c>
      <c r="J2483" t="s">
        <v>8246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t="str">
        <f t="shared" si="191"/>
        <v>music</v>
      </c>
      <c r="R2483" t="str">
        <f t="shared" si="192"/>
        <v>indie rock</v>
      </c>
      <c r="S2483" s="10">
        <f t="shared" si="193"/>
        <v>40999.645925925928</v>
      </c>
      <c r="T2483" s="10">
        <f t="shared" si="19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90"/>
        <v>1.0009999999999999</v>
      </c>
      <c r="G2484" t="s">
        <v>8219</v>
      </c>
      <c r="H2484">
        <f>E2484/N2484</f>
        <v>40.04</v>
      </c>
      <c r="I2484" t="s">
        <v>8224</v>
      </c>
      <c r="J2484" t="s">
        <v>8246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t="str">
        <f t="shared" si="191"/>
        <v>music</v>
      </c>
      <c r="R2484" t="str">
        <f t="shared" si="192"/>
        <v>indie rock</v>
      </c>
      <c r="S2484" s="10">
        <f t="shared" si="193"/>
        <v>40711.782210648147</v>
      </c>
      <c r="T2484" s="10">
        <f t="shared" si="19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90"/>
        <v>1.1372727272727272</v>
      </c>
      <c r="G2485" t="s">
        <v>8219</v>
      </c>
      <c r="H2485">
        <f>E2485/N2485</f>
        <v>65.84210526315789</v>
      </c>
      <c r="I2485" t="s">
        <v>8224</v>
      </c>
      <c r="J2485" t="s">
        <v>8246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t="str">
        <f t="shared" si="191"/>
        <v>music</v>
      </c>
      <c r="R2485" t="str">
        <f t="shared" si="192"/>
        <v>indie rock</v>
      </c>
      <c r="S2485" s="10">
        <f t="shared" si="193"/>
        <v>40970.750034722223</v>
      </c>
      <c r="T2485" s="10">
        <f t="shared" si="19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90"/>
        <v>1.1931742857142855</v>
      </c>
      <c r="G2486" t="s">
        <v>8219</v>
      </c>
      <c r="H2486">
        <f>E2486/N2486</f>
        <v>46.401222222222216</v>
      </c>
      <c r="I2486" t="s">
        <v>8224</v>
      </c>
      <c r="J2486" t="s">
        <v>8246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t="str">
        <f t="shared" si="191"/>
        <v>music</v>
      </c>
      <c r="R2486" t="str">
        <f t="shared" si="192"/>
        <v>indie rock</v>
      </c>
      <c r="S2486" s="10">
        <f t="shared" si="193"/>
        <v>40771.916701388887</v>
      </c>
      <c r="T2486" s="10">
        <f t="shared" si="19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90"/>
        <v>1.0325</v>
      </c>
      <c r="G2487" t="s">
        <v>8219</v>
      </c>
      <c r="H2487">
        <f>E2487/N2487</f>
        <v>50.365853658536587</v>
      </c>
      <c r="I2487" t="s">
        <v>8224</v>
      </c>
      <c r="J2487" t="s">
        <v>8246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t="str">
        <f t="shared" si="191"/>
        <v>music</v>
      </c>
      <c r="R2487" t="str">
        <f t="shared" si="192"/>
        <v>indie rock</v>
      </c>
      <c r="S2487" s="10">
        <f t="shared" si="193"/>
        <v>40793.998599537037</v>
      </c>
      <c r="T2487" s="10">
        <f t="shared" si="19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90"/>
        <v>2.6566666666666667</v>
      </c>
      <c r="G2488" t="s">
        <v>8219</v>
      </c>
      <c r="H2488">
        <f>E2488/N2488</f>
        <v>26.566666666666666</v>
      </c>
      <c r="I2488" t="s">
        <v>8224</v>
      </c>
      <c r="J2488" t="s">
        <v>8246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t="str">
        <f t="shared" si="191"/>
        <v>music</v>
      </c>
      <c r="R2488" t="str">
        <f t="shared" si="192"/>
        <v>indie rock</v>
      </c>
      <c r="S2488" s="10">
        <f t="shared" si="193"/>
        <v>40991.708055555559</v>
      </c>
      <c r="T2488" s="10">
        <f t="shared" si="19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90"/>
        <v>1.0005066666666667</v>
      </c>
      <c r="G2489" t="s">
        <v>8219</v>
      </c>
      <c r="H2489">
        <f>E2489/N2489</f>
        <v>39.493684210526318</v>
      </c>
      <c r="I2489" t="s">
        <v>8224</v>
      </c>
      <c r="J2489" t="s">
        <v>8246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t="str">
        <f t="shared" si="191"/>
        <v>music</v>
      </c>
      <c r="R2489" t="str">
        <f t="shared" si="192"/>
        <v>indie rock</v>
      </c>
      <c r="S2489" s="10">
        <f t="shared" si="193"/>
        <v>41026.083298611113</v>
      </c>
      <c r="T2489" s="10">
        <f t="shared" si="19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90"/>
        <v>1.0669999999999999</v>
      </c>
      <c r="G2490" t="s">
        <v>8219</v>
      </c>
      <c r="H2490">
        <f>E2490/N2490</f>
        <v>49.246153846153845</v>
      </c>
      <c r="I2490" t="s">
        <v>8224</v>
      </c>
      <c r="J2490" t="s">
        <v>8246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t="str">
        <f t="shared" si="191"/>
        <v>music</v>
      </c>
      <c r="R2490" t="str">
        <f t="shared" si="192"/>
        <v>indie rock</v>
      </c>
      <c r="S2490" s="10">
        <f t="shared" si="193"/>
        <v>40833.633194444446</v>
      </c>
      <c r="T2490" s="10">
        <f t="shared" si="19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90"/>
        <v>1.3367142857142857</v>
      </c>
      <c r="G2491" t="s">
        <v>8219</v>
      </c>
      <c r="H2491">
        <f>E2491/N2491</f>
        <v>62.38</v>
      </c>
      <c r="I2491" t="s">
        <v>8224</v>
      </c>
      <c r="J2491" t="s">
        <v>8246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t="str">
        <f t="shared" si="191"/>
        <v>music</v>
      </c>
      <c r="R2491" t="str">
        <f t="shared" si="192"/>
        <v>indie rock</v>
      </c>
      <c r="S2491" s="10">
        <f t="shared" si="193"/>
        <v>41373.690266203703</v>
      </c>
      <c r="T2491" s="10">
        <f t="shared" si="19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90"/>
        <v>1.214</v>
      </c>
      <c r="G2492" t="s">
        <v>8219</v>
      </c>
      <c r="H2492">
        <f>E2492/N2492</f>
        <v>37.9375</v>
      </c>
      <c r="I2492" t="s">
        <v>8224</v>
      </c>
      <c r="J2492" t="s">
        <v>8246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t="str">
        <f t="shared" si="191"/>
        <v>music</v>
      </c>
      <c r="R2492" t="str">
        <f t="shared" si="192"/>
        <v>indie rock</v>
      </c>
      <c r="S2492" s="10">
        <f t="shared" si="193"/>
        <v>41023.227731481478</v>
      </c>
      <c r="T2492" s="10">
        <f t="shared" si="19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90"/>
        <v>1.032</v>
      </c>
      <c r="G2493" t="s">
        <v>8219</v>
      </c>
      <c r="H2493">
        <f>E2493/N2493</f>
        <v>51.6</v>
      </c>
      <c r="I2493" t="s">
        <v>8224</v>
      </c>
      <c r="J2493" t="s">
        <v>8246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t="str">
        <f t="shared" si="191"/>
        <v>music</v>
      </c>
      <c r="R2493" t="str">
        <f t="shared" si="192"/>
        <v>indie rock</v>
      </c>
      <c r="S2493" s="10">
        <f t="shared" si="193"/>
        <v>40542.839282407411</v>
      </c>
      <c r="T2493" s="10">
        <f t="shared" si="19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90"/>
        <v>1.25</v>
      </c>
      <c r="G2494" t="s">
        <v>8219</v>
      </c>
      <c r="H2494">
        <f>E2494/N2494</f>
        <v>27.777777777777779</v>
      </c>
      <c r="I2494" t="s">
        <v>8224</v>
      </c>
      <c r="J2494" t="s">
        <v>8246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t="str">
        <f t="shared" si="191"/>
        <v>music</v>
      </c>
      <c r="R2494" t="str">
        <f t="shared" si="192"/>
        <v>indie rock</v>
      </c>
      <c r="S2494" s="10">
        <f t="shared" si="193"/>
        <v>41024.985972222225</v>
      </c>
      <c r="T2494" s="10">
        <f t="shared" si="19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90"/>
        <v>1.2869999999999999</v>
      </c>
      <c r="G2495" t="s">
        <v>8219</v>
      </c>
      <c r="H2495">
        <f>E2495/N2495</f>
        <v>99.382239382239376</v>
      </c>
      <c r="I2495" t="s">
        <v>8224</v>
      </c>
      <c r="J2495" t="s">
        <v>8246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t="str">
        <f t="shared" si="191"/>
        <v>music</v>
      </c>
      <c r="R2495" t="str">
        <f t="shared" si="192"/>
        <v>indie rock</v>
      </c>
      <c r="S2495" s="10">
        <f t="shared" si="193"/>
        <v>41348.168287037035</v>
      </c>
      <c r="T2495" s="10">
        <f t="shared" si="19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90"/>
        <v>1.0100533333333332</v>
      </c>
      <c r="G2496" t="s">
        <v>8219</v>
      </c>
      <c r="H2496">
        <f>E2496/N2496</f>
        <v>38.848205128205123</v>
      </c>
      <c r="I2496" t="s">
        <v>8224</v>
      </c>
      <c r="J2496" t="s">
        <v>8246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t="str">
        <f t="shared" si="191"/>
        <v>music</v>
      </c>
      <c r="R2496" t="str">
        <f t="shared" si="192"/>
        <v>indie rock</v>
      </c>
      <c r="S2496" s="10">
        <f t="shared" si="193"/>
        <v>41022.645185185182</v>
      </c>
      <c r="T2496" s="10">
        <f t="shared" si="19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90"/>
        <v>1.2753666666666665</v>
      </c>
      <c r="G2497" t="s">
        <v>8219</v>
      </c>
      <c r="H2497">
        <f>E2497/N2497</f>
        <v>45.548809523809524</v>
      </c>
      <c r="I2497" t="s">
        <v>8224</v>
      </c>
      <c r="J2497" t="s">
        <v>8246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t="str">
        <f t="shared" si="191"/>
        <v>music</v>
      </c>
      <c r="R2497" t="str">
        <f t="shared" si="192"/>
        <v>indie rock</v>
      </c>
      <c r="S2497" s="10">
        <f t="shared" si="193"/>
        <v>41036.946469907409</v>
      </c>
      <c r="T2497" s="10">
        <f t="shared" si="19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si="190"/>
        <v>1</v>
      </c>
      <c r="G2498" t="s">
        <v>8219</v>
      </c>
      <c r="H2498">
        <f>E2498/N2498</f>
        <v>600</v>
      </c>
      <c r="I2498" t="s">
        <v>8224</v>
      </c>
      <c r="J2498" t="s">
        <v>8246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t="str">
        <f t="shared" si="191"/>
        <v>music</v>
      </c>
      <c r="R2498" t="str">
        <f t="shared" si="192"/>
        <v>indie rock</v>
      </c>
      <c r="S2498" s="10">
        <f t="shared" si="193"/>
        <v>41327.996435185189</v>
      </c>
      <c r="T2498" s="10">
        <f t="shared" si="19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ref="F2499:F2562" si="195">E2499/D2499</f>
        <v>1.127715</v>
      </c>
      <c r="G2499" t="s">
        <v>8219</v>
      </c>
      <c r="H2499">
        <f>E2499/N2499</f>
        <v>80.551071428571419</v>
      </c>
      <c r="I2499" t="s">
        <v>8224</v>
      </c>
      <c r="J2499" t="s">
        <v>8246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t="str">
        <f t="shared" ref="Q2499:Q2562" si="196">LEFT(P2499,(FIND("/",P2499,1)-1))</f>
        <v>music</v>
      </c>
      <c r="R2499" t="str">
        <f t="shared" ref="R2499:R2562" si="197">MID(P2499,FIND("/",P2499)+1,256)</f>
        <v>indie rock</v>
      </c>
      <c r="S2499" s="10">
        <f t="shared" ref="S2499:S2562" si="198">(((L2499/60)/60)/24)+DATE(1970,1,1)</f>
        <v>40730.878912037035</v>
      </c>
      <c r="T2499" s="10">
        <f t="shared" ref="T2499:T2562" si="199">(((K2499/60)/60)/24)+DATE(1970,1,1)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95"/>
        <v>1.056</v>
      </c>
      <c r="G2500" t="s">
        <v>8219</v>
      </c>
      <c r="H2500">
        <f>E2500/N2500</f>
        <v>52.8</v>
      </c>
      <c r="I2500" t="s">
        <v>8224</v>
      </c>
      <c r="J2500" t="s">
        <v>8246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t="str">
        <f t="shared" si="196"/>
        <v>music</v>
      </c>
      <c r="R2500" t="str">
        <f t="shared" si="197"/>
        <v>indie rock</v>
      </c>
      <c r="S2500" s="10">
        <f t="shared" si="198"/>
        <v>42017.967442129629</v>
      </c>
      <c r="T2500" s="10">
        <f t="shared" si="19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95"/>
        <v>2.0262500000000001</v>
      </c>
      <c r="G2501" t="s">
        <v>8219</v>
      </c>
      <c r="H2501">
        <f>E2501/N2501</f>
        <v>47.676470588235297</v>
      </c>
      <c r="I2501" t="s">
        <v>8224</v>
      </c>
      <c r="J2501" t="s">
        <v>8246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t="str">
        <f t="shared" si="196"/>
        <v>music</v>
      </c>
      <c r="R2501" t="str">
        <f t="shared" si="197"/>
        <v>indie rock</v>
      </c>
      <c r="S2501" s="10">
        <f t="shared" si="198"/>
        <v>41226.648576388885</v>
      </c>
      <c r="T2501" s="10">
        <f t="shared" si="19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95"/>
        <v>1.1333333333333333</v>
      </c>
      <c r="G2502" t="s">
        <v>8219</v>
      </c>
      <c r="H2502">
        <f>E2502/N2502</f>
        <v>23.448275862068964</v>
      </c>
      <c r="I2502" t="s">
        <v>8224</v>
      </c>
      <c r="J2502" t="s">
        <v>8246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t="str">
        <f t="shared" si="196"/>
        <v>music</v>
      </c>
      <c r="R2502" t="str">
        <f t="shared" si="197"/>
        <v>indie rock</v>
      </c>
      <c r="S2502" s="10">
        <f t="shared" si="198"/>
        <v>41053.772858796299</v>
      </c>
      <c r="T2502" s="10">
        <f t="shared" si="19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95"/>
        <v>2.5545454545454545E-2</v>
      </c>
      <c r="G2503" t="s">
        <v>8221</v>
      </c>
      <c r="H2503">
        <f>E2503/N2503</f>
        <v>40.142857142857146</v>
      </c>
      <c r="I2503" t="s">
        <v>8229</v>
      </c>
      <c r="J2503" t="s">
        <v>8251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t="str">
        <f t="shared" si="196"/>
        <v>food</v>
      </c>
      <c r="R2503" t="str">
        <f t="shared" si="197"/>
        <v>restaurants</v>
      </c>
      <c r="S2503" s="10">
        <f t="shared" si="198"/>
        <v>42244.776666666665</v>
      </c>
      <c r="T2503" s="10">
        <f t="shared" si="19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95"/>
        <v>7.8181818181818181E-4</v>
      </c>
      <c r="G2504" t="s">
        <v>8221</v>
      </c>
      <c r="H2504">
        <f>E2504/N2504</f>
        <v>17.2</v>
      </c>
      <c r="I2504" t="s">
        <v>8224</v>
      </c>
      <c r="J2504" t="s">
        <v>8246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t="str">
        <f t="shared" si="196"/>
        <v>food</v>
      </c>
      <c r="R2504" t="str">
        <f t="shared" si="197"/>
        <v>restaurants</v>
      </c>
      <c r="S2504" s="10">
        <f t="shared" si="198"/>
        <v>41858.825439814813</v>
      </c>
      <c r="T2504" s="10">
        <f t="shared" si="19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95"/>
        <v>0</v>
      </c>
      <c r="G2505" t="s">
        <v>8221</v>
      </c>
      <c r="H2505" t="e">
        <f>E2505/N2505</f>
        <v>#DIV/0!</v>
      </c>
      <c r="I2505" t="s">
        <v>8224</v>
      </c>
      <c r="J2505" t="s">
        <v>8246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t="str">
        <f t="shared" si="196"/>
        <v>food</v>
      </c>
      <c r="R2505" t="str">
        <f t="shared" si="197"/>
        <v>restaurants</v>
      </c>
      <c r="S2505" s="10">
        <f t="shared" si="198"/>
        <v>42498.899398148147</v>
      </c>
      <c r="T2505" s="10">
        <f t="shared" si="19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95"/>
        <v>0</v>
      </c>
      <c r="G2506" t="s">
        <v>8221</v>
      </c>
      <c r="H2506" t="e">
        <f>E2506/N2506</f>
        <v>#DIV/0!</v>
      </c>
      <c r="I2506" t="s">
        <v>8224</v>
      </c>
      <c r="J2506" t="s">
        <v>8246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t="str">
        <f t="shared" si="196"/>
        <v>food</v>
      </c>
      <c r="R2506" t="str">
        <f t="shared" si="197"/>
        <v>restaurants</v>
      </c>
      <c r="S2506" s="10">
        <f t="shared" si="198"/>
        <v>41928.015439814815</v>
      </c>
      <c r="T2506" s="10">
        <f t="shared" si="19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95"/>
        <v>0</v>
      </c>
      <c r="G2507" t="s">
        <v>8221</v>
      </c>
      <c r="H2507" t="e">
        <f>E2507/N2507</f>
        <v>#DIV/0!</v>
      </c>
      <c r="I2507" t="s">
        <v>8224</v>
      </c>
      <c r="J2507" t="s">
        <v>8246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t="str">
        <f t="shared" si="196"/>
        <v>food</v>
      </c>
      <c r="R2507" t="str">
        <f t="shared" si="197"/>
        <v>restaurants</v>
      </c>
      <c r="S2507" s="10">
        <f t="shared" si="198"/>
        <v>42047.05574074074</v>
      </c>
      <c r="T2507" s="10">
        <f t="shared" si="19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95"/>
        <v>6.0000000000000001E-3</v>
      </c>
      <c r="G2508" t="s">
        <v>8221</v>
      </c>
      <c r="H2508">
        <f>E2508/N2508</f>
        <v>15</v>
      </c>
      <c r="I2508" t="s">
        <v>8225</v>
      </c>
      <c r="J2508" t="s">
        <v>8247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t="str">
        <f t="shared" si="196"/>
        <v>food</v>
      </c>
      <c r="R2508" t="str">
        <f t="shared" si="197"/>
        <v>restaurants</v>
      </c>
      <c r="S2508" s="10">
        <f t="shared" si="198"/>
        <v>42258.297094907408</v>
      </c>
      <c r="T2508" s="10">
        <f t="shared" si="19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95"/>
        <v>0</v>
      </c>
      <c r="G2509" t="s">
        <v>8221</v>
      </c>
      <c r="H2509" t="e">
        <f>E2509/N2509</f>
        <v>#DIV/0!</v>
      </c>
      <c r="I2509" t="s">
        <v>8224</v>
      </c>
      <c r="J2509" t="s">
        <v>8246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t="str">
        <f t="shared" si="196"/>
        <v>food</v>
      </c>
      <c r="R2509" t="str">
        <f t="shared" si="197"/>
        <v>restaurants</v>
      </c>
      <c r="S2509" s="10">
        <f t="shared" si="198"/>
        <v>42105.072962962964</v>
      </c>
      <c r="T2509" s="10">
        <f t="shared" si="19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95"/>
        <v>0</v>
      </c>
      <c r="G2510" t="s">
        <v>8221</v>
      </c>
      <c r="H2510" t="e">
        <f>E2510/N2510</f>
        <v>#DIV/0!</v>
      </c>
      <c r="I2510" t="s">
        <v>8224</v>
      </c>
      <c r="J2510" t="s">
        <v>8246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t="str">
        <f t="shared" si="196"/>
        <v>food</v>
      </c>
      <c r="R2510" t="str">
        <f t="shared" si="197"/>
        <v>restaurants</v>
      </c>
      <c r="S2510" s="10">
        <f t="shared" si="198"/>
        <v>41835.951782407406</v>
      </c>
      <c r="T2510" s="10">
        <f t="shared" si="19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95"/>
        <v>1.0526315789473684E-2</v>
      </c>
      <c r="G2511" t="s">
        <v>8221</v>
      </c>
      <c r="H2511">
        <f>E2511/N2511</f>
        <v>35.714285714285715</v>
      </c>
      <c r="I2511" t="s">
        <v>8225</v>
      </c>
      <c r="J2511" t="s">
        <v>8247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t="str">
        <f t="shared" si="196"/>
        <v>food</v>
      </c>
      <c r="R2511" t="str">
        <f t="shared" si="197"/>
        <v>restaurants</v>
      </c>
      <c r="S2511" s="10">
        <f t="shared" si="198"/>
        <v>42058.809594907405</v>
      </c>
      <c r="T2511" s="10">
        <f t="shared" si="19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95"/>
        <v>1.5E-3</v>
      </c>
      <c r="G2512" t="s">
        <v>8221</v>
      </c>
      <c r="H2512">
        <f>E2512/N2512</f>
        <v>37.5</v>
      </c>
      <c r="I2512" t="s">
        <v>8224</v>
      </c>
      <c r="J2512" t="s">
        <v>8246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t="str">
        <f t="shared" si="196"/>
        <v>food</v>
      </c>
      <c r="R2512" t="str">
        <f t="shared" si="197"/>
        <v>restaurants</v>
      </c>
      <c r="S2512" s="10">
        <f t="shared" si="198"/>
        <v>42078.997361111105</v>
      </c>
      <c r="T2512" s="10">
        <f t="shared" si="19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95"/>
        <v>0</v>
      </c>
      <c r="G2513" t="s">
        <v>8221</v>
      </c>
      <c r="H2513" t="e">
        <f>E2513/N2513</f>
        <v>#DIV/0!</v>
      </c>
      <c r="I2513" t="s">
        <v>8225</v>
      </c>
      <c r="J2513" t="s">
        <v>8247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t="str">
        <f t="shared" si="196"/>
        <v>food</v>
      </c>
      <c r="R2513" t="str">
        <f t="shared" si="197"/>
        <v>restaurants</v>
      </c>
      <c r="S2513" s="10">
        <f t="shared" si="198"/>
        <v>42371.446909722217</v>
      </c>
      <c r="T2513" s="10">
        <f t="shared" si="19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95"/>
        <v>0</v>
      </c>
      <c r="G2514" t="s">
        <v>8221</v>
      </c>
      <c r="H2514" t="e">
        <f>E2514/N2514</f>
        <v>#DIV/0!</v>
      </c>
      <c r="I2514" t="s">
        <v>8224</v>
      </c>
      <c r="J2514" t="s">
        <v>8246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t="str">
        <f t="shared" si="196"/>
        <v>food</v>
      </c>
      <c r="R2514" t="str">
        <f t="shared" si="197"/>
        <v>restaurants</v>
      </c>
      <c r="S2514" s="10">
        <f t="shared" si="198"/>
        <v>41971.876863425925</v>
      </c>
      <c r="T2514" s="10">
        <f t="shared" si="19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95"/>
        <v>0</v>
      </c>
      <c r="G2515" t="s">
        <v>8221</v>
      </c>
      <c r="H2515" t="e">
        <f>E2515/N2515</f>
        <v>#DIV/0!</v>
      </c>
      <c r="I2515" t="s">
        <v>8236</v>
      </c>
      <c r="J2515" t="s">
        <v>8249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t="str">
        <f t="shared" si="196"/>
        <v>food</v>
      </c>
      <c r="R2515" t="str">
        <f t="shared" si="197"/>
        <v>restaurants</v>
      </c>
      <c r="S2515" s="10">
        <f t="shared" si="198"/>
        <v>42732.00681712963</v>
      </c>
      <c r="T2515" s="10">
        <f t="shared" si="19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95"/>
        <v>1.7500000000000002E-2</v>
      </c>
      <c r="G2516" t="s">
        <v>8221</v>
      </c>
      <c r="H2516">
        <f>E2516/N2516</f>
        <v>52.5</v>
      </c>
      <c r="I2516" t="s">
        <v>8224</v>
      </c>
      <c r="J2516" t="s">
        <v>8246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t="str">
        <f t="shared" si="196"/>
        <v>food</v>
      </c>
      <c r="R2516" t="str">
        <f t="shared" si="197"/>
        <v>restaurants</v>
      </c>
      <c r="S2516" s="10">
        <f t="shared" si="198"/>
        <v>41854.389780092592</v>
      </c>
      <c r="T2516" s="10">
        <f t="shared" si="19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95"/>
        <v>0.186</v>
      </c>
      <c r="G2517" t="s">
        <v>8221</v>
      </c>
      <c r="H2517">
        <f>E2517/N2517</f>
        <v>77.5</v>
      </c>
      <c r="I2517" t="s">
        <v>8224</v>
      </c>
      <c r="J2517" t="s">
        <v>8246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t="str">
        <f t="shared" si="196"/>
        <v>food</v>
      </c>
      <c r="R2517" t="str">
        <f t="shared" si="197"/>
        <v>restaurants</v>
      </c>
      <c r="S2517" s="10">
        <f t="shared" si="198"/>
        <v>42027.839733796296</v>
      </c>
      <c r="T2517" s="10">
        <f t="shared" si="19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95"/>
        <v>0</v>
      </c>
      <c r="G2518" t="s">
        <v>8221</v>
      </c>
      <c r="H2518" t="e">
        <f>E2518/N2518</f>
        <v>#DIV/0!</v>
      </c>
      <c r="I2518" t="s">
        <v>8224</v>
      </c>
      <c r="J2518" t="s">
        <v>8246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t="str">
        <f t="shared" si="196"/>
        <v>food</v>
      </c>
      <c r="R2518" t="str">
        <f t="shared" si="197"/>
        <v>restaurants</v>
      </c>
      <c r="S2518" s="10">
        <f t="shared" si="198"/>
        <v>41942.653379629628</v>
      </c>
      <c r="T2518" s="10">
        <f t="shared" si="19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95"/>
        <v>9.8166666666666666E-2</v>
      </c>
      <c r="G2519" t="s">
        <v>8221</v>
      </c>
      <c r="H2519">
        <f>E2519/N2519</f>
        <v>53.545454545454547</v>
      </c>
      <c r="I2519" t="s">
        <v>8229</v>
      </c>
      <c r="J2519" t="s">
        <v>8251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t="str">
        <f t="shared" si="196"/>
        <v>food</v>
      </c>
      <c r="R2519" t="str">
        <f t="shared" si="197"/>
        <v>restaurants</v>
      </c>
      <c r="S2519" s="10">
        <f t="shared" si="198"/>
        <v>42052.802430555559</v>
      </c>
      <c r="T2519" s="10">
        <f t="shared" si="19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95"/>
        <v>0</v>
      </c>
      <c r="G2520" t="s">
        <v>8221</v>
      </c>
      <c r="H2520" t="e">
        <f>E2520/N2520</f>
        <v>#DIV/0!</v>
      </c>
      <c r="I2520" t="s">
        <v>8224</v>
      </c>
      <c r="J2520" t="s">
        <v>8246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t="str">
        <f t="shared" si="196"/>
        <v>food</v>
      </c>
      <c r="R2520" t="str">
        <f t="shared" si="197"/>
        <v>restaurants</v>
      </c>
      <c r="S2520" s="10">
        <f t="shared" si="198"/>
        <v>41926.680879629632</v>
      </c>
      <c r="T2520" s="10">
        <f t="shared" si="19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95"/>
        <v>4.3333333333333331E-4</v>
      </c>
      <c r="G2521" t="s">
        <v>8221</v>
      </c>
      <c r="H2521">
        <f>E2521/N2521</f>
        <v>16.25</v>
      </c>
      <c r="I2521" t="s">
        <v>8224</v>
      </c>
      <c r="J2521" t="s">
        <v>8246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t="str">
        <f t="shared" si="196"/>
        <v>food</v>
      </c>
      <c r="R2521" t="str">
        <f t="shared" si="197"/>
        <v>restaurants</v>
      </c>
      <c r="S2521" s="10">
        <f t="shared" si="198"/>
        <v>41809.155138888891</v>
      </c>
      <c r="T2521" s="10">
        <f t="shared" si="19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95"/>
        <v>0</v>
      </c>
      <c r="G2522" t="s">
        <v>8221</v>
      </c>
      <c r="H2522" t="e">
        <f>E2522/N2522</f>
        <v>#DIV/0!</v>
      </c>
      <c r="I2522" t="s">
        <v>8224</v>
      </c>
      <c r="J2522" t="s">
        <v>8246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t="str">
        <f t="shared" si="196"/>
        <v>food</v>
      </c>
      <c r="R2522" t="str">
        <f t="shared" si="197"/>
        <v>restaurants</v>
      </c>
      <c r="S2522" s="10">
        <f t="shared" si="198"/>
        <v>42612.600520833337</v>
      </c>
      <c r="T2522" s="10">
        <f t="shared" si="19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95"/>
        <v>1.0948792000000001</v>
      </c>
      <c r="G2523" t="s">
        <v>8219</v>
      </c>
      <c r="H2523">
        <f>E2523/N2523</f>
        <v>103.68174242424243</v>
      </c>
      <c r="I2523" t="s">
        <v>8224</v>
      </c>
      <c r="J2523" t="s">
        <v>8246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t="str">
        <f t="shared" si="196"/>
        <v>music</v>
      </c>
      <c r="R2523" t="str">
        <f t="shared" si="197"/>
        <v>classical music</v>
      </c>
      <c r="S2523" s="10">
        <f t="shared" si="198"/>
        <v>42269.967835648145</v>
      </c>
      <c r="T2523" s="10">
        <f t="shared" si="19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95"/>
        <v>1</v>
      </c>
      <c r="G2524" t="s">
        <v>8219</v>
      </c>
      <c r="H2524">
        <f>E2524/N2524</f>
        <v>185.18518518518519</v>
      </c>
      <c r="I2524" t="s">
        <v>8224</v>
      </c>
      <c r="J2524" t="s">
        <v>8246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t="str">
        <f t="shared" si="196"/>
        <v>music</v>
      </c>
      <c r="R2524" t="str">
        <f t="shared" si="197"/>
        <v>classical music</v>
      </c>
      <c r="S2524" s="10">
        <f t="shared" si="198"/>
        <v>42460.573611111111</v>
      </c>
      <c r="T2524" s="10">
        <f t="shared" si="19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95"/>
        <v>1.5644444444444445</v>
      </c>
      <c r="G2525" t="s">
        <v>8219</v>
      </c>
      <c r="H2525">
        <f>E2525/N2525</f>
        <v>54.153846153846153</v>
      </c>
      <c r="I2525" t="s">
        <v>8224</v>
      </c>
      <c r="J2525" t="s">
        <v>8246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t="str">
        <f t="shared" si="196"/>
        <v>music</v>
      </c>
      <c r="R2525" t="str">
        <f t="shared" si="197"/>
        <v>classical music</v>
      </c>
      <c r="S2525" s="10">
        <f t="shared" si="198"/>
        <v>41930.975601851853</v>
      </c>
      <c r="T2525" s="10">
        <f t="shared" si="19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95"/>
        <v>1.016</v>
      </c>
      <c r="G2526" t="s">
        <v>8219</v>
      </c>
      <c r="H2526">
        <f>E2526/N2526</f>
        <v>177.2093023255814</v>
      </c>
      <c r="I2526" t="s">
        <v>8224</v>
      </c>
      <c r="J2526" t="s">
        <v>8246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t="str">
        <f t="shared" si="196"/>
        <v>music</v>
      </c>
      <c r="R2526" t="str">
        <f t="shared" si="197"/>
        <v>classical music</v>
      </c>
      <c r="S2526" s="10">
        <f t="shared" si="198"/>
        <v>41961.807372685187</v>
      </c>
      <c r="T2526" s="10">
        <f t="shared" si="19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95"/>
        <v>1.00325</v>
      </c>
      <c r="G2527" t="s">
        <v>8219</v>
      </c>
      <c r="H2527">
        <f>E2527/N2527</f>
        <v>100.325</v>
      </c>
      <c r="I2527" t="s">
        <v>8224</v>
      </c>
      <c r="J2527" t="s">
        <v>8246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t="str">
        <f t="shared" si="196"/>
        <v>music</v>
      </c>
      <c r="R2527" t="str">
        <f t="shared" si="197"/>
        <v>classical music</v>
      </c>
      <c r="S2527" s="10">
        <f t="shared" si="198"/>
        <v>41058.844571759262</v>
      </c>
      <c r="T2527" s="10">
        <f t="shared" si="19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95"/>
        <v>1.1294999999999999</v>
      </c>
      <c r="G2528" t="s">
        <v>8219</v>
      </c>
      <c r="H2528">
        <f>E2528/N2528</f>
        <v>136.90909090909091</v>
      </c>
      <c r="I2528" t="s">
        <v>8224</v>
      </c>
      <c r="J2528" t="s">
        <v>8246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t="str">
        <f t="shared" si="196"/>
        <v>music</v>
      </c>
      <c r="R2528" t="str">
        <f t="shared" si="197"/>
        <v>classical music</v>
      </c>
      <c r="S2528" s="10">
        <f t="shared" si="198"/>
        <v>41953.091134259259</v>
      </c>
      <c r="T2528" s="10">
        <f t="shared" si="19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95"/>
        <v>1.02125</v>
      </c>
      <c r="G2529" t="s">
        <v>8219</v>
      </c>
      <c r="H2529">
        <f>E2529/N2529</f>
        <v>57.535211267605632</v>
      </c>
      <c r="I2529" t="s">
        <v>8224</v>
      </c>
      <c r="J2529" t="s">
        <v>8246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t="str">
        <f t="shared" si="196"/>
        <v>music</v>
      </c>
      <c r="R2529" t="str">
        <f t="shared" si="197"/>
        <v>classical music</v>
      </c>
      <c r="S2529" s="10">
        <f t="shared" si="198"/>
        <v>41546.75105324074</v>
      </c>
      <c r="T2529" s="10">
        <f t="shared" si="19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95"/>
        <v>1.0724974999999999</v>
      </c>
      <c r="G2530" t="s">
        <v>8219</v>
      </c>
      <c r="H2530">
        <f>E2530/N2530</f>
        <v>52.962839506172834</v>
      </c>
      <c r="I2530" t="s">
        <v>8225</v>
      </c>
      <c r="J2530" t="s">
        <v>8247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t="str">
        <f t="shared" si="196"/>
        <v>music</v>
      </c>
      <c r="R2530" t="str">
        <f t="shared" si="197"/>
        <v>classical music</v>
      </c>
      <c r="S2530" s="10">
        <f t="shared" si="198"/>
        <v>42217.834525462968</v>
      </c>
      <c r="T2530" s="10">
        <f t="shared" si="19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95"/>
        <v>1.0428333333333333</v>
      </c>
      <c r="G2531" t="s">
        <v>8219</v>
      </c>
      <c r="H2531">
        <f>E2531/N2531</f>
        <v>82.328947368421055</v>
      </c>
      <c r="I2531" t="s">
        <v>8224</v>
      </c>
      <c r="J2531" t="s">
        <v>8246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t="str">
        <f t="shared" si="196"/>
        <v>music</v>
      </c>
      <c r="R2531" t="str">
        <f t="shared" si="197"/>
        <v>classical music</v>
      </c>
      <c r="S2531" s="10">
        <f t="shared" si="198"/>
        <v>40948.080729166664</v>
      </c>
      <c r="T2531" s="10">
        <f t="shared" si="19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95"/>
        <v>1</v>
      </c>
      <c r="G2532" t="s">
        <v>8219</v>
      </c>
      <c r="H2532">
        <f>E2532/N2532</f>
        <v>135.41666666666666</v>
      </c>
      <c r="I2532" t="s">
        <v>8224</v>
      </c>
      <c r="J2532" t="s">
        <v>8246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t="str">
        <f t="shared" si="196"/>
        <v>music</v>
      </c>
      <c r="R2532" t="str">
        <f t="shared" si="197"/>
        <v>classical music</v>
      </c>
      <c r="S2532" s="10">
        <f t="shared" si="198"/>
        <v>42081.864641203705</v>
      </c>
      <c r="T2532" s="10">
        <f t="shared" si="19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95"/>
        <v>1.004</v>
      </c>
      <c r="G2533" t="s">
        <v>8219</v>
      </c>
      <c r="H2533">
        <f>E2533/N2533</f>
        <v>74.06557377049181</v>
      </c>
      <c r="I2533" t="s">
        <v>8224</v>
      </c>
      <c r="J2533" t="s">
        <v>8246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t="str">
        <f t="shared" si="196"/>
        <v>music</v>
      </c>
      <c r="R2533" t="str">
        <f t="shared" si="197"/>
        <v>classical music</v>
      </c>
      <c r="S2533" s="10">
        <f t="shared" si="198"/>
        <v>42208.680023148147</v>
      </c>
      <c r="T2533" s="10">
        <f t="shared" si="19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95"/>
        <v>1.26125</v>
      </c>
      <c r="G2534" t="s">
        <v>8219</v>
      </c>
      <c r="H2534">
        <f>E2534/N2534</f>
        <v>84.083333333333329</v>
      </c>
      <c r="I2534" t="s">
        <v>8224</v>
      </c>
      <c r="J2534" t="s">
        <v>8246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t="str">
        <f t="shared" si="196"/>
        <v>music</v>
      </c>
      <c r="R2534" t="str">
        <f t="shared" si="197"/>
        <v>classical music</v>
      </c>
      <c r="S2534" s="10">
        <f t="shared" si="198"/>
        <v>41107.849143518521</v>
      </c>
      <c r="T2534" s="10">
        <f t="shared" si="19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95"/>
        <v>1.1066666666666667</v>
      </c>
      <c r="G2535" t="s">
        <v>8219</v>
      </c>
      <c r="H2535">
        <f>E2535/N2535</f>
        <v>61.029411764705884</v>
      </c>
      <c r="I2535" t="s">
        <v>8224</v>
      </c>
      <c r="J2535" t="s">
        <v>8246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t="str">
        <f t="shared" si="196"/>
        <v>music</v>
      </c>
      <c r="R2535" t="str">
        <f t="shared" si="197"/>
        <v>classical music</v>
      </c>
      <c r="S2535" s="10">
        <f t="shared" si="198"/>
        <v>41304.751284722224</v>
      </c>
      <c r="T2535" s="10">
        <f t="shared" si="19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95"/>
        <v>1.05</v>
      </c>
      <c r="G2536" t="s">
        <v>8219</v>
      </c>
      <c r="H2536">
        <f>E2536/N2536</f>
        <v>150</v>
      </c>
      <c r="I2536" t="s">
        <v>8224</v>
      </c>
      <c r="J2536" t="s">
        <v>8246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t="str">
        <f t="shared" si="196"/>
        <v>music</v>
      </c>
      <c r="R2536" t="str">
        <f t="shared" si="197"/>
        <v>classical music</v>
      </c>
      <c r="S2536" s="10">
        <f t="shared" si="198"/>
        <v>40127.700370370374</v>
      </c>
      <c r="T2536" s="10">
        <f t="shared" si="19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95"/>
        <v>1.03775</v>
      </c>
      <c r="G2537" t="s">
        <v>8219</v>
      </c>
      <c r="H2537">
        <f>E2537/N2537</f>
        <v>266.08974358974359</v>
      </c>
      <c r="I2537" t="s">
        <v>8224</v>
      </c>
      <c r="J2537" t="s">
        <v>8246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t="str">
        <f t="shared" si="196"/>
        <v>music</v>
      </c>
      <c r="R2537" t="str">
        <f t="shared" si="197"/>
        <v>classical music</v>
      </c>
      <c r="S2537" s="10">
        <f t="shared" si="198"/>
        <v>41943.791030092594</v>
      </c>
      <c r="T2537" s="10">
        <f t="shared" si="19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95"/>
        <v>1.1599999999999999</v>
      </c>
      <c r="G2538" t="s">
        <v>8219</v>
      </c>
      <c r="H2538">
        <f>E2538/N2538</f>
        <v>7.25</v>
      </c>
      <c r="I2538" t="s">
        <v>8224</v>
      </c>
      <c r="J2538" t="s">
        <v>8246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t="str">
        <f t="shared" si="196"/>
        <v>music</v>
      </c>
      <c r="R2538" t="str">
        <f t="shared" si="197"/>
        <v>classical music</v>
      </c>
      <c r="S2538" s="10">
        <f t="shared" si="198"/>
        <v>41464.106087962966</v>
      </c>
      <c r="T2538" s="10">
        <f t="shared" si="19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95"/>
        <v>1.1000000000000001</v>
      </c>
      <c r="G2539" t="s">
        <v>8219</v>
      </c>
      <c r="H2539">
        <f>E2539/N2539</f>
        <v>100</v>
      </c>
      <c r="I2539" t="s">
        <v>8224</v>
      </c>
      <c r="J2539" t="s">
        <v>8246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t="str">
        <f t="shared" si="196"/>
        <v>music</v>
      </c>
      <c r="R2539" t="str">
        <f t="shared" si="197"/>
        <v>classical music</v>
      </c>
      <c r="S2539" s="10">
        <f t="shared" si="198"/>
        <v>40696.648784722223</v>
      </c>
      <c r="T2539" s="10">
        <f t="shared" si="19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95"/>
        <v>1.130176111111111</v>
      </c>
      <c r="G2540" t="s">
        <v>8219</v>
      </c>
      <c r="H2540">
        <f>E2540/N2540</f>
        <v>109.96308108108107</v>
      </c>
      <c r="I2540" t="s">
        <v>8224</v>
      </c>
      <c r="J2540" t="s">
        <v>8246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t="str">
        <f t="shared" si="196"/>
        <v>music</v>
      </c>
      <c r="R2540" t="str">
        <f t="shared" si="197"/>
        <v>classical music</v>
      </c>
      <c r="S2540" s="10">
        <f t="shared" si="198"/>
        <v>41298.509965277779</v>
      </c>
      <c r="T2540" s="10">
        <f t="shared" si="19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95"/>
        <v>1.0024999999999999</v>
      </c>
      <c r="G2541" t="s">
        <v>8219</v>
      </c>
      <c r="H2541">
        <f>E2541/N2541</f>
        <v>169.91525423728814</v>
      </c>
      <c r="I2541" t="s">
        <v>8224</v>
      </c>
      <c r="J2541" t="s">
        <v>8246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t="str">
        <f t="shared" si="196"/>
        <v>music</v>
      </c>
      <c r="R2541" t="str">
        <f t="shared" si="197"/>
        <v>classical music</v>
      </c>
      <c r="S2541" s="10">
        <f t="shared" si="198"/>
        <v>41977.902222222227</v>
      </c>
      <c r="T2541" s="10">
        <f t="shared" si="19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95"/>
        <v>1.034</v>
      </c>
      <c r="G2542" t="s">
        <v>8219</v>
      </c>
      <c r="H2542">
        <f>E2542/N2542</f>
        <v>95.740740740740748</v>
      </c>
      <c r="I2542" t="s">
        <v>8224</v>
      </c>
      <c r="J2542" t="s">
        <v>8246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t="str">
        <f t="shared" si="196"/>
        <v>music</v>
      </c>
      <c r="R2542" t="str">
        <f t="shared" si="197"/>
        <v>classical music</v>
      </c>
      <c r="S2542" s="10">
        <f t="shared" si="198"/>
        <v>40785.675011574072</v>
      </c>
      <c r="T2542" s="10">
        <f t="shared" si="19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95"/>
        <v>1.0702857142857143</v>
      </c>
      <c r="G2543" t="s">
        <v>8219</v>
      </c>
      <c r="H2543">
        <f>E2543/N2543</f>
        <v>59.460317460317462</v>
      </c>
      <c r="I2543" t="s">
        <v>8225</v>
      </c>
      <c r="J2543" t="s">
        <v>8247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t="str">
        <f t="shared" si="196"/>
        <v>music</v>
      </c>
      <c r="R2543" t="str">
        <f t="shared" si="197"/>
        <v>classical music</v>
      </c>
      <c r="S2543" s="10">
        <f t="shared" si="198"/>
        <v>41483.449282407404</v>
      </c>
      <c r="T2543" s="10">
        <f t="shared" si="19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95"/>
        <v>1.0357142857142858</v>
      </c>
      <c r="G2544" t="s">
        <v>8219</v>
      </c>
      <c r="H2544">
        <f>E2544/N2544</f>
        <v>55.769230769230766</v>
      </c>
      <c r="I2544" t="s">
        <v>8224</v>
      </c>
      <c r="J2544" t="s">
        <v>8246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t="str">
        <f t="shared" si="196"/>
        <v>music</v>
      </c>
      <c r="R2544" t="str">
        <f t="shared" si="197"/>
        <v>classical music</v>
      </c>
      <c r="S2544" s="10">
        <f t="shared" si="198"/>
        <v>41509.426585648151</v>
      </c>
      <c r="T2544" s="10">
        <f t="shared" si="19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95"/>
        <v>1.5640000000000001</v>
      </c>
      <c r="G2545" t="s">
        <v>8219</v>
      </c>
      <c r="H2545">
        <f>E2545/N2545</f>
        <v>30.076923076923077</v>
      </c>
      <c r="I2545" t="s">
        <v>8224</v>
      </c>
      <c r="J2545" t="s">
        <v>8246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t="str">
        <f t="shared" si="196"/>
        <v>music</v>
      </c>
      <c r="R2545" t="str">
        <f t="shared" si="197"/>
        <v>classical music</v>
      </c>
      <c r="S2545" s="10">
        <f t="shared" si="198"/>
        <v>40514.107615740737</v>
      </c>
      <c r="T2545" s="10">
        <f t="shared" si="19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95"/>
        <v>1.0082</v>
      </c>
      <c r="G2546" t="s">
        <v>8219</v>
      </c>
      <c r="H2546">
        <f>E2546/N2546</f>
        <v>88.438596491228068</v>
      </c>
      <c r="I2546" t="s">
        <v>8224</v>
      </c>
      <c r="J2546" t="s">
        <v>8246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t="str">
        <f t="shared" si="196"/>
        <v>music</v>
      </c>
      <c r="R2546" t="str">
        <f t="shared" si="197"/>
        <v>classical music</v>
      </c>
      <c r="S2546" s="10">
        <f t="shared" si="198"/>
        <v>41068.520474537036</v>
      </c>
      <c r="T2546" s="10">
        <f t="shared" si="19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95"/>
        <v>1.9530000000000001</v>
      </c>
      <c r="G2547" t="s">
        <v>8219</v>
      </c>
      <c r="H2547">
        <f>E2547/N2547</f>
        <v>64.032786885245898</v>
      </c>
      <c r="I2547" t="s">
        <v>8224</v>
      </c>
      <c r="J2547" t="s">
        <v>8246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t="str">
        <f t="shared" si="196"/>
        <v>music</v>
      </c>
      <c r="R2547" t="str">
        <f t="shared" si="197"/>
        <v>classical music</v>
      </c>
      <c r="S2547" s="10">
        <f t="shared" si="198"/>
        <v>42027.13817129629</v>
      </c>
      <c r="T2547" s="10">
        <f t="shared" si="19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95"/>
        <v>1.1171428571428572</v>
      </c>
      <c r="G2548" t="s">
        <v>8219</v>
      </c>
      <c r="H2548">
        <f>E2548/N2548</f>
        <v>60.153846153846153</v>
      </c>
      <c r="I2548" t="s">
        <v>8224</v>
      </c>
      <c r="J2548" t="s">
        <v>8246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t="str">
        <f t="shared" si="196"/>
        <v>music</v>
      </c>
      <c r="R2548" t="str">
        <f t="shared" si="197"/>
        <v>classical music</v>
      </c>
      <c r="S2548" s="10">
        <f t="shared" si="198"/>
        <v>41524.858553240738</v>
      </c>
      <c r="T2548" s="10">
        <f t="shared" si="19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95"/>
        <v>1.1985454545454546</v>
      </c>
      <c r="G2549" t="s">
        <v>8219</v>
      </c>
      <c r="H2549">
        <f>E2549/N2549</f>
        <v>49.194029850746269</v>
      </c>
      <c r="I2549" t="s">
        <v>8224</v>
      </c>
      <c r="J2549" t="s">
        <v>8246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t="str">
        <f t="shared" si="196"/>
        <v>music</v>
      </c>
      <c r="R2549" t="str">
        <f t="shared" si="197"/>
        <v>classical music</v>
      </c>
      <c r="S2549" s="10">
        <f t="shared" si="198"/>
        <v>40973.773182870369</v>
      </c>
      <c r="T2549" s="10">
        <f t="shared" si="19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95"/>
        <v>1.0185</v>
      </c>
      <c r="G2550" t="s">
        <v>8219</v>
      </c>
      <c r="H2550">
        <f>E2550/N2550</f>
        <v>165.16216216216216</v>
      </c>
      <c r="I2550" t="s">
        <v>8230</v>
      </c>
      <c r="J2550" t="s">
        <v>8249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t="str">
        <f t="shared" si="196"/>
        <v>music</v>
      </c>
      <c r="R2550" t="str">
        <f t="shared" si="197"/>
        <v>classical music</v>
      </c>
      <c r="S2550" s="10">
        <f t="shared" si="198"/>
        <v>42618.625428240746</v>
      </c>
      <c r="T2550" s="10">
        <f t="shared" si="19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95"/>
        <v>1.0280254777070064</v>
      </c>
      <c r="G2551" t="s">
        <v>8219</v>
      </c>
      <c r="H2551">
        <f>E2551/N2551</f>
        <v>43.621621621621621</v>
      </c>
      <c r="I2551" t="s">
        <v>8225</v>
      </c>
      <c r="J2551" t="s">
        <v>8247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t="str">
        <f t="shared" si="196"/>
        <v>music</v>
      </c>
      <c r="R2551" t="str">
        <f t="shared" si="197"/>
        <v>classical music</v>
      </c>
      <c r="S2551" s="10">
        <f t="shared" si="198"/>
        <v>41390.757754629631</v>
      </c>
      <c r="T2551" s="10">
        <f t="shared" si="19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95"/>
        <v>1.0084615384615385</v>
      </c>
      <c r="G2552" t="s">
        <v>8219</v>
      </c>
      <c r="H2552">
        <f>E2552/N2552</f>
        <v>43.7</v>
      </c>
      <c r="I2552" t="s">
        <v>8224</v>
      </c>
      <c r="J2552" t="s">
        <v>8246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t="str">
        <f t="shared" si="196"/>
        <v>music</v>
      </c>
      <c r="R2552" t="str">
        <f t="shared" si="197"/>
        <v>classical music</v>
      </c>
      <c r="S2552" s="10">
        <f t="shared" si="198"/>
        <v>42228.634328703702</v>
      </c>
      <c r="T2552" s="10">
        <f t="shared" si="19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95"/>
        <v>1.0273469387755103</v>
      </c>
      <c r="G2553" t="s">
        <v>8219</v>
      </c>
      <c r="H2553">
        <f>E2553/N2553</f>
        <v>67.419642857142861</v>
      </c>
      <c r="I2553" t="s">
        <v>8224</v>
      </c>
      <c r="J2553" t="s">
        <v>8246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t="str">
        <f t="shared" si="196"/>
        <v>music</v>
      </c>
      <c r="R2553" t="str">
        <f t="shared" si="197"/>
        <v>classical music</v>
      </c>
      <c r="S2553" s="10">
        <f t="shared" si="198"/>
        <v>40961.252141203702</v>
      </c>
      <c r="T2553" s="10">
        <f t="shared" si="19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95"/>
        <v>1.0649999999999999</v>
      </c>
      <c r="G2554" t="s">
        <v>8219</v>
      </c>
      <c r="H2554">
        <f>E2554/N2554</f>
        <v>177.5</v>
      </c>
      <c r="I2554" t="s">
        <v>8224</v>
      </c>
      <c r="J2554" t="s">
        <v>8246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t="str">
        <f t="shared" si="196"/>
        <v>music</v>
      </c>
      <c r="R2554" t="str">
        <f t="shared" si="197"/>
        <v>classical music</v>
      </c>
      <c r="S2554" s="10">
        <f t="shared" si="198"/>
        <v>42769.809965277775</v>
      </c>
      <c r="T2554" s="10">
        <f t="shared" si="19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95"/>
        <v>1.5553333333333332</v>
      </c>
      <c r="G2555" t="s">
        <v>8219</v>
      </c>
      <c r="H2555">
        <f>E2555/N2555</f>
        <v>38.883333333333333</v>
      </c>
      <c r="I2555" t="s">
        <v>8224</v>
      </c>
      <c r="J2555" t="s">
        <v>8246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t="str">
        <f t="shared" si="196"/>
        <v>music</v>
      </c>
      <c r="R2555" t="str">
        <f t="shared" si="197"/>
        <v>classical music</v>
      </c>
      <c r="S2555" s="10">
        <f t="shared" si="198"/>
        <v>41113.199155092596</v>
      </c>
      <c r="T2555" s="10">
        <f t="shared" si="19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95"/>
        <v>1.228</v>
      </c>
      <c r="G2556" t="s">
        <v>8219</v>
      </c>
      <c r="H2556">
        <f>E2556/N2556</f>
        <v>54.985074626865675</v>
      </c>
      <c r="I2556" t="s">
        <v>8224</v>
      </c>
      <c r="J2556" t="s">
        <v>8246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t="str">
        <f t="shared" si="196"/>
        <v>music</v>
      </c>
      <c r="R2556" t="str">
        <f t="shared" si="197"/>
        <v>classical music</v>
      </c>
      <c r="S2556" s="10">
        <f t="shared" si="198"/>
        <v>42125.078275462962</v>
      </c>
      <c r="T2556" s="10">
        <f t="shared" si="19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95"/>
        <v>1.0734999999999999</v>
      </c>
      <c r="G2557" t="s">
        <v>8219</v>
      </c>
      <c r="H2557">
        <f>E2557/N2557</f>
        <v>61.342857142857142</v>
      </c>
      <c r="I2557" t="s">
        <v>8224</v>
      </c>
      <c r="J2557" t="s">
        <v>8246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t="str">
        <f t="shared" si="196"/>
        <v>music</v>
      </c>
      <c r="R2557" t="str">
        <f t="shared" si="197"/>
        <v>classical music</v>
      </c>
      <c r="S2557" s="10">
        <f t="shared" si="198"/>
        <v>41026.655011574076</v>
      </c>
      <c r="T2557" s="10">
        <f t="shared" si="19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95"/>
        <v>1.0550335570469798</v>
      </c>
      <c r="G2558" t="s">
        <v>8219</v>
      </c>
      <c r="H2558">
        <f>E2558/N2558</f>
        <v>23.117647058823529</v>
      </c>
      <c r="I2558" t="s">
        <v>8224</v>
      </c>
      <c r="J2558" t="s">
        <v>8246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t="str">
        <f t="shared" si="196"/>
        <v>music</v>
      </c>
      <c r="R2558" t="str">
        <f t="shared" si="197"/>
        <v>classical music</v>
      </c>
      <c r="S2558" s="10">
        <f t="shared" si="198"/>
        <v>41222.991400462961</v>
      </c>
      <c r="T2558" s="10">
        <f t="shared" si="19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95"/>
        <v>1.1844444444444444</v>
      </c>
      <c r="G2559" t="s">
        <v>8219</v>
      </c>
      <c r="H2559">
        <f>E2559/N2559</f>
        <v>29.611111111111111</v>
      </c>
      <c r="I2559" t="s">
        <v>8225</v>
      </c>
      <c r="J2559" t="s">
        <v>8247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t="str">
        <f t="shared" si="196"/>
        <v>music</v>
      </c>
      <c r="R2559" t="str">
        <f t="shared" si="197"/>
        <v>classical music</v>
      </c>
      <c r="S2559" s="10">
        <f t="shared" si="198"/>
        <v>41744.745208333334</v>
      </c>
      <c r="T2559" s="10">
        <f t="shared" si="19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95"/>
        <v>1.0888</v>
      </c>
      <c r="G2560" t="s">
        <v>8219</v>
      </c>
      <c r="H2560">
        <f>E2560/N2560</f>
        <v>75.611111111111114</v>
      </c>
      <c r="I2560" t="s">
        <v>8226</v>
      </c>
      <c r="J2560" t="s">
        <v>8248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t="str">
        <f t="shared" si="196"/>
        <v>music</v>
      </c>
      <c r="R2560" t="str">
        <f t="shared" si="197"/>
        <v>classical music</v>
      </c>
      <c r="S2560" s="10">
        <f t="shared" si="198"/>
        <v>42093.860023148154</v>
      </c>
      <c r="T2560" s="10">
        <f t="shared" si="19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95"/>
        <v>1.1125</v>
      </c>
      <c r="G2561" t="s">
        <v>8219</v>
      </c>
      <c r="H2561">
        <f>E2561/N2561</f>
        <v>35.6</v>
      </c>
      <c r="I2561" t="s">
        <v>8224</v>
      </c>
      <c r="J2561" t="s">
        <v>8246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t="str">
        <f t="shared" si="196"/>
        <v>music</v>
      </c>
      <c r="R2561" t="str">
        <f t="shared" si="197"/>
        <v>classical music</v>
      </c>
      <c r="S2561" s="10">
        <f t="shared" si="198"/>
        <v>40829.873657407406</v>
      </c>
      <c r="T2561" s="10">
        <f t="shared" si="19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si="195"/>
        <v>1.0009999999999999</v>
      </c>
      <c r="G2562" t="s">
        <v>8219</v>
      </c>
      <c r="H2562">
        <f>E2562/N2562</f>
        <v>143</v>
      </c>
      <c r="I2562" t="s">
        <v>8225</v>
      </c>
      <c r="J2562" t="s">
        <v>8247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t="str">
        <f t="shared" si="196"/>
        <v>music</v>
      </c>
      <c r="R2562" t="str">
        <f t="shared" si="197"/>
        <v>classical music</v>
      </c>
      <c r="S2562" s="10">
        <f t="shared" si="198"/>
        <v>42039.951087962967</v>
      </c>
      <c r="T2562" s="10">
        <f t="shared" si="19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ref="F2563:F2626" si="200">E2563/D2563</f>
        <v>0</v>
      </c>
      <c r="G2563" t="s">
        <v>8220</v>
      </c>
      <c r="H2563" t="e">
        <f>E2563/N2563</f>
        <v>#DIV/0!</v>
      </c>
      <c r="I2563" t="s">
        <v>8229</v>
      </c>
      <c r="J2563" t="s">
        <v>8251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t="str">
        <f t="shared" ref="Q2563:Q2626" si="201">LEFT(P2563,(FIND("/",P2563,1)-1))</f>
        <v>food</v>
      </c>
      <c r="R2563" t="str">
        <f t="shared" ref="R2563:R2626" si="202">MID(P2563,FIND("/",P2563)+1,256)</f>
        <v>food trucks</v>
      </c>
      <c r="S2563" s="10">
        <f t="shared" ref="S2563:S2626" si="203">(((L2563/60)/60)/24)+DATE(1970,1,1)</f>
        <v>42260.528807870374</v>
      </c>
      <c r="T2563" s="10">
        <f t="shared" ref="T2563:T2626" si="204">(((K2563/60)/60)/24)+DATE(1970,1,1)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200"/>
        <v>7.4999999999999997E-3</v>
      </c>
      <c r="G2564" t="s">
        <v>8220</v>
      </c>
      <c r="H2564">
        <f>E2564/N2564</f>
        <v>25</v>
      </c>
      <c r="I2564" t="s">
        <v>8236</v>
      </c>
      <c r="J2564" t="s">
        <v>8249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t="str">
        <f t="shared" si="201"/>
        <v>food</v>
      </c>
      <c r="R2564" t="str">
        <f t="shared" si="202"/>
        <v>food trucks</v>
      </c>
      <c r="S2564" s="10">
        <f t="shared" si="203"/>
        <v>42594.524756944447</v>
      </c>
      <c r="T2564" s="10">
        <f t="shared" si="20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200"/>
        <v>0</v>
      </c>
      <c r="G2565" t="s">
        <v>8220</v>
      </c>
      <c r="H2565" t="e">
        <f>E2565/N2565</f>
        <v>#DIV/0!</v>
      </c>
      <c r="I2565" t="s">
        <v>8224</v>
      </c>
      <c r="J2565" t="s">
        <v>8246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t="str">
        <f t="shared" si="201"/>
        <v>food</v>
      </c>
      <c r="R2565" t="str">
        <f t="shared" si="202"/>
        <v>food trucks</v>
      </c>
      <c r="S2565" s="10">
        <f t="shared" si="203"/>
        <v>42155.139479166668</v>
      </c>
      <c r="T2565" s="10">
        <f t="shared" si="20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200"/>
        <v>0</v>
      </c>
      <c r="G2566" t="s">
        <v>8220</v>
      </c>
      <c r="H2566" t="e">
        <f>E2566/N2566</f>
        <v>#DIV/0!</v>
      </c>
      <c r="I2566" t="s">
        <v>8229</v>
      </c>
      <c r="J2566" t="s">
        <v>8251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t="str">
        <f t="shared" si="201"/>
        <v>food</v>
      </c>
      <c r="R2566" t="str">
        <f t="shared" si="202"/>
        <v>food trucks</v>
      </c>
      <c r="S2566" s="10">
        <f t="shared" si="203"/>
        <v>41822.040497685186</v>
      </c>
      <c r="T2566" s="10">
        <f t="shared" si="20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200"/>
        <v>0.01</v>
      </c>
      <c r="G2567" t="s">
        <v>8220</v>
      </c>
      <c r="H2567">
        <f>E2567/N2567</f>
        <v>100</v>
      </c>
      <c r="I2567" t="s">
        <v>8224</v>
      </c>
      <c r="J2567" t="s">
        <v>8246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t="str">
        <f t="shared" si="201"/>
        <v>food</v>
      </c>
      <c r="R2567" t="str">
        <f t="shared" si="202"/>
        <v>food trucks</v>
      </c>
      <c r="S2567" s="10">
        <f t="shared" si="203"/>
        <v>42440.650335648148</v>
      </c>
      <c r="T2567" s="10">
        <f t="shared" si="20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200"/>
        <v>0</v>
      </c>
      <c r="G2568" t="s">
        <v>8220</v>
      </c>
      <c r="H2568" t="e">
        <f>E2568/N2568</f>
        <v>#DIV/0!</v>
      </c>
      <c r="I2568" t="s">
        <v>8224</v>
      </c>
      <c r="J2568" t="s">
        <v>8246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t="str">
        <f t="shared" si="201"/>
        <v>food</v>
      </c>
      <c r="R2568" t="str">
        <f t="shared" si="202"/>
        <v>food trucks</v>
      </c>
      <c r="S2568" s="10">
        <f t="shared" si="203"/>
        <v>41842.980879629627</v>
      </c>
      <c r="T2568" s="10">
        <f t="shared" si="20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200"/>
        <v>2.6666666666666666E-3</v>
      </c>
      <c r="G2569" t="s">
        <v>8220</v>
      </c>
      <c r="H2569">
        <f>E2569/N2569</f>
        <v>60</v>
      </c>
      <c r="I2569" t="s">
        <v>8224</v>
      </c>
      <c r="J2569" t="s">
        <v>8246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t="str">
        <f t="shared" si="201"/>
        <v>food</v>
      </c>
      <c r="R2569" t="str">
        <f t="shared" si="202"/>
        <v>food trucks</v>
      </c>
      <c r="S2569" s="10">
        <f t="shared" si="203"/>
        <v>42087.878912037035</v>
      </c>
      <c r="T2569" s="10">
        <f t="shared" si="20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200"/>
        <v>5.0000000000000001E-3</v>
      </c>
      <c r="G2570" t="s">
        <v>8220</v>
      </c>
      <c r="H2570">
        <f>E2570/N2570</f>
        <v>50</v>
      </c>
      <c r="I2570" t="s">
        <v>8225</v>
      </c>
      <c r="J2570" t="s">
        <v>8247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t="str">
        <f t="shared" si="201"/>
        <v>food</v>
      </c>
      <c r="R2570" t="str">
        <f t="shared" si="202"/>
        <v>food trucks</v>
      </c>
      <c r="S2570" s="10">
        <f t="shared" si="203"/>
        <v>42584.666597222225</v>
      </c>
      <c r="T2570" s="10">
        <f t="shared" si="20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200"/>
        <v>2.2307692307692306E-2</v>
      </c>
      <c r="G2571" t="s">
        <v>8220</v>
      </c>
      <c r="H2571">
        <f>E2571/N2571</f>
        <v>72.5</v>
      </c>
      <c r="I2571" t="s">
        <v>8224</v>
      </c>
      <c r="J2571" t="s">
        <v>8246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t="str">
        <f t="shared" si="201"/>
        <v>food</v>
      </c>
      <c r="R2571" t="str">
        <f t="shared" si="202"/>
        <v>food trucks</v>
      </c>
      <c r="S2571" s="10">
        <f t="shared" si="203"/>
        <v>42234.105462962965</v>
      </c>
      <c r="T2571" s="10">
        <f t="shared" si="20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200"/>
        <v>8.4285714285714294E-3</v>
      </c>
      <c r="G2572" t="s">
        <v>8220</v>
      </c>
      <c r="H2572">
        <f>E2572/N2572</f>
        <v>29.5</v>
      </c>
      <c r="I2572" t="s">
        <v>8224</v>
      </c>
      <c r="J2572" t="s">
        <v>8246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t="str">
        <f t="shared" si="201"/>
        <v>food</v>
      </c>
      <c r="R2572" t="str">
        <f t="shared" si="202"/>
        <v>food trucks</v>
      </c>
      <c r="S2572" s="10">
        <f t="shared" si="203"/>
        <v>42744.903182870374</v>
      </c>
      <c r="T2572" s="10">
        <f t="shared" si="20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200"/>
        <v>2.5000000000000001E-3</v>
      </c>
      <c r="G2573" t="s">
        <v>8220</v>
      </c>
      <c r="H2573">
        <f>E2573/N2573</f>
        <v>62.5</v>
      </c>
      <c r="I2573" t="s">
        <v>8226</v>
      </c>
      <c r="J2573" t="s">
        <v>8248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t="str">
        <f t="shared" si="201"/>
        <v>food</v>
      </c>
      <c r="R2573" t="str">
        <f t="shared" si="202"/>
        <v>food trucks</v>
      </c>
      <c r="S2573" s="10">
        <f t="shared" si="203"/>
        <v>42449.341678240744</v>
      </c>
      <c r="T2573" s="10">
        <f t="shared" si="20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200"/>
        <v>0</v>
      </c>
      <c r="G2574" t="s">
        <v>8220</v>
      </c>
      <c r="H2574" t="e">
        <f>E2574/N2574</f>
        <v>#DIV/0!</v>
      </c>
      <c r="I2574" t="s">
        <v>8224</v>
      </c>
      <c r="J2574" t="s">
        <v>8246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t="str">
        <f t="shared" si="201"/>
        <v>food</v>
      </c>
      <c r="R2574" t="str">
        <f t="shared" si="202"/>
        <v>food trucks</v>
      </c>
      <c r="S2574" s="10">
        <f t="shared" si="203"/>
        <v>42077.119409722218</v>
      </c>
      <c r="T2574" s="10">
        <f t="shared" si="20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200"/>
        <v>0</v>
      </c>
      <c r="G2575" t="s">
        <v>8220</v>
      </c>
      <c r="H2575" t="e">
        <f>E2575/N2575</f>
        <v>#DIV/0!</v>
      </c>
      <c r="I2575" t="s">
        <v>8224</v>
      </c>
      <c r="J2575" t="s">
        <v>8246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t="str">
        <f t="shared" si="201"/>
        <v>food</v>
      </c>
      <c r="R2575" t="str">
        <f t="shared" si="202"/>
        <v>food trucks</v>
      </c>
      <c r="S2575" s="10">
        <f t="shared" si="203"/>
        <v>41829.592002314814</v>
      </c>
      <c r="T2575" s="10">
        <f t="shared" si="20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200"/>
        <v>0</v>
      </c>
      <c r="G2576" t="s">
        <v>8220</v>
      </c>
      <c r="H2576" t="e">
        <f>E2576/N2576</f>
        <v>#DIV/0!</v>
      </c>
      <c r="I2576" t="s">
        <v>8224</v>
      </c>
      <c r="J2576" t="s">
        <v>8246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t="str">
        <f t="shared" si="201"/>
        <v>food</v>
      </c>
      <c r="R2576" t="str">
        <f t="shared" si="202"/>
        <v>food trucks</v>
      </c>
      <c r="S2576" s="10">
        <f t="shared" si="203"/>
        <v>42487.825752314813</v>
      </c>
      <c r="T2576" s="10">
        <f t="shared" si="20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200"/>
        <v>0</v>
      </c>
      <c r="G2577" t="s">
        <v>8220</v>
      </c>
      <c r="H2577" t="e">
        <f>E2577/N2577</f>
        <v>#DIV/0!</v>
      </c>
      <c r="I2577" t="s">
        <v>8224</v>
      </c>
      <c r="J2577" t="s">
        <v>8246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t="str">
        <f t="shared" si="201"/>
        <v>food</v>
      </c>
      <c r="R2577" t="str">
        <f t="shared" si="202"/>
        <v>food trucks</v>
      </c>
      <c r="S2577" s="10">
        <f t="shared" si="203"/>
        <v>41986.108726851846</v>
      </c>
      <c r="T2577" s="10">
        <f t="shared" si="20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200"/>
        <v>0</v>
      </c>
      <c r="G2578" t="s">
        <v>8220</v>
      </c>
      <c r="H2578" t="e">
        <f>E2578/N2578</f>
        <v>#DIV/0!</v>
      </c>
      <c r="I2578" t="s">
        <v>8224</v>
      </c>
      <c r="J2578" t="s">
        <v>8246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t="str">
        <f t="shared" si="201"/>
        <v>food</v>
      </c>
      <c r="R2578" t="str">
        <f t="shared" si="202"/>
        <v>food trucks</v>
      </c>
      <c r="S2578" s="10">
        <f t="shared" si="203"/>
        <v>42060.00980324074</v>
      </c>
      <c r="T2578" s="10">
        <f t="shared" si="20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200"/>
        <v>0</v>
      </c>
      <c r="G2579" t="s">
        <v>8220</v>
      </c>
      <c r="H2579" t="e">
        <f>E2579/N2579</f>
        <v>#DIV/0!</v>
      </c>
      <c r="I2579" t="s">
        <v>8224</v>
      </c>
      <c r="J2579" t="s">
        <v>8246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t="str">
        <f t="shared" si="201"/>
        <v>food</v>
      </c>
      <c r="R2579" t="str">
        <f t="shared" si="202"/>
        <v>food trucks</v>
      </c>
      <c r="S2579" s="10">
        <f t="shared" si="203"/>
        <v>41830.820567129631</v>
      </c>
      <c r="T2579" s="10">
        <f t="shared" si="20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200"/>
        <v>0</v>
      </c>
      <c r="G2580" t="s">
        <v>8220</v>
      </c>
      <c r="H2580" t="e">
        <f>E2580/N2580</f>
        <v>#DIV/0!</v>
      </c>
      <c r="I2580" t="s">
        <v>8224</v>
      </c>
      <c r="J2580" t="s">
        <v>8246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t="str">
        <f t="shared" si="201"/>
        <v>food</v>
      </c>
      <c r="R2580" t="str">
        <f t="shared" si="202"/>
        <v>food trucks</v>
      </c>
      <c r="S2580" s="10">
        <f t="shared" si="203"/>
        <v>42238.022905092599</v>
      </c>
      <c r="T2580" s="10">
        <f t="shared" si="20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200"/>
        <v>1.3849999999999999E-3</v>
      </c>
      <c r="G2581" t="s">
        <v>8220</v>
      </c>
      <c r="H2581">
        <f>E2581/N2581</f>
        <v>23.083333333333332</v>
      </c>
      <c r="I2581" t="s">
        <v>8224</v>
      </c>
      <c r="J2581" t="s">
        <v>8246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t="str">
        <f t="shared" si="201"/>
        <v>food</v>
      </c>
      <c r="R2581" t="str">
        <f t="shared" si="202"/>
        <v>food trucks</v>
      </c>
      <c r="S2581" s="10">
        <f t="shared" si="203"/>
        <v>41837.829895833333</v>
      </c>
      <c r="T2581" s="10">
        <f t="shared" si="20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200"/>
        <v>6.0000000000000001E-3</v>
      </c>
      <c r="G2582" t="s">
        <v>8220</v>
      </c>
      <c r="H2582">
        <f>E2582/N2582</f>
        <v>25.5</v>
      </c>
      <c r="I2582" t="s">
        <v>8224</v>
      </c>
      <c r="J2582" t="s">
        <v>8246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t="str">
        <f t="shared" si="201"/>
        <v>food</v>
      </c>
      <c r="R2582" t="str">
        <f t="shared" si="202"/>
        <v>food trucks</v>
      </c>
      <c r="S2582" s="10">
        <f t="shared" si="203"/>
        <v>42110.326423611114</v>
      </c>
      <c r="T2582" s="10">
        <f t="shared" si="20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200"/>
        <v>0.106</v>
      </c>
      <c r="G2583" t="s">
        <v>8221</v>
      </c>
      <c r="H2583">
        <f>E2583/N2583</f>
        <v>48.18181818181818</v>
      </c>
      <c r="I2583" t="s">
        <v>8224</v>
      </c>
      <c r="J2583" t="s">
        <v>8246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t="str">
        <f t="shared" si="201"/>
        <v>food</v>
      </c>
      <c r="R2583" t="str">
        <f t="shared" si="202"/>
        <v>food trucks</v>
      </c>
      <c r="S2583" s="10">
        <f t="shared" si="203"/>
        <v>42294.628449074073</v>
      </c>
      <c r="T2583" s="10">
        <f t="shared" si="20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200"/>
        <v>1.1111111111111112E-5</v>
      </c>
      <c r="G2584" t="s">
        <v>8221</v>
      </c>
      <c r="H2584">
        <f>E2584/N2584</f>
        <v>1</v>
      </c>
      <c r="I2584" t="s">
        <v>8224</v>
      </c>
      <c r="J2584" t="s">
        <v>8246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t="str">
        <f t="shared" si="201"/>
        <v>food</v>
      </c>
      <c r="R2584" t="str">
        <f t="shared" si="202"/>
        <v>food trucks</v>
      </c>
      <c r="S2584" s="10">
        <f t="shared" si="203"/>
        <v>42642.988819444443</v>
      </c>
      <c r="T2584" s="10">
        <f t="shared" si="20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200"/>
        <v>5.0000000000000001E-3</v>
      </c>
      <c r="G2585" t="s">
        <v>8221</v>
      </c>
      <c r="H2585">
        <f>E2585/N2585</f>
        <v>1</v>
      </c>
      <c r="I2585" t="s">
        <v>8224</v>
      </c>
      <c r="J2585" t="s">
        <v>8246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t="str">
        <f t="shared" si="201"/>
        <v>food</v>
      </c>
      <c r="R2585" t="str">
        <f t="shared" si="202"/>
        <v>food trucks</v>
      </c>
      <c r="S2585" s="10">
        <f t="shared" si="203"/>
        <v>42019.76944444445</v>
      </c>
      <c r="T2585" s="10">
        <f t="shared" si="20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200"/>
        <v>0</v>
      </c>
      <c r="G2586" t="s">
        <v>8221</v>
      </c>
      <c r="H2586" t="e">
        <f>E2586/N2586</f>
        <v>#DIV/0!</v>
      </c>
      <c r="I2586" t="s">
        <v>8224</v>
      </c>
      <c r="J2586" t="s">
        <v>8246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t="str">
        <f t="shared" si="201"/>
        <v>food</v>
      </c>
      <c r="R2586" t="str">
        <f t="shared" si="202"/>
        <v>food trucks</v>
      </c>
      <c r="S2586" s="10">
        <f t="shared" si="203"/>
        <v>42140.173252314817</v>
      </c>
      <c r="T2586" s="10">
        <f t="shared" si="20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200"/>
        <v>1.6666666666666668E-3</v>
      </c>
      <c r="G2587" t="s">
        <v>8221</v>
      </c>
      <c r="H2587">
        <f>E2587/N2587</f>
        <v>50</v>
      </c>
      <c r="I2587" t="s">
        <v>8224</v>
      </c>
      <c r="J2587" t="s">
        <v>8246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t="str">
        <f t="shared" si="201"/>
        <v>food</v>
      </c>
      <c r="R2587" t="str">
        <f t="shared" si="202"/>
        <v>food trucks</v>
      </c>
      <c r="S2587" s="10">
        <f t="shared" si="203"/>
        <v>41795.963333333333</v>
      </c>
      <c r="T2587" s="10">
        <f t="shared" si="20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200"/>
        <v>1.6666666666666668E-3</v>
      </c>
      <c r="G2588" t="s">
        <v>8221</v>
      </c>
      <c r="H2588">
        <f>E2588/N2588</f>
        <v>5</v>
      </c>
      <c r="I2588" t="s">
        <v>8225</v>
      </c>
      <c r="J2588" t="s">
        <v>8247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t="str">
        <f t="shared" si="201"/>
        <v>food</v>
      </c>
      <c r="R2588" t="str">
        <f t="shared" si="202"/>
        <v>food trucks</v>
      </c>
      <c r="S2588" s="10">
        <f t="shared" si="203"/>
        <v>42333.330277777779</v>
      </c>
      <c r="T2588" s="10">
        <f t="shared" si="20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200"/>
        <v>2.4340000000000001E-2</v>
      </c>
      <c r="G2589" t="s">
        <v>8221</v>
      </c>
      <c r="H2589">
        <f>E2589/N2589</f>
        <v>202.83333333333334</v>
      </c>
      <c r="I2589" t="s">
        <v>8224</v>
      </c>
      <c r="J2589" t="s">
        <v>8246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t="str">
        <f t="shared" si="201"/>
        <v>food</v>
      </c>
      <c r="R2589" t="str">
        <f t="shared" si="202"/>
        <v>food trucks</v>
      </c>
      <c r="S2589" s="10">
        <f t="shared" si="203"/>
        <v>42338.675381944442</v>
      </c>
      <c r="T2589" s="10">
        <f t="shared" si="20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200"/>
        <v>3.8833333333333331E-2</v>
      </c>
      <c r="G2590" t="s">
        <v>8221</v>
      </c>
      <c r="H2590">
        <f>E2590/N2590</f>
        <v>29.125</v>
      </c>
      <c r="I2590" t="s">
        <v>8224</v>
      </c>
      <c r="J2590" t="s">
        <v>8246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t="str">
        <f t="shared" si="201"/>
        <v>food</v>
      </c>
      <c r="R2590" t="str">
        <f t="shared" si="202"/>
        <v>food trucks</v>
      </c>
      <c r="S2590" s="10">
        <f t="shared" si="203"/>
        <v>42042.676226851851</v>
      </c>
      <c r="T2590" s="10">
        <f t="shared" si="20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200"/>
        <v>1E-4</v>
      </c>
      <c r="G2591" t="s">
        <v>8221</v>
      </c>
      <c r="H2591">
        <f>E2591/N2591</f>
        <v>5</v>
      </c>
      <c r="I2591" t="s">
        <v>8232</v>
      </c>
      <c r="J2591" t="s">
        <v>8253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t="str">
        <f t="shared" si="201"/>
        <v>food</v>
      </c>
      <c r="R2591" t="str">
        <f t="shared" si="202"/>
        <v>food trucks</v>
      </c>
      <c r="S2591" s="10">
        <f t="shared" si="203"/>
        <v>42422.536192129628</v>
      </c>
      <c r="T2591" s="10">
        <f t="shared" si="20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200"/>
        <v>0</v>
      </c>
      <c r="G2592" t="s">
        <v>8221</v>
      </c>
      <c r="H2592" t="e">
        <f>E2592/N2592</f>
        <v>#DIV/0!</v>
      </c>
      <c r="I2592" t="s">
        <v>8226</v>
      </c>
      <c r="J2592" t="s">
        <v>8248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t="str">
        <f t="shared" si="201"/>
        <v>food</v>
      </c>
      <c r="R2592" t="str">
        <f t="shared" si="202"/>
        <v>food trucks</v>
      </c>
      <c r="S2592" s="10">
        <f t="shared" si="203"/>
        <v>42388.589085648149</v>
      </c>
      <c r="T2592" s="10">
        <f t="shared" si="20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200"/>
        <v>1.7333333333333333E-2</v>
      </c>
      <c r="G2593" t="s">
        <v>8221</v>
      </c>
      <c r="H2593">
        <f>E2593/N2593</f>
        <v>13</v>
      </c>
      <c r="I2593" t="s">
        <v>8224</v>
      </c>
      <c r="J2593" t="s">
        <v>8246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t="str">
        <f t="shared" si="201"/>
        <v>food</v>
      </c>
      <c r="R2593" t="str">
        <f t="shared" si="202"/>
        <v>food trucks</v>
      </c>
      <c r="S2593" s="10">
        <f t="shared" si="203"/>
        <v>42382.906527777777</v>
      </c>
      <c r="T2593" s="10">
        <f t="shared" si="20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200"/>
        <v>1.6666666666666668E-3</v>
      </c>
      <c r="G2594" t="s">
        <v>8221</v>
      </c>
      <c r="H2594">
        <f>E2594/N2594</f>
        <v>50</v>
      </c>
      <c r="I2594" t="s">
        <v>8224</v>
      </c>
      <c r="J2594" t="s">
        <v>8246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t="str">
        <f t="shared" si="201"/>
        <v>food</v>
      </c>
      <c r="R2594" t="str">
        <f t="shared" si="202"/>
        <v>food trucks</v>
      </c>
      <c r="S2594" s="10">
        <f t="shared" si="203"/>
        <v>41887.801168981481</v>
      </c>
      <c r="T2594" s="10">
        <f t="shared" si="20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200"/>
        <v>0</v>
      </c>
      <c r="G2595" t="s">
        <v>8221</v>
      </c>
      <c r="H2595" t="e">
        <f>E2595/N2595</f>
        <v>#DIV/0!</v>
      </c>
      <c r="I2595" t="s">
        <v>8224</v>
      </c>
      <c r="J2595" t="s">
        <v>8246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t="str">
        <f t="shared" si="201"/>
        <v>food</v>
      </c>
      <c r="R2595" t="str">
        <f t="shared" si="202"/>
        <v>food trucks</v>
      </c>
      <c r="S2595" s="10">
        <f t="shared" si="203"/>
        <v>42089.84520833334</v>
      </c>
      <c r="T2595" s="10">
        <f t="shared" si="20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200"/>
        <v>1.2500000000000001E-5</v>
      </c>
      <c r="G2596" t="s">
        <v>8221</v>
      </c>
      <c r="H2596">
        <f>E2596/N2596</f>
        <v>1</v>
      </c>
      <c r="I2596" t="s">
        <v>8224</v>
      </c>
      <c r="J2596" t="s">
        <v>8246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t="str">
        <f t="shared" si="201"/>
        <v>food</v>
      </c>
      <c r="R2596" t="str">
        <f t="shared" si="202"/>
        <v>food trucks</v>
      </c>
      <c r="S2596" s="10">
        <f t="shared" si="203"/>
        <v>41828.967916666668</v>
      </c>
      <c r="T2596" s="10">
        <f t="shared" si="20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200"/>
        <v>0.12166666666666667</v>
      </c>
      <c r="G2597" t="s">
        <v>8221</v>
      </c>
      <c r="H2597">
        <f>E2597/N2597</f>
        <v>96.05263157894737</v>
      </c>
      <c r="I2597" t="s">
        <v>8224</v>
      </c>
      <c r="J2597" t="s">
        <v>8246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t="str">
        <f t="shared" si="201"/>
        <v>food</v>
      </c>
      <c r="R2597" t="str">
        <f t="shared" si="202"/>
        <v>food trucks</v>
      </c>
      <c r="S2597" s="10">
        <f t="shared" si="203"/>
        <v>42760.244212962964</v>
      </c>
      <c r="T2597" s="10">
        <f t="shared" si="20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200"/>
        <v>0.23588571428571428</v>
      </c>
      <c r="G2598" t="s">
        <v>8221</v>
      </c>
      <c r="H2598">
        <f>E2598/N2598</f>
        <v>305.77777777777777</v>
      </c>
      <c r="I2598" t="s">
        <v>8229</v>
      </c>
      <c r="J2598" t="s">
        <v>8251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t="str">
        <f t="shared" si="201"/>
        <v>food</v>
      </c>
      <c r="R2598" t="str">
        <f t="shared" si="202"/>
        <v>food trucks</v>
      </c>
      <c r="S2598" s="10">
        <f t="shared" si="203"/>
        <v>41828.664456018516</v>
      </c>
      <c r="T2598" s="10">
        <f t="shared" si="20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200"/>
        <v>5.6666666666666664E-2</v>
      </c>
      <c r="G2599" t="s">
        <v>8221</v>
      </c>
      <c r="H2599">
        <f>E2599/N2599</f>
        <v>12.142857142857142</v>
      </c>
      <c r="I2599" t="s">
        <v>8225</v>
      </c>
      <c r="J2599" t="s">
        <v>8247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t="str">
        <f t="shared" si="201"/>
        <v>food</v>
      </c>
      <c r="R2599" t="str">
        <f t="shared" si="202"/>
        <v>food trucks</v>
      </c>
      <c r="S2599" s="10">
        <f t="shared" si="203"/>
        <v>42510.341631944444</v>
      </c>
      <c r="T2599" s="10">
        <f t="shared" si="20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200"/>
        <v>0.39</v>
      </c>
      <c r="G2600" t="s">
        <v>8221</v>
      </c>
      <c r="H2600">
        <f>E2600/N2600</f>
        <v>83.571428571428569</v>
      </c>
      <c r="I2600" t="s">
        <v>8224</v>
      </c>
      <c r="J2600" t="s">
        <v>8246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t="str">
        <f t="shared" si="201"/>
        <v>food</v>
      </c>
      <c r="R2600" t="str">
        <f t="shared" si="202"/>
        <v>food trucks</v>
      </c>
      <c r="S2600" s="10">
        <f t="shared" si="203"/>
        <v>42240.840289351851</v>
      </c>
      <c r="T2600" s="10">
        <f t="shared" si="20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200"/>
        <v>9.9546510341776348E-3</v>
      </c>
      <c r="G2601" t="s">
        <v>8221</v>
      </c>
      <c r="H2601">
        <f>E2601/N2601</f>
        <v>18</v>
      </c>
      <c r="I2601" t="s">
        <v>8224</v>
      </c>
      <c r="J2601" t="s">
        <v>8246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t="str">
        <f t="shared" si="201"/>
        <v>food</v>
      </c>
      <c r="R2601" t="str">
        <f t="shared" si="202"/>
        <v>food trucks</v>
      </c>
      <c r="S2601" s="10">
        <f t="shared" si="203"/>
        <v>41809.754016203704</v>
      </c>
      <c r="T2601" s="10">
        <f t="shared" si="20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200"/>
        <v>6.9320000000000007E-2</v>
      </c>
      <c r="G2602" t="s">
        <v>8221</v>
      </c>
      <c r="H2602">
        <f>E2602/N2602</f>
        <v>115.53333333333333</v>
      </c>
      <c r="I2602" t="s">
        <v>8224</v>
      </c>
      <c r="J2602" t="s">
        <v>8246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t="str">
        <f t="shared" si="201"/>
        <v>food</v>
      </c>
      <c r="R2602" t="str">
        <f t="shared" si="202"/>
        <v>food trucks</v>
      </c>
      <c r="S2602" s="10">
        <f t="shared" si="203"/>
        <v>42394.900462962964</v>
      </c>
      <c r="T2602" s="10">
        <f t="shared" si="20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200"/>
        <v>6.6139999999999999</v>
      </c>
      <c r="G2603" t="s">
        <v>8219</v>
      </c>
      <c r="H2603">
        <f>E2603/N2603</f>
        <v>21.900662251655628</v>
      </c>
      <c r="I2603" t="s">
        <v>8224</v>
      </c>
      <c r="J2603" t="s">
        <v>8246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t="str">
        <f t="shared" si="201"/>
        <v>technology</v>
      </c>
      <c r="R2603" t="str">
        <f t="shared" si="202"/>
        <v>space exploration</v>
      </c>
      <c r="S2603" s="10">
        <f t="shared" si="203"/>
        <v>41150.902187499996</v>
      </c>
      <c r="T2603" s="10">
        <f t="shared" si="20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200"/>
        <v>3.2609166666666667</v>
      </c>
      <c r="G2604" t="s">
        <v>8219</v>
      </c>
      <c r="H2604">
        <f>E2604/N2604</f>
        <v>80.022494887525568</v>
      </c>
      <c r="I2604" t="s">
        <v>8224</v>
      </c>
      <c r="J2604" t="s">
        <v>8246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t="str">
        <f t="shared" si="201"/>
        <v>technology</v>
      </c>
      <c r="R2604" t="str">
        <f t="shared" si="202"/>
        <v>space exploration</v>
      </c>
      <c r="S2604" s="10">
        <f t="shared" si="203"/>
        <v>41915.747314814813</v>
      </c>
      <c r="T2604" s="10">
        <f t="shared" si="20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200"/>
        <v>1.0148571428571429</v>
      </c>
      <c r="G2605" t="s">
        <v>8219</v>
      </c>
      <c r="H2605">
        <f>E2605/N2605</f>
        <v>35.520000000000003</v>
      </c>
      <c r="I2605" t="s">
        <v>8224</v>
      </c>
      <c r="J2605" t="s">
        <v>8246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t="str">
        <f t="shared" si="201"/>
        <v>technology</v>
      </c>
      <c r="R2605" t="str">
        <f t="shared" si="202"/>
        <v>space exploration</v>
      </c>
      <c r="S2605" s="10">
        <f t="shared" si="203"/>
        <v>41617.912662037037</v>
      </c>
      <c r="T2605" s="10">
        <f t="shared" si="20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200"/>
        <v>1.0421799999999999</v>
      </c>
      <c r="G2606" t="s">
        <v>8219</v>
      </c>
      <c r="H2606">
        <f>E2606/N2606</f>
        <v>64.933333333333323</v>
      </c>
      <c r="I2606" t="s">
        <v>8224</v>
      </c>
      <c r="J2606" t="s">
        <v>8246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t="str">
        <f t="shared" si="201"/>
        <v>technology</v>
      </c>
      <c r="R2606" t="str">
        <f t="shared" si="202"/>
        <v>space exploration</v>
      </c>
      <c r="S2606" s="10">
        <f t="shared" si="203"/>
        <v>40998.051192129627</v>
      </c>
      <c r="T2606" s="10">
        <f t="shared" si="20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200"/>
        <v>1.0742157000000001</v>
      </c>
      <c r="G2607" t="s">
        <v>8219</v>
      </c>
      <c r="H2607">
        <f>E2607/N2607</f>
        <v>60.965703745743475</v>
      </c>
      <c r="I2607" t="s">
        <v>8224</v>
      </c>
      <c r="J2607" t="s">
        <v>8246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t="str">
        <f t="shared" si="201"/>
        <v>technology</v>
      </c>
      <c r="R2607" t="str">
        <f t="shared" si="202"/>
        <v>space exploration</v>
      </c>
      <c r="S2607" s="10">
        <f t="shared" si="203"/>
        <v>42508.541550925926</v>
      </c>
      <c r="T2607" s="10">
        <f t="shared" si="20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200"/>
        <v>1.1005454545454545</v>
      </c>
      <c r="G2608" t="s">
        <v>8219</v>
      </c>
      <c r="H2608">
        <f>E2608/N2608</f>
        <v>31.444155844155844</v>
      </c>
      <c r="I2608" t="s">
        <v>8224</v>
      </c>
      <c r="J2608" t="s">
        <v>8246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t="str">
        <f t="shared" si="201"/>
        <v>technology</v>
      </c>
      <c r="R2608" t="str">
        <f t="shared" si="202"/>
        <v>space exploration</v>
      </c>
      <c r="S2608" s="10">
        <f t="shared" si="203"/>
        <v>41726.712754629632</v>
      </c>
      <c r="T2608" s="10">
        <f t="shared" si="20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200"/>
        <v>4.077</v>
      </c>
      <c r="G2609" t="s">
        <v>8219</v>
      </c>
      <c r="H2609">
        <f>E2609/N2609</f>
        <v>81.949748743718587</v>
      </c>
      <c r="I2609" t="s">
        <v>8224</v>
      </c>
      <c r="J2609" t="s">
        <v>8246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t="str">
        <f t="shared" si="201"/>
        <v>technology</v>
      </c>
      <c r="R2609" t="str">
        <f t="shared" si="202"/>
        <v>space exploration</v>
      </c>
      <c r="S2609" s="10">
        <f t="shared" si="203"/>
        <v>42184.874675925923</v>
      </c>
      <c r="T2609" s="10">
        <f t="shared" si="20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200"/>
        <v>2.2392500000000002</v>
      </c>
      <c r="G2610" t="s">
        <v>8219</v>
      </c>
      <c r="H2610">
        <f>E2610/N2610</f>
        <v>58.92763157894737</v>
      </c>
      <c r="I2610" t="s">
        <v>8224</v>
      </c>
      <c r="J2610" t="s">
        <v>8246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t="str">
        <f t="shared" si="201"/>
        <v>technology</v>
      </c>
      <c r="R2610" t="str">
        <f t="shared" si="202"/>
        <v>space exploration</v>
      </c>
      <c r="S2610" s="10">
        <f t="shared" si="203"/>
        <v>42767.801712962959</v>
      </c>
      <c r="T2610" s="10">
        <f t="shared" si="20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200"/>
        <v>3.038011142857143</v>
      </c>
      <c r="G2611" t="s">
        <v>8219</v>
      </c>
      <c r="H2611">
        <f>E2611/N2611</f>
        <v>157.29347633136095</v>
      </c>
      <c r="I2611" t="s">
        <v>8224</v>
      </c>
      <c r="J2611" t="s">
        <v>8246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t="str">
        <f t="shared" si="201"/>
        <v>technology</v>
      </c>
      <c r="R2611" t="str">
        <f t="shared" si="202"/>
        <v>space exploration</v>
      </c>
      <c r="S2611" s="10">
        <f t="shared" si="203"/>
        <v>41075.237858796296</v>
      </c>
      <c r="T2611" s="10">
        <f t="shared" si="20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200"/>
        <v>1.4132510432681749</v>
      </c>
      <c r="G2612" t="s">
        <v>8219</v>
      </c>
      <c r="H2612">
        <f>E2612/N2612</f>
        <v>55.758509532062391</v>
      </c>
      <c r="I2612" t="s">
        <v>8224</v>
      </c>
      <c r="J2612" t="s">
        <v>8246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t="str">
        <f t="shared" si="201"/>
        <v>technology</v>
      </c>
      <c r="R2612" t="str">
        <f t="shared" si="202"/>
        <v>space exploration</v>
      </c>
      <c r="S2612" s="10">
        <f t="shared" si="203"/>
        <v>42564.881076388891</v>
      </c>
      <c r="T2612" s="10">
        <f t="shared" si="20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200"/>
        <v>27.906363636363636</v>
      </c>
      <c r="G2613" t="s">
        <v>8219</v>
      </c>
      <c r="H2613">
        <f>E2613/N2613</f>
        <v>83.802893802893806</v>
      </c>
      <c r="I2613" t="s">
        <v>8236</v>
      </c>
      <c r="J2613" t="s">
        <v>8249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t="str">
        <f t="shared" si="201"/>
        <v>technology</v>
      </c>
      <c r="R2613" t="str">
        <f t="shared" si="202"/>
        <v>space exploration</v>
      </c>
      <c r="S2613" s="10">
        <f t="shared" si="203"/>
        <v>42704.335810185185</v>
      </c>
      <c r="T2613" s="10">
        <f t="shared" si="20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200"/>
        <v>1.7176130000000001</v>
      </c>
      <c r="G2614" t="s">
        <v>8219</v>
      </c>
      <c r="H2614">
        <f>E2614/N2614</f>
        <v>58.422210884353746</v>
      </c>
      <c r="I2614" t="s">
        <v>8224</v>
      </c>
      <c r="J2614" t="s">
        <v>8246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t="str">
        <f t="shared" si="201"/>
        <v>technology</v>
      </c>
      <c r="R2614" t="str">
        <f t="shared" si="202"/>
        <v>space exploration</v>
      </c>
      <c r="S2614" s="10">
        <f t="shared" si="203"/>
        <v>41982.143171296295</v>
      </c>
      <c r="T2614" s="10">
        <f t="shared" si="20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200"/>
        <v>1.0101333333333333</v>
      </c>
      <c r="G2615" t="s">
        <v>8219</v>
      </c>
      <c r="H2615">
        <f>E2615/N2615</f>
        <v>270.57142857142856</v>
      </c>
      <c r="I2615" t="s">
        <v>8224</v>
      </c>
      <c r="J2615" t="s">
        <v>8246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t="str">
        <f t="shared" si="201"/>
        <v>technology</v>
      </c>
      <c r="R2615" t="str">
        <f t="shared" si="202"/>
        <v>space exploration</v>
      </c>
      <c r="S2615" s="10">
        <f t="shared" si="203"/>
        <v>41143.81821759259</v>
      </c>
      <c r="T2615" s="10">
        <f t="shared" si="20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200"/>
        <v>1.02</v>
      </c>
      <c r="G2616" t="s">
        <v>8219</v>
      </c>
      <c r="H2616">
        <f>E2616/N2616</f>
        <v>107.1</v>
      </c>
      <c r="I2616" t="s">
        <v>8224</v>
      </c>
      <c r="J2616" t="s">
        <v>8246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t="str">
        <f t="shared" si="201"/>
        <v>technology</v>
      </c>
      <c r="R2616" t="str">
        <f t="shared" si="202"/>
        <v>space exploration</v>
      </c>
      <c r="S2616" s="10">
        <f t="shared" si="203"/>
        <v>41730.708472222221</v>
      </c>
      <c r="T2616" s="10">
        <f t="shared" si="20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200"/>
        <v>1.6976511744127936</v>
      </c>
      <c r="G2617" t="s">
        <v>8219</v>
      </c>
      <c r="H2617">
        <f>E2617/N2617</f>
        <v>47.180555555555557</v>
      </c>
      <c r="I2617" t="s">
        <v>8225</v>
      </c>
      <c r="J2617" t="s">
        <v>8247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t="str">
        <f t="shared" si="201"/>
        <v>technology</v>
      </c>
      <c r="R2617" t="str">
        <f t="shared" si="202"/>
        <v>space exploration</v>
      </c>
      <c r="S2617" s="10">
        <f t="shared" si="203"/>
        <v>42453.49726851852</v>
      </c>
      <c r="T2617" s="10">
        <f t="shared" si="20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200"/>
        <v>1.14534</v>
      </c>
      <c r="G2618" t="s">
        <v>8219</v>
      </c>
      <c r="H2618">
        <f>E2618/N2618</f>
        <v>120.30882352941177</v>
      </c>
      <c r="I2618" t="s">
        <v>8224</v>
      </c>
      <c r="J2618" t="s">
        <v>8246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t="str">
        <f t="shared" si="201"/>
        <v>technology</v>
      </c>
      <c r="R2618" t="str">
        <f t="shared" si="202"/>
        <v>space exploration</v>
      </c>
      <c r="S2618" s="10">
        <f t="shared" si="203"/>
        <v>42211.99454861111</v>
      </c>
      <c r="T2618" s="10">
        <f t="shared" si="20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200"/>
        <v>8.7759999999999998</v>
      </c>
      <c r="G2619" t="s">
        <v>8219</v>
      </c>
      <c r="H2619">
        <f>E2619/N2619</f>
        <v>27.59748427672956</v>
      </c>
      <c r="I2619" t="s">
        <v>8224</v>
      </c>
      <c r="J2619" t="s">
        <v>8246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t="str">
        <f t="shared" si="201"/>
        <v>technology</v>
      </c>
      <c r="R2619" t="str">
        <f t="shared" si="202"/>
        <v>space exploration</v>
      </c>
      <c r="S2619" s="10">
        <f t="shared" si="203"/>
        <v>41902.874432870369</v>
      </c>
      <c r="T2619" s="10">
        <f t="shared" si="20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200"/>
        <v>1.0538666666666667</v>
      </c>
      <c r="G2620" t="s">
        <v>8219</v>
      </c>
      <c r="H2620">
        <f>E2620/N2620</f>
        <v>205.2987012987013</v>
      </c>
      <c r="I2620" t="s">
        <v>8224</v>
      </c>
      <c r="J2620" t="s">
        <v>8246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t="str">
        <f t="shared" si="201"/>
        <v>technology</v>
      </c>
      <c r="R2620" t="str">
        <f t="shared" si="202"/>
        <v>space exploration</v>
      </c>
      <c r="S2620" s="10">
        <f t="shared" si="203"/>
        <v>42279.792372685188</v>
      </c>
      <c r="T2620" s="10">
        <f t="shared" si="20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200"/>
        <v>1.8839999999999999</v>
      </c>
      <c r="G2621" t="s">
        <v>8219</v>
      </c>
      <c r="H2621">
        <f>E2621/N2621</f>
        <v>35.547169811320757</v>
      </c>
      <c r="I2621" t="s">
        <v>8224</v>
      </c>
      <c r="J2621" t="s">
        <v>8246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t="str">
        <f t="shared" si="201"/>
        <v>technology</v>
      </c>
      <c r="R2621" t="str">
        <f t="shared" si="202"/>
        <v>space exploration</v>
      </c>
      <c r="S2621" s="10">
        <f t="shared" si="203"/>
        <v>42273.884305555555</v>
      </c>
      <c r="T2621" s="10">
        <f t="shared" si="20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200"/>
        <v>1.436523076923077</v>
      </c>
      <c r="G2622" t="s">
        <v>8219</v>
      </c>
      <c r="H2622">
        <f>E2622/N2622</f>
        <v>74.639488409272587</v>
      </c>
      <c r="I2622" t="s">
        <v>8226</v>
      </c>
      <c r="J2622" t="s">
        <v>8248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t="str">
        <f t="shared" si="201"/>
        <v>technology</v>
      </c>
      <c r="R2622" t="str">
        <f t="shared" si="202"/>
        <v>space exploration</v>
      </c>
      <c r="S2622" s="10">
        <f t="shared" si="203"/>
        <v>42251.16715277778</v>
      </c>
      <c r="T2622" s="10">
        <f t="shared" si="20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200"/>
        <v>1.4588000000000001</v>
      </c>
      <c r="G2623" t="s">
        <v>8219</v>
      </c>
      <c r="H2623">
        <f>E2623/N2623</f>
        <v>47.058064516129029</v>
      </c>
      <c r="I2623" t="s">
        <v>8224</v>
      </c>
      <c r="J2623" t="s">
        <v>8246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t="str">
        <f t="shared" si="201"/>
        <v>technology</v>
      </c>
      <c r="R2623" t="str">
        <f t="shared" si="202"/>
        <v>space exploration</v>
      </c>
      <c r="S2623" s="10">
        <f t="shared" si="203"/>
        <v>42115.74754629629</v>
      </c>
      <c r="T2623" s="10">
        <f t="shared" si="20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200"/>
        <v>1.3118399999999999</v>
      </c>
      <c r="G2624" t="s">
        <v>8219</v>
      </c>
      <c r="H2624">
        <f>E2624/N2624</f>
        <v>26.591351351351353</v>
      </c>
      <c r="I2624" t="s">
        <v>8237</v>
      </c>
      <c r="J2624" t="s">
        <v>8249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t="str">
        <f t="shared" si="201"/>
        <v>technology</v>
      </c>
      <c r="R2624" t="str">
        <f t="shared" si="202"/>
        <v>space exploration</v>
      </c>
      <c r="S2624" s="10">
        <f t="shared" si="203"/>
        <v>42689.74324074074</v>
      </c>
      <c r="T2624" s="10">
        <f t="shared" si="20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200"/>
        <v>1.1399999999999999</v>
      </c>
      <c r="G2625" t="s">
        <v>8219</v>
      </c>
      <c r="H2625">
        <f>E2625/N2625</f>
        <v>36.774193548387096</v>
      </c>
      <c r="I2625" t="s">
        <v>8224</v>
      </c>
      <c r="J2625" t="s">
        <v>8246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t="str">
        <f t="shared" si="201"/>
        <v>technology</v>
      </c>
      <c r="R2625" t="str">
        <f t="shared" si="202"/>
        <v>space exploration</v>
      </c>
      <c r="S2625" s="10">
        <f t="shared" si="203"/>
        <v>42692.256550925929</v>
      </c>
      <c r="T2625" s="10">
        <f t="shared" si="20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si="200"/>
        <v>13.794206249999998</v>
      </c>
      <c r="G2626" t="s">
        <v>8219</v>
      </c>
      <c r="H2626">
        <f>E2626/N2626</f>
        <v>31.820544982698959</v>
      </c>
      <c r="I2626" t="s">
        <v>8224</v>
      </c>
      <c r="J2626" t="s">
        <v>8246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t="str">
        <f t="shared" si="201"/>
        <v>technology</v>
      </c>
      <c r="R2626" t="str">
        <f t="shared" si="202"/>
        <v>space exploration</v>
      </c>
      <c r="S2626" s="10">
        <f t="shared" si="203"/>
        <v>41144.42155092593</v>
      </c>
      <c r="T2626" s="10">
        <f t="shared" si="20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ref="F2627:F2690" si="205">E2627/D2627</f>
        <v>9.56</v>
      </c>
      <c r="G2627" t="s">
        <v>8219</v>
      </c>
      <c r="H2627">
        <f>E2627/N2627</f>
        <v>27.576923076923077</v>
      </c>
      <c r="I2627" t="s">
        <v>8236</v>
      </c>
      <c r="J2627" t="s">
        <v>8249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t="str">
        <f t="shared" ref="Q2627:Q2690" si="206">LEFT(P2627,(FIND("/",P2627,1)-1))</f>
        <v>technology</v>
      </c>
      <c r="R2627" t="str">
        <f t="shared" ref="R2627:R2690" si="207">MID(P2627,FIND("/",P2627)+1,256)</f>
        <v>space exploration</v>
      </c>
      <c r="S2627" s="10">
        <f t="shared" ref="S2627:S2690" si="208">(((L2627/60)/60)/24)+DATE(1970,1,1)</f>
        <v>42658.810277777782</v>
      </c>
      <c r="T2627" s="10">
        <f t="shared" ref="T2627:T2690" si="209">(((K2627/60)/60)/24)+DATE(1970,1,1)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205"/>
        <v>1.1200000000000001</v>
      </c>
      <c r="G2628" t="s">
        <v>8219</v>
      </c>
      <c r="H2628">
        <f>E2628/N2628</f>
        <v>56</v>
      </c>
      <c r="I2628" t="s">
        <v>8224</v>
      </c>
      <c r="J2628" t="s">
        <v>8246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t="str">
        <f t="shared" si="206"/>
        <v>technology</v>
      </c>
      <c r="R2628" t="str">
        <f t="shared" si="207"/>
        <v>space exploration</v>
      </c>
      <c r="S2628" s="10">
        <f t="shared" si="208"/>
        <v>42128.628113425926</v>
      </c>
      <c r="T2628" s="10">
        <f t="shared" si="20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205"/>
        <v>6.4666666666666668</v>
      </c>
      <c r="G2629" t="s">
        <v>8219</v>
      </c>
      <c r="H2629">
        <f>E2629/N2629</f>
        <v>21.555555555555557</v>
      </c>
      <c r="I2629" t="s">
        <v>8224</v>
      </c>
      <c r="J2629" t="s">
        <v>8246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t="str">
        <f t="shared" si="206"/>
        <v>technology</v>
      </c>
      <c r="R2629" t="str">
        <f t="shared" si="207"/>
        <v>space exploration</v>
      </c>
      <c r="S2629" s="10">
        <f t="shared" si="208"/>
        <v>42304.829409722224</v>
      </c>
      <c r="T2629" s="10">
        <f t="shared" si="20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205"/>
        <v>1.1036948748510131</v>
      </c>
      <c r="G2630" t="s">
        <v>8219</v>
      </c>
      <c r="H2630">
        <f>E2630/N2630</f>
        <v>44.095238095238095</v>
      </c>
      <c r="I2630" t="s">
        <v>8224</v>
      </c>
      <c r="J2630" t="s">
        <v>8246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t="str">
        <f t="shared" si="206"/>
        <v>technology</v>
      </c>
      <c r="R2630" t="str">
        <f t="shared" si="207"/>
        <v>space exploration</v>
      </c>
      <c r="S2630" s="10">
        <f t="shared" si="208"/>
        <v>41953.966053240743</v>
      </c>
      <c r="T2630" s="10">
        <f t="shared" si="20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205"/>
        <v>1.2774000000000001</v>
      </c>
      <c r="G2631" t="s">
        <v>8219</v>
      </c>
      <c r="H2631">
        <f>E2631/N2631</f>
        <v>63.87</v>
      </c>
      <c r="I2631" t="s">
        <v>8225</v>
      </c>
      <c r="J2631" t="s">
        <v>8247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t="str">
        <f t="shared" si="206"/>
        <v>technology</v>
      </c>
      <c r="R2631" t="str">
        <f t="shared" si="207"/>
        <v>space exploration</v>
      </c>
      <c r="S2631" s="10">
        <f t="shared" si="208"/>
        <v>42108.538449074069</v>
      </c>
      <c r="T2631" s="10">
        <f t="shared" si="20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205"/>
        <v>1.579</v>
      </c>
      <c r="G2632" t="s">
        <v>8219</v>
      </c>
      <c r="H2632">
        <f>E2632/N2632</f>
        <v>38.987654320987652</v>
      </c>
      <c r="I2632" t="s">
        <v>8226</v>
      </c>
      <c r="J2632" t="s">
        <v>8248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t="str">
        <f t="shared" si="206"/>
        <v>technology</v>
      </c>
      <c r="R2632" t="str">
        <f t="shared" si="207"/>
        <v>space exploration</v>
      </c>
      <c r="S2632" s="10">
        <f t="shared" si="208"/>
        <v>42524.105462962965</v>
      </c>
      <c r="T2632" s="10">
        <f t="shared" si="20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205"/>
        <v>1.1466525000000001</v>
      </c>
      <c r="G2633" t="s">
        <v>8219</v>
      </c>
      <c r="H2633">
        <f>E2633/N2633</f>
        <v>80.185489510489504</v>
      </c>
      <c r="I2633" t="s">
        <v>8224</v>
      </c>
      <c r="J2633" t="s">
        <v>8246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t="str">
        <f t="shared" si="206"/>
        <v>technology</v>
      </c>
      <c r="R2633" t="str">
        <f t="shared" si="207"/>
        <v>space exploration</v>
      </c>
      <c r="S2633" s="10">
        <f t="shared" si="208"/>
        <v>42218.169293981482</v>
      </c>
      <c r="T2633" s="10">
        <f t="shared" si="20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205"/>
        <v>1.3700934579439252</v>
      </c>
      <c r="G2634" t="s">
        <v>8219</v>
      </c>
      <c r="H2634">
        <f>E2634/N2634</f>
        <v>34.904761904761905</v>
      </c>
      <c r="I2634" t="s">
        <v>8224</v>
      </c>
      <c r="J2634" t="s">
        <v>8246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t="str">
        <f t="shared" si="206"/>
        <v>technology</v>
      </c>
      <c r="R2634" t="str">
        <f t="shared" si="207"/>
        <v>space exploration</v>
      </c>
      <c r="S2634" s="10">
        <f t="shared" si="208"/>
        <v>42494.061793981484</v>
      </c>
      <c r="T2634" s="10">
        <f t="shared" si="20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205"/>
        <v>3.5461999999999998</v>
      </c>
      <c r="G2635" t="s">
        <v>8219</v>
      </c>
      <c r="H2635">
        <f>E2635/N2635</f>
        <v>89.100502512562812</v>
      </c>
      <c r="I2635" t="s">
        <v>8224</v>
      </c>
      <c r="J2635" t="s">
        <v>8246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t="str">
        <f t="shared" si="206"/>
        <v>technology</v>
      </c>
      <c r="R2635" t="str">
        <f t="shared" si="207"/>
        <v>space exploration</v>
      </c>
      <c r="S2635" s="10">
        <f t="shared" si="208"/>
        <v>41667.823287037041</v>
      </c>
      <c r="T2635" s="10">
        <f t="shared" si="20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205"/>
        <v>1.0602150537634409</v>
      </c>
      <c r="G2636" t="s">
        <v>8219</v>
      </c>
      <c r="H2636">
        <f>E2636/N2636</f>
        <v>39.44</v>
      </c>
      <c r="I2636" t="s">
        <v>8224</v>
      </c>
      <c r="J2636" t="s">
        <v>8246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t="str">
        <f t="shared" si="206"/>
        <v>technology</v>
      </c>
      <c r="R2636" t="str">
        <f t="shared" si="207"/>
        <v>space exploration</v>
      </c>
      <c r="S2636" s="10">
        <f t="shared" si="208"/>
        <v>42612.656493055561</v>
      </c>
      <c r="T2636" s="10">
        <f t="shared" si="20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205"/>
        <v>1</v>
      </c>
      <c r="G2637" t="s">
        <v>8219</v>
      </c>
      <c r="H2637">
        <f>E2637/N2637</f>
        <v>136.9047619047619</v>
      </c>
      <c r="I2637" t="s">
        <v>8229</v>
      </c>
      <c r="J2637" t="s">
        <v>8251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t="str">
        <f t="shared" si="206"/>
        <v>technology</v>
      </c>
      <c r="R2637" t="str">
        <f t="shared" si="207"/>
        <v>space exploration</v>
      </c>
      <c r="S2637" s="10">
        <f t="shared" si="208"/>
        <v>42037.950937500005</v>
      </c>
      <c r="T2637" s="10">
        <f t="shared" si="20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205"/>
        <v>1.873</v>
      </c>
      <c r="G2638" t="s">
        <v>8219</v>
      </c>
      <c r="H2638">
        <f>E2638/N2638</f>
        <v>37.46</v>
      </c>
      <c r="I2638" t="s">
        <v>8224</v>
      </c>
      <c r="J2638" t="s">
        <v>8246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t="str">
        <f t="shared" si="206"/>
        <v>technology</v>
      </c>
      <c r="R2638" t="str">
        <f t="shared" si="207"/>
        <v>space exploration</v>
      </c>
      <c r="S2638" s="10">
        <f t="shared" si="208"/>
        <v>42636.614745370374</v>
      </c>
      <c r="T2638" s="10">
        <f t="shared" si="20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205"/>
        <v>1.6619999999999999</v>
      </c>
      <c r="G2639" t="s">
        <v>8219</v>
      </c>
      <c r="H2639">
        <f>E2639/N2639</f>
        <v>31.96153846153846</v>
      </c>
      <c r="I2639" t="s">
        <v>8224</v>
      </c>
      <c r="J2639" t="s">
        <v>8246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t="str">
        <f t="shared" si="206"/>
        <v>technology</v>
      </c>
      <c r="R2639" t="str">
        <f t="shared" si="207"/>
        <v>space exploration</v>
      </c>
      <c r="S2639" s="10">
        <f t="shared" si="208"/>
        <v>42639.549479166672</v>
      </c>
      <c r="T2639" s="10">
        <f t="shared" si="20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205"/>
        <v>1.0172910662824208</v>
      </c>
      <c r="G2640" t="s">
        <v>8219</v>
      </c>
      <c r="H2640">
        <f>E2640/N2640</f>
        <v>25.214285714285715</v>
      </c>
      <c r="I2640" t="s">
        <v>8224</v>
      </c>
      <c r="J2640" t="s">
        <v>8246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t="str">
        <f t="shared" si="206"/>
        <v>technology</v>
      </c>
      <c r="R2640" t="str">
        <f t="shared" si="207"/>
        <v>space exploration</v>
      </c>
      <c r="S2640" s="10">
        <f t="shared" si="208"/>
        <v>41989.913136574076</v>
      </c>
      <c r="T2640" s="10">
        <f t="shared" si="20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205"/>
        <v>1.64</v>
      </c>
      <c r="G2641" t="s">
        <v>8219</v>
      </c>
      <c r="H2641">
        <f>E2641/N2641</f>
        <v>10.040816326530612</v>
      </c>
      <c r="I2641" t="s">
        <v>8225</v>
      </c>
      <c r="J2641" t="s">
        <v>8247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t="str">
        <f t="shared" si="206"/>
        <v>technology</v>
      </c>
      <c r="R2641" t="str">
        <f t="shared" si="207"/>
        <v>space exploration</v>
      </c>
      <c r="S2641" s="10">
        <f t="shared" si="208"/>
        <v>42024.86513888889</v>
      </c>
      <c r="T2641" s="10">
        <f t="shared" si="20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205"/>
        <v>1.0566666666666666</v>
      </c>
      <c r="G2642" t="s">
        <v>8219</v>
      </c>
      <c r="H2642">
        <f>E2642/N2642</f>
        <v>45.94202898550725</v>
      </c>
      <c r="I2642" t="s">
        <v>8224</v>
      </c>
      <c r="J2642" t="s">
        <v>8246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t="str">
        <f t="shared" si="206"/>
        <v>technology</v>
      </c>
      <c r="R2642" t="str">
        <f t="shared" si="207"/>
        <v>space exploration</v>
      </c>
      <c r="S2642" s="10">
        <f t="shared" si="208"/>
        <v>42103.160578703704</v>
      </c>
      <c r="T2642" s="10">
        <f t="shared" si="20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205"/>
        <v>0.01</v>
      </c>
      <c r="G2643" t="s">
        <v>8221</v>
      </c>
      <c r="H2643">
        <f>E2643/N2643</f>
        <v>15</v>
      </c>
      <c r="I2643" t="s">
        <v>8224</v>
      </c>
      <c r="J2643" t="s">
        <v>8246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t="str">
        <f t="shared" si="206"/>
        <v>technology</v>
      </c>
      <c r="R2643" t="str">
        <f t="shared" si="207"/>
        <v>space exploration</v>
      </c>
      <c r="S2643" s="10">
        <f t="shared" si="208"/>
        <v>41880.827118055553</v>
      </c>
      <c r="T2643" s="10">
        <f t="shared" si="20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205"/>
        <v>0</v>
      </c>
      <c r="G2644" t="s">
        <v>8221</v>
      </c>
      <c r="H2644" t="e">
        <f>E2644/N2644</f>
        <v>#DIV/0!</v>
      </c>
      <c r="I2644" t="s">
        <v>8236</v>
      </c>
      <c r="J2644" t="s">
        <v>8249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t="str">
        <f t="shared" si="206"/>
        <v>technology</v>
      </c>
      <c r="R2644" t="str">
        <f t="shared" si="207"/>
        <v>space exploration</v>
      </c>
      <c r="S2644" s="10">
        <f t="shared" si="208"/>
        <v>42536.246620370366</v>
      </c>
      <c r="T2644" s="10">
        <f t="shared" si="20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205"/>
        <v>0.33559730999999998</v>
      </c>
      <c r="G2645" t="s">
        <v>8220</v>
      </c>
      <c r="H2645">
        <f>E2645/N2645</f>
        <v>223.58248500999335</v>
      </c>
      <c r="I2645" t="s">
        <v>8224</v>
      </c>
      <c r="J2645" t="s">
        <v>8246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t="str">
        <f t="shared" si="206"/>
        <v>technology</v>
      </c>
      <c r="R2645" t="str">
        <f t="shared" si="207"/>
        <v>space exploration</v>
      </c>
      <c r="S2645" s="10">
        <f t="shared" si="208"/>
        <v>42689.582349537035</v>
      </c>
      <c r="T2645" s="10">
        <f t="shared" si="20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205"/>
        <v>2.053E-2</v>
      </c>
      <c r="G2646" t="s">
        <v>8220</v>
      </c>
      <c r="H2646">
        <f>E2646/N2646</f>
        <v>39.480769230769234</v>
      </c>
      <c r="I2646" t="s">
        <v>8224</v>
      </c>
      <c r="J2646" t="s">
        <v>8246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t="str">
        <f t="shared" si="206"/>
        <v>technology</v>
      </c>
      <c r="R2646" t="str">
        <f t="shared" si="207"/>
        <v>space exploration</v>
      </c>
      <c r="S2646" s="10">
        <f t="shared" si="208"/>
        <v>42774.792071759264</v>
      </c>
      <c r="T2646" s="10">
        <f t="shared" si="20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205"/>
        <v>0.105</v>
      </c>
      <c r="G2647" t="s">
        <v>8220</v>
      </c>
      <c r="H2647">
        <f>E2647/N2647</f>
        <v>91.304347826086953</v>
      </c>
      <c r="I2647" t="s">
        <v>8226</v>
      </c>
      <c r="J2647" t="s">
        <v>8248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t="str">
        <f t="shared" si="206"/>
        <v>technology</v>
      </c>
      <c r="R2647" t="str">
        <f t="shared" si="207"/>
        <v>space exploration</v>
      </c>
      <c r="S2647" s="10">
        <f t="shared" si="208"/>
        <v>41921.842627314814</v>
      </c>
      <c r="T2647" s="10">
        <f t="shared" si="20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205"/>
        <v>8.4172839999999999E-2</v>
      </c>
      <c r="G2648" t="s">
        <v>8220</v>
      </c>
      <c r="H2648">
        <f>E2648/N2648</f>
        <v>78.666205607476627</v>
      </c>
      <c r="I2648" t="s">
        <v>8224</v>
      </c>
      <c r="J2648" t="s">
        <v>8246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t="str">
        <f t="shared" si="206"/>
        <v>technology</v>
      </c>
      <c r="R2648" t="str">
        <f t="shared" si="207"/>
        <v>space exploration</v>
      </c>
      <c r="S2648" s="10">
        <f t="shared" si="208"/>
        <v>42226.313298611116</v>
      </c>
      <c r="T2648" s="10">
        <f t="shared" si="20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205"/>
        <v>1.44E-2</v>
      </c>
      <c r="G2649" t="s">
        <v>8220</v>
      </c>
      <c r="H2649">
        <f>E2649/N2649</f>
        <v>12</v>
      </c>
      <c r="I2649" t="s">
        <v>8229</v>
      </c>
      <c r="J2649" t="s">
        <v>8251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t="str">
        <f t="shared" si="206"/>
        <v>technology</v>
      </c>
      <c r="R2649" t="str">
        <f t="shared" si="207"/>
        <v>space exploration</v>
      </c>
      <c r="S2649" s="10">
        <f t="shared" si="208"/>
        <v>42200.261793981481</v>
      </c>
      <c r="T2649" s="10">
        <f t="shared" si="20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205"/>
        <v>8.8333333333333337E-3</v>
      </c>
      <c r="G2650" t="s">
        <v>8220</v>
      </c>
      <c r="H2650">
        <f>E2650/N2650</f>
        <v>17.666666666666668</v>
      </c>
      <c r="I2650" t="s">
        <v>8224</v>
      </c>
      <c r="J2650" t="s">
        <v>8246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t="str">
        <f t="shared" si="206"/>
        <v>technology</v>
      </c>
      <c r="R2650" t="str">
        <f t="shared" si="207"/>
        <v>space exploration</v>
      </c>
      <c r="S2650" s="10">
        <f t="shared" si="208"/>
        <v>42408.714814814812</v>
      </c>
      <c r="T2650" s="10">
        <f t="shared" si="20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205"/>
        <v>9.9200000000000004E-4</v>
      </c>
      <c r="G2651" t="s">
        <v>8220</v>
      </c>
      <c r="H2651">
        <f>E2651/N2651</f>
        <v>41.333333333333336</v>
      </c>
      <c r="I2651" t="s">
        <v>8224</v>
      </c>
      <c r="J2651" t="s">
        <v>8246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t="str">
        <f t="shared" si="206"/>
        <v>technology</v>
      </c>
      <c r="R2651" t="str">
        <f t="shared" si="207"/>
        <v>space exploration</v>
      </c>
      <c r="S2651" s="10">
        <f t="shared" si="208"/>
        <v>42341.99700231482</v>
      </c>
      <c r="T2651" s="10">
        <f t="shared" si="20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205"/>
        <v>5.966666666666667E-3</v>
      </c>
      <c r="G2652" t="s">
        <v>8220</v>
      </c>
      <c r="H2652">
        <f>E2652/N2652</f>
        <v>71.599999999999994</v>
      </c>
      <c r="I2652" t="s">
        <v>8224</v>
      </c>
      <c r="J2652" t="s">
        <v>8246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t="str">
        <f t="shared" si="206"/>
        <v>technology</v>
      </c>
      <c r="R2652" t="str">
        <f t="shared" si="207"/>
        <v>space exploration</v>
      </c>
      <c r="S2652" s="10">
        <f t="shared" si="208"/>
        <v>42695.624340277776</v>
      </c>
      <c r="T2652" s="10">
        <f t="shared" si="20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205"/>
        <v>1.8689285714285714E-2</v>
      </c>
      <c r="G2653" t="s">
        <v>8220</v>
      </c>
      <c r="H2653">
        <f>E2653/N2653</f>
        <v>307.8235294117647</v>
      </c>
      <c r="I2653" t="s">
        <v>8224</v>
      </c>
      <c r="J2653" t="s">
        <v>8246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t="str">
        <f t="shared" si="206"/>
        <v>technology</v>
      </c>
      <c r="R2653" t="str">
        <f t="shared" si="207"/>
        <v>space exploration</v>
      </c>
      <c r="S2653" s="10">
        <f t="shared" si="208"/>
        <v>42327.805659722217</v>
      </c>
      <c r="T2653" s="10">
        <f t="shared" si="20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205"/>
        <v>8.8500000000000002E-3</v>
      </c>
      <c r="G2654" t="s">
        <v>8220</v>
      </c>
      <c r="H2654">
        <f>E2654/N2654</f>
        <v>80.454545454545453</v>
      </c>
      <c r="I2654" t="s">
        <v>8226</v>
      </c>
      <c r="J2654" t="s">
        <v>8248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t="str">
        <f t="shared" si="206"/>
        <v>technology</v>
      </c>
      <c r="R2654" t="str">
        <f t="shared" si="207"/>
        <v>space exploration</v>
      </c>
      <c r="S2654" s="10">
        <f t="shared" si="208"/>
        <v>41953.158854166672</v>
      </c>
      <c r="T2654" s="10">
        <f t="shared" si="20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205"/>
        <v>0.1152156862745098</v>
      </c>
      <c r="G2655" t="s">
        <v>8220</v>
      </c>
      <c r="H2655">
        <f>E2655/N2655</f>
        <v>83.942857142857136</v>
      </c>
      <c r="I2655" t="s">
        <v>8224</v>
      </c>
      <c r="J2655" t="s">
        <v>8246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t="str">
        <f t="shared" si="206"/>
        <v>technology</v>
      </c>
      <c r="R2655" t="str">
        <f t="shared" si="207"/>
        <v>space exploration</v>
      </c>
      <c r="S2655" s="10">
        <f t="shared" si="208"/>
        <v>41771.651932870373</v>
      </c>
      <c r="T2655" s="10">
        <f t="shared" si="20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205"/>
        <v>5.1000000000000004E-4</v>
      </c>
      <c r="G2656" t="s">
        <v>8220</v>
      </c>
      <c r="H2656">
        <f>E2656/N2656</f>
        <v>8.5</v>
      </c>
      <c r="I2656" t="s">
        <v>8224</v>
      </c>
      <c r="J2656" t="s">
        <v>8246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t="str">
        <f t="shared" si="206"/>
        <v>technology</v>
      </c>
      <c r="R2656" t="str">
        <f t="shared" si="207"/>
        <v>space exploration</v>
      </c>
      <c r="S2656" s="10">
        <f t="shared" si="208"/>
        <v>42055.600995370376</v>
      </c>
      <c r="T2656" s="10">
        <f t="shared" si="20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205"/>
        <v>0.21033333333333334</v>
      </c>
      <c r="G2657" t="s">
        <v>8220</v>
      </c>
      <c r="H2657">
        <f>E2657/N2657</f>
        <v>73.372093023255815</v>
      </c>
      <c r="I2657" t="s">
        <v>8224</v>
      </c>
      <c r="J2657" t="s">
        <v>8246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t="str">
        <f t="shared" si="206"/>
        <v>technology</v>
      </c>
      <c r="R2657" t="str">
        <f t="shared" si="207"/>
        <v>space exploration</v>
      </c>
      <c r="S2657" s="10">
        <f t="shared" si="208"/>
        <v>42381.866284722222</v>
      </c>
      <c r="T2657" s="10">
        <f t="shared" si="20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205"/>
        <v>0.11436666666666667</v>
      </c>
      <c r="G2658" t="s">
        <v>8220</v>
      </c>
      <c r="H2658">
        <f>E2658/N2658</f>
        <v>112.86184210526316</v>
      </c>
      <c r="I2658" t="s">
        <v>8224</v>
      </c>
      <c r="J2658" t="s">
        <v>8246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t="str">
        <f t="shared" si="206"/>
        <v>technology</v>
      </c>
      <c r="R2658" t="str">
        <f t="shared" si="207"/>
        <v>space exploration</v>
      </c>
      <c r="S2658" s="10">
        <f t="shared" si="208"/>
        <v>42767.688518518517</v>
      </c>
      <c r="T2658" s="10">
        <f t="shared" si="20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205"/>
        <v>0.18737933333333334</v>
      </c>
      <c r="G2659" t="s">
        <v>8220</v>
      </c>
      <c r="H2659">
        <f>E2659/N2659</f>
        <v>95.277627118644077</v>
      </c>
      <c r="I2659" t="s">
        <v>8224</v>
      </c>
      <c r="J2659" t="s">
        <v>8246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t="str">
        <f t="shared" si="206"/>
        <v>technology</v>
      </c>
      <c r="R2659" t="str">
        <f t="shared" si="207"/>
        <v>space exploration</v>
      </c>
      <c r="S2659" s="10">
        <f t="shared" si="208"/>
        <v>42551.928854166668</v>
      </c>
      <c r="T2659" s="10">
        <f t="shared" si="20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205"/>
        <v>9.2857142857142856E-4</v>
      </c>
      <c r="G2660" t="s">
        <v>8220</v>
      </c>
      <c r="H2660">
        <f>E2660/N2660</f>
        <v>22.75</v>
      </c>
      <c r="I2660" t="s">
        <v>8224</v>
      </c>
      <c r="J2660" t="s">
        <v>8246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t="str">
        <f t="shared" si="206"/>
        <v>technology</v>
      </c>
      <c r="R2660" t="str">
        <f t="shared" si="207"/>
        <v>space exploration</v>
      </c>
      <c r="S2660" s="10">
        <f t="shared" si="208"/>
        <v>42551.884189814817</v>
      </c>
      <c r="T2660" s="10">
        <f t="shared" si="20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205"/>
        <v>2.720408163265306E-2</v>
      </c>
      <c r="G2661" t="s">
        <v>8220</v>
      </c>
      <c r="H2661">
        <f>E2661/N2661</f>
        <v>133.30000000000001</v>
      </c>
      <c r="I2661" t="s">
        <v>8224</v>
      </c>
      <c r="J2661" t="s">
        <v>8246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t="str">
        <f t="shared" si="206"/>
        <v>technology</v>
      </c>
      <c r="R2661" t="str">
        <f t="shared" si="207"/>
        <v>space exploration</v>
      </c>
      <c r="S2661" s="10">
        <f t="shared" si="208"/>
        <v>42082.069560185191</v>
      </c>
      <c r="T2661" s="10">
        <f t="shared" si="20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205"/>
        <v>9.5E-4</v>
      </c>
      <c r="G2662" t="s">
        <v>8220</v>
      </c>
      <c r="H2662">
        <f>E2662/N2662</f>
        <v>3.8</v>
      </c>
      <c r="I2662" t="s">
        <v>8224</v>
      </c>
      <c r="J2662" t="s">
        <v>8246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t="str">
        <f t="shared" si="206"/>
        <v>technology</v>
      </c>
      <c r="R2662" t="str">
        <f t="shared" si="207"/>
        <v>space exploration</v>
      </c>
      <c r="S2662" s="10">
        <f t="shared" si="208"/>
        <v>42272.713171296295</v>
      </c>
      <c r="T2662" s="10">
        <f t="shared" si="20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205"/>
        <v>1.0289999999999999</v>
      </c>
      <c r="G2663" t="s">
        <v>8219</v>
      </c>
      <c r="H2663">
        <f>E2663/N2663</f>
        <v>85.75</v>
      </c>
      <c r="I2663" t="s">
        <v>8224</v>
      </c>
      <c r="J2663" t="s">
        <v>8246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t="str">
        <f t="shared" si="206"/>
        <v>technology</v>
      </c>
      <c r="R2663" t="str">
        <f t="shared" si="207"/>
        <v>makerspaces</v>
      </c>
      <c r="S2663" s="10">
        <f t="shared" si="208"/>
        <v>41542.958449074074</v>
      </c>
      <c r="T2663" s="10">
        <f t="shared" si="20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205"/>
        <v>1.0680000000000001</v>
      </c>
      <c r="G2664" t="s">
        <v>8219</v>
      </c>
      <c r="H2664">
        <f>E2664/N2664</f>
        <v>267</v>
      </c>
      <c r="I2664" t="s">
        <v>8224</v>
      </c>
      <c r="J2664" t="s">
        <v>8246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t="str">
        <f t="shared" si="206"/>
        <v>technology</v>
      </c>
      <c r="R2664" t="str">
        <f t="shared" si="207"/>
        <v>makerspaces</v>
      </c>
      <c r="S2664" s="10">
        <f t="shared" si="208"/>
        <v>42207.746678240743</v>
      </c>
      <c r="T2664" s="10">
        <f t="shared" si="20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205"/>
        <v>1.0459624999999999</v>
      </c>
      <c r="G2665" t="s">
        <v>8219</v>
      </c>
      <c r="H2665">
        <f>E2665/N2665</f>
        <v>373.55803571428572</v>
      </c>
      <c r="I2665" t="s">
        <v>8229</v>
      </c>
      <c r="J2665" t="s">
        <v>8251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t="str">
        <f t="shared" si="206"/>
        <v>technology</v>
      </c>
      <c r="R2665" t="str">
        <f t="shared" si="207"/>
        <v>makerspaces</v>
      </c>
      <c r="S2665" s="10">
        <f t="shared" si="208"/>
        <v>42222.622766203705</v>
      </c>
      <c r="T2665" s="10">
        <f t="shared" si="20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205"/>
        <v>1.0342857142857143</v>
      </c>
      <c r="G2666" t="s">
        <v>8219</v>
      </c>
      <c r="H2666">
        <f>E2666/N2666</f>
        <v>174.03846153846155</v>
      </c>
      <c r="I2666" t="s">
        <v>8224</v>
      </c>
      <c r="J2666" t="s">
        <v>8246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t="str">
        <f t="shared" si="206"/>
        <v>technology</v>
      </c>
      <c r="R2666" t="str">
        <f t="shared" si="207"/>
        <v>makerspaces</v>
      </c>
      <c r="S2666" s="10">
        <f t="shared" si="208"/>
        <v>42313.02542824074</v>
      </c>
      <c r="T2666" s="10">
        <f t="shared" si="20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205"/>
        <v>1.2314285714285715</v>
      </c>
      <c r="G2667" t="s">
        <v>8219</v>
      </c>
      <c r="H2667">
        <f>E2667/N2667</f>
        <v>93.695652173913047</v>
      </c>
      <c r="I2667" t="s">
        <v>8224</v>
      </c>
      <c r="J2667" t="s">
        <v>8246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t="str">
        <f t="shared" si="206"/>
        <v>technology</v>
      </c>
      <c r="R2667" t="str">
        <f t="shared" si="207"/>
        <v>makerspaces</v>
      </c>
      <c r="S2667" s="10">
        <f t="shared" si="208"/>
        <v>42083.895532407405</v>
      </c>
      <c r="T2667" s="10">
        <f t="shared" si="20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205"/>
        <v>1.592951</v>
      </c>
      <c r="G2668" t="s">
        <v>8219</v>
      </c>
      <c r="H2668">
        <f>E2668/N2668</f>
        <v>77.327718446601949</v>
      </c>
      <c r="I2668" t="s">
        <v>8224</v>
      </c>
      <c r="J2668" t="s">
        <v>8246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t="str">
        <f t="shared" si="206"/>
        <v>technology</v>
      </c>
      <c r="R2668" t="str">
        <f t="shared" si="207"/>
        <v>makerspaces</v>
      </c>
      <c r="S2668" s="10">
        <f t="shared" si="208"/>
        <v>42235.764340277776</v>
      </c>
      <c r="T2668" s="10">
        <f t="shared" si="20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205"/>
        <v>1.1066666666666667</v>
      </c>
      <c r="G2669" t="s">
        <v>8219</v>
      </c>
      <c r="H2669">
        <f>E2669/N2669</f>
        <v>92.222222222222229</v>
      </c>
      <c r="I2669" t="s">
        <v>8224</v>
      </c>
      <c r="J2669" t="s">
        <v>8246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t="str">
        <f t="shared" si="206"/>
        <v>technology</v>
      </c>
      <c r="R2669" t="str">
        <f t="shared" si="207"/>
        <v>makerspaces</v>
      </c>
      <c r="S2669" s="10">
        <f t="shared" si="208"/>
        <v>42380.926111111112</v>
      </c>
      <c r="T2669" s="10">
        <f t="shared" si="20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205"/>
        <v>1.7070000000000001</v>
      </c>
      <c r="G2670" t="s">
        <v>8219</v>
      </c>
      <c r="H2670">
        <f>E2670/N2670</f>
        <v>60.964285714285715</v>
      </c>
      <c r="I2670" t="s">
        <v>8229</v>
      </c>
      <c r="J2670" t="s">
        <v>8251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t="str">
        <f t="shared" si="206"/>
        <v>technology</v>
      </c>
      <c r="R2670" t="str">
        <f t="shared" si="207"/>
        <v>makerspaces</v>
      </c>
      <c r="S2670" s="10">
        <f t="shared" si="208"/>
        <v>42275.588715277772</v>
      </c>
      <c r="T2670" s="10">
        <f t="shared" si="20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205"/>
        <v>1.25125</v>
      </c>
      <c r="G2671" t="s">
        <v>8219</v>
      </c>
      <c r="H2671">
        <f>E2671/N2671</f>
        <v>91</v>
      </c>
      <c r="I2671" t="s">
        <v>8224</v>
      </c>
      <c r="J2671" t="s">
        <v>8246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t="str">
        <f t="shared" si="206"/>
        <v>technology</v>
      </c>
      <c r="R2671" t="str">
        <f t="shared" si="207"/>
        <v>makerspaces</v>
      </c>
      <c r="S2671" s="10">
        <f t="shared" si="208"/>
        <v>42319.035833333335</v>
      </c>
      <c r="T2671" s="10">
        <f t="shared" si="20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205"/>
        <v>6.4158609339642042E-2</v>
      </c>
      <c r="G2672" t="s">
        <v>8221</v>
      </c>
      <c r="H2672">
        <f>E2672/N2672</f>
        <v>41.583333333333336</v>
      </c>
      <c r="I2672" t="s">
        <v>8226</v>
      </c>
      <c r="J2672" t="s">
        <v>8248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t="str">
        <f t="shared" si="206"/>
        <v>technology</v>
      </c>
      <c r="R2672" t="str">
        <f t="shared" si="207"/>
        <v>makerspaces</v>
      </c>
      <c r="S2672" s="10">
        <f t="shared" si="208"/>
        <v>41821.020601851851</v>
      </c>
      <c r="T2672" s="10">
        <f t="shared" si="20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205"/>
        <v>0.11344</v>
      </c>
      <c r="G2673" t="s">
        <v>8221</v>
      </c>
      <c r="H2673">
        <f>E2673/N2673</f>
        <v>33.761904761904759</v>
      </c>
      <c r="I2673" t="s">
        <v>8224</v>
      </c>
      <c r="J2673" t="s">
        <v>8246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t="str">
        <f t="shared" si="206"/>
        <v>technology</v>
      </c>
      <c r="R2673" t="str">
        <f t="shared" si="207"/>
        <v>makerspaces</v>
      </c>
      <c r="S2673" s="10">
        <f t="shared" si="208"/>
        <v>41962.749027777783</v>
      </c>
      <c r="T2673" s="10">
        <f t="shared" si="20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205"/>
        <v>0.33189999999999997</v>
      </c>
      <c r="G2674" t="s">
        <v>8221</v>
      </c>
      <c r="H2674">
        <f>E2674/N2674</f>
        <v>70.61702127659575</v>
      </c>
      <c r="I2674" t="s">
        <v>8224</v>
      </c>
      <c r="J2674" t="s">
        <v>8246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t="str">
        <f t="shared" si="206"/>
        <v>technology</v>
      </c>
      <c r="R2674" t="str">
        <f t="shared" si="207"/>
        <v>makerspaces</v>
      </c>
      <c r="S2674" s="10">
        <f t="shared" si="208"/>
        <v>42344.884143518517</v>
      </c>
      <c r="T2674" s="10">
        <f t="shared" si="20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205"/>
        <v>0.27579999999999999</v>
      </c>
      <c r="G2675" t="s">
        <v>8221</v>
      </c>
      <c r="H2675">
        <f>E2675/N2675</f>
        <v>167.15151515151516</v>
      </c>
      <c r="I2675" t="s">
        <v>8224</v>
      </c>
      <c r="J2675" t="s">
        <v>8246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t="str">
        <f t="shared" si="206"/>
        <v>technology</v>
      </c>
      <c r="R2675" t="str">
        <f t="shared" si="207"/>
        <v>makerspaces</v>
      </c>
      <c r="S2675" s="10">
        <f t="shared" si="208"/>
        <v>41912.541655092595</v>
      </c>
      <c r="T2675" s="10">
        <f t="shared" si="20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205"/>
        <v>0.62839999999999996</v>
      </c>
      <c r="G2676" t="s">
        <v>8221</v>
      </c>
      <c r="H2676">
        <f>E2676/N2676</f>
        <v>128.61988304093566</v>
      </c>
      <c r="I2676" t="s">
        <v>8224</v>
      </c>
      <c r="J2676" t="s">
        <v>8246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t="str">
        <f t="shared" si="206"/>
        <v>technology</v>
      </c>
      <c r="R2676" t="str">
        <f t="shared" si="207"/>
        <v>makerspaces</v>
      </c>
      <c r="S2676" s="10">
        <f t="shared" si="208"/>
        <v>42529.632754629631</v>
      </c>
      <c r="T2676" s="10">
        <f t="shared" si="20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205"/>
        <v>7.5880000000000003E-2</v>
      </c>
      <c r="G2677" t="s">
        <v>8221</v>
      </c>
      <c r="H2677">
        <f>E2677/N2677</f>
        <v>65.41379310344827</v>
      </c>
      <c r="I2677" t="s">
        <v>8224</v>
      </c>
      <c r="J2677" t="s">
        <v>8246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t="str">
        <f t="shared" si="206"/>
        <v>technology</v>
      </c>
      <c r="R2677" t="str">
        <f t="shared" si="207"/>
        <v>makerspaces</v>
      </c>
      <c r="S2677" s="10">
        <f t="shared" si="208"/>
        <v>41923.857511574075</v>
      </c>
      <c r="T2677" s="10">
        <f t="shared" si="20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205"/>
        <v>0.50380952380952382</v>
      </c>
      <c r="G2678" t="s">
        <v>8221</v>
      </c>
      <c r="H2678">
        <f>E2678/N2678</f>
        <v>117.55555555555556</v>
      </c>
      <c r="I2678" t="s">
        <v>8229</v>
      </c>
      <c r="J2678" t="s">
        <v>8251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t="str">
        <f t="shared" si="206"/>
        <v>technology</v>
      </c>
      <c r="R2678" t="str">
        <f t="shared" si="207"/>
        <v>makerspaces</v>
      </c>
      <c r="S2678" s="10">
        <f t="shared" si="208"/>
        <v>42482.624699074076</v>
      </c>
      <c r="T2678" s="10">
        <f t="shared" si="20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205"/>
        <v>0.17512820512820512</v>
      </c>
      <c r="G2679" t="s">
        <v>8221</v>
      </c>
      <c r="H2679">
        <f>E2679/N2679</f>
        <v>126.48148148148148</v>
      </c>
      <c r="I2679" t="s">
        <v>8224</v>
      </c>
      <c r="J2679" t="s">
        <v>8246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t="str">
        <f t="shared" si="206"/>
        <v>technology</v>
      </c>
      <c r="R2679" t="str">
        <f t="shared" si="207"/>
        <v>makerspaces</v>
      </c>
      <c r="S2679" s="10">
        <f t="shared" si="208"/>
        <v>41793.029432870368</v>
      </c>
      <c r="T2679" s="10">
        <f t="shared" si="20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205"/>
        <v>1.3750000000000001E-4</v>
      </c>
      <c r="G2680" t="s">
        <v>8221</v>
      </c>
      <c r="H2680">
        <f>E2680/N2680</f>
        <v>550</v>
      </c>
      <c r="I2680" t="s">
        <v>8227</v>
      </c>
      <c r="J2680" t="s">
        <v>8249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t="str">
        <f t="shared" si="206"/>
        <v>technology</v>
      </c>
      <c r="R2680" t="str">
        <f t="shared" si="207"/>
        <v>makerspaces</v>
      </c>
      <c r="S2680" s="10">
        <f t="shared" si="208"/>
        <v>42241.798206018517</v>
      </c>
      <c r="T2680" s="10">
        <f t="shared" si="20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205"/>
        <v>3.3E-3</v>
      </c>
      <c r="G2681" t="s">
        <v>8221</v>
      </c>
      <c r="H2681">
        <f>E2681/N2681</f>
        <v>44</v>
      </c>
      <c r="I2681" t="s">
        <v>8224</v>
      </c>
      <c r="J2681" t="s">
        <v>8246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t="str">
        <f t="shared" si="206"/>
        <v>technology</v>
      </c>
      <c r="R2681" t="str">
        <f t="shared" si="207"/>
        <v>makerspaces</v>
      </c>
      <c r="S2681" s="10">
        <f t="shared" si="208"/>
        <v>42033.001087962963</v>
      </c>
      <c r="T2681" s="10">
        <f t="shared" si="20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205"/>
        <v>8.6250000000000007E-3</v>
      </c>
      <c r="G2682" t="s">
        <v>8221</v>
      </c>
      <c r="H2682">
        <f>E2682/N2682</f>
        <v>69</v>
      </c>
      <c r="I2682" t="s">
        <v>8227</v>
      </c>
      <c r="J2682" t="s">
        <v>8249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t="str">
        <f t="shared" si="206"/>
        <v>technology</v>
      </c>
      <c r="R2682" t="str">
        <f t="shared" si="207"/>
        <v>makerspaces</v>
      </c>
      <c r="S2682" s="10">
        <f t="shared" si="208"/>
        <v>42436.211701388893</v>
      </c>
      <c r="T2682" s="10">
        <f t="shared" si="20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205"/>
        <v>6.875E-3</v>
      </c>
      <c r="G2683" t="s">
        <v>8221</v>
      </c>
      <c r="H2683">
        <f>E2683/N2683</f>
        <v>27.5</v>
      </c>
      <c r="I2683" t="s">
        <v>8224</v>
      </c>
      <c r="J2683" t="s">
        <v>8246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t="str">
        <f t="shared" si="206"/>
        <v>food</v>
      </c>
      <c r="R2683" t="str">
        <f t="shared" si="207"/>
        <v>food trucks</v>
      </c>
      <c r="S2683" s="10">
        <f t="shared" si="208"/>
        <v>41805.895254629628</v>
      </c>
      <c r="T2683" s="10">
        <f t="shared" si="20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205"/>
        <v>0.28299999999999997</v>
      </c>
      <c r="G2684" t="s">
        <v>8221</v>
      </c>
      <c r="H2684">
        <f>E2684/N2684</f>
        <v>84.9</v>
      </c>
      <c r="I2684" t="s">
        <v>8224</v>
      </c>
      <c r="J2684" t="s">
        <v>8246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t="str">
        <f t="shared" si="206"/>
        <v>food</v>
      </c>
      <c r="R2684" t="str">
        <f t="shared" si="207"/>
        <v>food trucks</v>
      </c>
      <c r="S2684" s="10">
        <f t="shared" si="208"/>
        <v>41932.871990740743</v>
      </c>
      <c r="T2684" s="10">
        <f t="shared" si="20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205"/>
        <v>2.3999999999999998E-3</v>
      </c>
      <c r="G2685" t="s">
        <v>8221</v>
      </c>
      <c r="H2685">
        <f>E2685/N2685</f>
        <v>12</v>
      </c>
      <c r="I2685" t="s">
        <v>8224</v>
      </c>
      <c r="J2685" t="s">
        <v>8246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t="str">
        <f t="shared" si="206"/>
        <v>food</v>
      </c>
      <c r="R2685" t="str">
        <f t="shared" si="207"/>
        <v>food trucks</v>
      </c>
      <c r="S2685" s="10">
        <f t="shared" si="208"/>
        <v>42034.75509259259</v>
      </c>
      <c r="T2685" s="10">
        <f t="shared" si="20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205"/>
        <v>1.1428571428571429E-2</v>
      </c>
      <c r="G2686" t="s">
        <v>8221</v>
      </c>
      <c r="H2686">
        <f>E2686/N2686</f>
        <v>200</v>
      </c>
      <c r="I2686" t="s">
        <v>8224</v>
      </c>
      <c r="J2686" t="s">
        <v>8246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t="str">
        <f t="shared" si="206"/>
        <v>food</v>
      </c>
      <c r="R2686" t="str">
        <f t="shared" si="207"/>
        <v>food trucks</v>
      </c>
      <c r="S2686" s="10">
        <f t="shared" si="208"/>
        <v>41820.914641203701</v>
      </c>
      <c r="T2686" s="10">
        <f t="shared" si="20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205"/>
        <v>2.0000000000000001E-4</v>
      </c>
      <c r="G2687" t="s">
        <v>8221</v>
      </c>
      <c r="H2687">
        <f>E2687/N2687</f>
        <v>10</v>
      </c>
      <c r="I2687" t="s">
        <v>8224</v>
      </c>
      <c r="J2687" t="s">
        <v>8246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t="str">
        <f t="shared" si="206"/>
        <v>food</v>
      </c>
      <c r="R2687" t="str">
        <f t="shared" si="207"/>
        <v>food trucks</v>
      </c>
      <c r="S2687" s="10">
        <f t="shared" si="208"/>
        <v>42061.69594907407</v>
      </c>
      <c r="T2687" s="10">
        <f t="shared" si="20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205"/>
        <v>0</v>
      </c>
      <c r="G2688" t="s">
        <v>8221</v>
      </c>
      <c r="H2688" t="e">
        <f>E2688/N2688</f>
        <v>#DIV/0!</v>
      </c>
      <c r="I2688" t="s">
        <v>8224</v>
      </c>
      <c r="J2688" t="s">
        <v>8246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t="str">
        <f t="shared" si="206"/>
        <v>food</v>
      </c>
      <c r="R2688" t="str">
        <f t="shared" si="207"/>
        <v>food trucks</v>
      </c>
      <c r="S2688" s="10">
        <f t="shared" si="208"/>
        <v>41892.974803240737</v>
      </c>
      <c r="T2688" s="10">
        <f t="shared" si="20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205"/>
        <v>0</v>
      </c>
      <c r="G2689" t="s">
        <v>8221</v>
      </c>
      <c r="H2689" t="e">
        <f>E2689/N2689</f>
        <v>#DIV/0!</v>
      </c>
      <c r="I2689" t="s">
        <v>8224</v>
      </c>
      <c r="J2689" t="s">
        <v>8246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t="str">
        <f t="shared" si="206"/>
        <v>food</v>
      </c>
      <c r="R2689" t="str">
        <f t="shared" si="207"/>
        <v>food trucks</v>
      </c>
      <c r="S2689" s="10">
        <f t="shared" si="208"/>
        <v>42154.64025462963</v>
      </c>
      <c r="T2689" s="10">
        <f t="shared" si="20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si="205"/>
        <v>1.48E-3</v>
      </c>
      <c r="G2690" t="s">
        <v>8221</v>
      </c>
      <c r="H2690">
        <f>E2690/N2690</f>
        <v>5.2857142857142856</v>
      </c>
      <c r="I2690" t="s">
        <v>8224</v>
      </c>
      <c r="J2690" t="s">
        <v>8246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t="str">
        <f t="shared" si="206"/>
        <v>food</v>
      </c>
      <c r="R2690" t="str">
        <f t="shared" si="207"/>
        <v>food trucks</v>
      </c>
      <c r="S2690" s="10">
        <f t="shared" si="208"/>
        <v>42028.118865740747</v>
      </c>
      <c r="T2690" s="10">
        <f t="shared" si="20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ref="F2691:F2754" si="210">E2691/D2691</f>
        <v>2.8571428571428571E-5</v>
      </c>
      <c r="G2691" t="s">
        <v>8221</v>
      </c>
      <c r="H2691">
        <f>E2691/N2691</f>
        <v>1</v>
      </c>
      <c r="I2691" t="s">
        <v>8224</v>
      </c>
      <c r="J2691" t="s">
        <v>8246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t="str">
        <f t="shared" ref="Q2691:Q2754" si="211">LEFT(P2691,(FIND("/",P2691,1)-1))</f>
        <v>food</v>
      </c>
      <c r="R2691" t="str">
        <f t="shared" ref="R2691:R2754" si="212">MID(P2691,FIND("/",P2691)+1,256)</f>
        <v>food trucks</v>
      </c>
      <c r="S2691" s="10">
        <f t="shared" ref="S2691:S2754" si="213">(((L2691/60)/60)/24)+DATE(1970,1,1)</f>
        <v>42551.961689814809</v>
      </c>
      <c r="T2691" s="10">
        <f t="shared" ref="T2691:T2754" si="214">(((K2691/60)/60)/24)+DATE(1970,1,1)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210"/>
        <v>0.107325</v>
      </c>
      <c r="G2692" t="s">
        <v>8221</v>
      </c>
      <c r="H2692">
        <f>E2692/N2692</f>
        <v>72.762711864406782</v>
      </c>
      <c r="I2692" t="s">
        <v>8224</v>
      </c>
      <c r="J2692" t="s">
        <v>8246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t="str">
        <f t="shared" si="211"/>
        <v>food</v>
      </c>
      <c r="R2692" t="str">
        <f t="shared" si="212"/>
        <v>food trucks</v>
      </c>
      <c r="S2692" s="10">
        <f t="shared" si="213"/>
        <v>42113.105046296296</v>
      </c>
      <c r="T2692" s="10">
        <f t="shared" si="214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210"/>
        <v>5.3846153846153844E-4</v>
      </c>
      <c r="G2693" t="s">
        <v>8221</v>
      </c>
      <c r="H2693">
        <f>E2693/N2693</f>
        <v>17.5</v>
      </c>
      <c r="I2693" t="s">
        <v>8229</v>
      </c>
      <c r="J2693" t="s">
        <v>8251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t="str">
        <f t="shared" si="211"/>
        <v>food</v>
      </c>
      <c r="R2693" t="str">
        <f t="shared" si="212"/>
        <v>food trucks</v>
      </c>
      <c r="S2693" s="10">
        <f t="shared" si="213"/>
        <v>42089.724039351851</v>
      </c>
      <c r="T2693" s="10">
        <f t="shared" si="214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210"/>
        <v>7.1428571428571426E-3</v>
      </c>
      <c r="G2694" t="s">
        <v>8221</v>
      </c>
      <c r="H2694">
        <f>E2694/N2694</f>
        <v>25</v>
      </c>
      <c r="I2694" t="s">
        <v>8224</v>
      </c>
      <c r="J2694" t="s">
        <v>8246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t="str">
        <f t="shared" si="211"/>
        <v>food</v>
      </c>
      <c r="R2694" t="str">
        <f t="shared" si="212"/>
        <v>food trucks</v>
      </c>
      <c r="S2694" s="10">
        <f t="shared" si="213"/>
        <v>42058.334027777775</v>
      </c>
      <c r="T2694" s="10">
        <f t="shared" si="214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210"/>
        <v>8.0000000000000002E-3</v>
      </c>
      <c r="G2695" t="s">
        <v>8221</v>
      </c>
      <c r="H2695">
        <f>E2695/N2695</f>
        <v>13.333333333333334</v>
      </c>
      <c r="I2695" t="s">
        <v>8224</v>
      </c>
      <c r="J2695" t="s">
        <v>8246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t="str">
        <f t="shared" si="211"/>
        <v>food</v>
      </c>
      <c r="R2695" t="str">
        <f t="shared" si="212"/>
        <v>food trucks</v>
      </c>
      <c r="S2695" s="10">
        <f t="shared" si="213"/>
        <v>41834.138495370367</v>
      </c>
      <c r="T2695" s="10">
        <f t="shared" si="214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210"/>
        <v>3.3333333333333335E-5</v>
      </c>
      <c r="G2696" t="s">
        <v>8221</v>
      </c>
      <c r="H2696">
        <f>E2696/N2696</f>
        <v>1</v>
      </c>
      <c r="I2696" t="s">
        <v>8224</v>
      </c>
      <c r="J2696" t="s">
        <v>8246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t="str">
        <f t="shared" si="211"/>
        <v>food</v>
      </c>
      <c r="R2696" t="str">
        <f t="shared" si="212"/>
        <v>food trucks</v>
      </c>
      <c r="S2696" s="10">
        <f t="shared" si="213"/>
        <v>41878.140497685185</v>
      </c>
      <c r="T2696" s="10">
        <f t="shared" si="214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210"/>
        <v>4.7333333333333333E-3</v>
      </c>
      <c r="G2697" t="s">
        <v>8221</v>
      </c>
      <c r="H2697">
        <f>E2697/N2697</f>
        <v>23.666666666666668</v>
      </c>
      <c r="I2697" t="s">
        <v>8224</v>
      </c>
      <c r="J2697" t="s">
        <v>8246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t="str">
        <f t="shared" si="211"/>
        <v>food</v>
      </c>
      <c r="R2697" t="str">
        <f t="shared" si="212"/>
        <v>food trucks</v>
      </c>
      <c r="S2697" s="10">
        <f t="shared" si="213"/>
        <v>42048.181921296295</v>
      </c>
      <c r="T2697" s="10">
        <f t="shared" si="214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210"/>
        <v>5.6500000000000002E-2</v>
      </c>
      <c r="G2698" t="s">
        <v>8221</v>
      </c>
      <c r="H2698">
        <f>E2698/N2698</f>
        <v>89.21052631578948</v>
      </c>
      <c r="I2698" t="s">
        <v>8224</v>
      </c>
      <c r="J2698" t="s">
        <v>8246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t="str">
        <f t="shared" si="211"/>
        <v>food</v>
      </c>
      <c r="R2698" t="str">
        <f t="shared" si="212"/>
        <v>food trucks</v>
      </c>
      <c r="S2698" s="10">
        <f t="shared" si="213"/>
        <v>41964.844444444447</v>
      </c>
      <c r="T2698" s="10">
        <f t="shared" si="214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210"/>
        <v>0.26352173913043481</v>
      </c>
      <c r="G2699" t="s">
        <v>8221</v>
      </c>
      <c r="H2699">
        <f>E2699/N2699</f>
        <v>116.55769230769231</v>
      </c>
      <c r="I2699" t="s">
        <v>8224</v>
      </c>
      <c r="J2699" t="s">
        <v>8246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t="str">
        <f t="shared" si="211"/>
        <v>food</v>
      </c>
      <c r="R2699" t="str">
        <f t="shared" si="212"/>
        <v>food trucks</v>
      </c>
      <c r="S2699" s="10">
        <f t="shared" si="213"/>
        <v>42187.940081018518</v>
      </c>
      <c r="T2699" s="10">
        <f t="shared" si="214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210"/>
        <v>3.2512500000000002E-3</v>
      </c>
      <c r="G2700" t="s">
        <v>8221</v>
      </c>
      <c r="H2700">
        <f>E2700/N2700</f>
        <v>13.005000000000001</v>
      </c>
      <c r="I2700" t="s">
        <v>8224</v>
      </c>
      <c r="J2700" t="s">
        <v>8246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t="str">
        <f t="shared" si="211"/>
        <v>food</v>
      </c>
      <c r="R2700" t="str">
        <f t="shared" si="212"/>
        <v>food trucks</v>
      </c>
      <c r="S2700" s="10">
        <f t="shared" si="213"/>
        <v>41787.898240740738</v>
      </c>
      <c r="T2700" s="10">
        <f t="shared" si="214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210"/>
        <v>0</v>
      </c>
      <c r="G2701" t="s">
        <v>8221</v>
      </c>
      <c r="H2701" t="e">
        <f>E2701/N2701</f>
        <v>#DIV/0!</v>
      </c>
      <c r="I2701" t="s">
        <v>8229</v>
      </c>
      <c r="J2701" t="s">
        <v>8251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t="str">
        <f t="shared" si="211"/>
        <v>food</v>
      </c>
      <c r="R2701" t="str">
        <f t="shared" si="212"/>
        <v>food trucks</v>
      </c>
      <c r="S2701" s="10">
        <f t="shared" si="213"/>
        <v>41829.896562499998</v>
      </c>
      <c r="T2701" s="10">
        <f t="shared" si="214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210"/>
        <v>7.0007000700070005E-3</v>
      </c>
      <c r="G2702" t="s">
        <v>8221</v>
      </c>
      <c r="H2702">
        <f>E2702/N2702</f>
        <v>17.5</v>
      </c>
      <c r="I2702" t="s">
        <v>8224</v>
      </c>
      <c r="J2702" t="s">
        <v>8246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t="str">
        <f t="shared" si="211"/>
        <v>food</v>
      </c>
      <c r="R2702" t="str">
        <f t="shared" si="212"/>
        <v>food trucks</v>
      </c>
      <c r="S2702" s="10">
        <f t="shared" si="213"/>
        <v>41870.87467592593</v>
      </c>
      <c r="T2702" s="10">
        <f t="shared" si="214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210"/>
        <v>0.46176470588235297</v>
      </c>
      <c r="G2703" t="s">
        <v>8222</v>
      </c>
      <c r="H2703">
        <f>E2703/N2703</f>
        <v>34.130434782608695</v>
      </c>
      <c r="I2703" t="s">
        <v>8241</v>
      </c>
      <c r="J2703" t="s">
        <v>8249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t="str">
        <f t="shared" si="211"/>
        <v>theater</v>
      </c>
      <c r="R2703" t="str">
        <f t="shared" si="212"/>
        <v>spaces</v>
      </c>
      <c r="S2703" s="10">
        <f t="shared" si="213"/>
        <v>42801.774699074071</v>
      </c>
      <c r="T2703" s="10">
        <f t="shared" si="214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210"/>
        <v>0.34410000000000002</v>
      </c>
      <c r="G2704" t="s">
        <v>8222</v>
      </c>
      <c r="H2704">
        <f>E2704/N2704</f>
        <v>132.34615384615384</v>
      </c>
      <c r="I2704" t="s">
        <v>8224</v>
      </c>
      <c r="J2704" t="s">
        <v>8246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t="str">
        <f t="shared" si="211"/>
        <v>theater</v>
      </c>
      <c r="R2704" t="str">
        <f t="shared" si="212"/>
        <v>spaces</v>
      </c>
      <c r="S2704" s="10">
        <f t="shared" si="213"/>
        <v>42800.801817129628</v>
      </c>
      <c r="T2704" s="10">
        <f t="shared" si="214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210"/>
        <v>1.0375000000000001</v>
      </c>
      <c r="G2705" t="s">
        <v>8222</v>
      </c>
      <c r="H2705">
        <f>E2705/N2705</f>
        <v>922.22222222222217</v>
      </c>
      <c r="I2705" t="s">
        <v>8238</v>
      </c>
      <c r="J2705" t="s">
        <v>8256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t="str">
        <f t="shared" si="211"/>
        <v>theater</v>
      </c>
      <c r="R2705" t="str">
        <f t="shared" si="212"/>
        <v>spaces</v>
      </c>
      <c r="S2705" s="10">
        <f t="shared" si="213"/>
        <v>42756.690162037034</v>
      </c>
      <c r="T2705" s="10">
        <f t="shared" si="214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210"/>
        <v>6.0263157894736845E-2</v>
      </c>
      <c r="G2706" t="s">
        <v>8222</v>
      </c>
      <c r="H2706">
        <f>E2706/N2706</f>
        <v>163.57142857142858</v>
      </c>
      <c r="I2706" t="s">
        <v>8224</v>
      </c>
      <c r="J2706" t="s">
        <v>8246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t="str">
        <f t="shared" si="211"/>
        <v>theater</v>
      </c>
      <c r="R2706" t="str">
        <f t="shared" si="212"/>
        <v>spaces</v>
      </c>
      <c r="S2706" s="10">
        <f t="shared" si="213"/>
        <v>42787.862430555557</v>
      </c>
      <c r="T2706" s="10">
        <f t="shared" si="214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210"/>
        <v>0.10539393939393939</v>
      </c>
      <c r="G2707" t="s">
        <v>8222</v>
      </c>
      <c r="H2707">
        <f>E2707/N2707</f>
        <v>217.375</v>
      </c>
      <c r="I2707" t="s">
        <v>8224</v>
      </c>
      <c r="J2707" t="s">
        <v>8246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t="str">
        <f t="shared" si="211"/>
        <v>theater</v>
      </c>
      <c r="R2707" t="str">
        <f t="shared" si="212"/>
        <v>spaces</v>
      </c>
      <c r="S2707" s="10">
        <f t="shared" si="213"/>
        <v>42773.916180555556</v>
      </c>
      <c r="T2707" s="10">
        <f t="shared" si="214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210"/>
        <v>1.1229714285714285</v>
      </c>
      <c r="G2708" t="s">
        <v>8219</v>
      </c>
      <c r="H2708">
        <f>E2708/N2708</f>
        <v>149.44486692015209</v>
      </c>
      <c r="I2708" t="s">
        <v>8224</v>
      </c>
      <c r="J2708" t="s">
        <v>8246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t="str">
        <f t="shared" si="211"/>
        <v>theater</v>
      </c>
      <c r="R2708" t="str">
        <f t="shared" si="212"/>
        <v>spaces</v>
      </c>
      <c r="S2708" s="10">
        <f t="shared" si="213"/>
        <v>41899.294942129629</v>
      </c>
      <c r="T2708" s="10">
        <f t="shared" si="21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210"/>
        <v>3.50844625</v>
      </c>
      <c r="G2709" t="s">
        <v>8219</v>
      </c>
      <c r="H2709">
        <f>E2709/N2709</f>
        <v>71.237487309644663</v>
      </c>
      <c r="I2709" t="s">
        <v>8224</v>
      </c>
      <c r="J2709" t="s">
        <v>8246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t="str">
        <f t="shared" si="211"/>
        <v>theater</v>
      </c>
      <c r="R2709" t="str">
        <f t="shared" si="212"/>
        <v>spaces</v>
      </c>
      <c r="S2709" s="10">
        <f t="shared" si="213"/>
        <v>41391.782905092594</v>
      </c>
      <c r="T2709" s="10">
        <f t="shared" si="21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210"/>
        <v>2.3321535</v>
      </c>
      <c r="G2710" t="s">
        <v>8219</v>
      </c>
      <c r="H2710">
        <f>E2710/N2710</f>
        <v>44.464318398474738</v>
      </c>
      <c r="I2710" t="s">
        <v>8225</v>
      </c>
      <c r="J2710" t="s">
        <v>8247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t="str">
        <f t="shared" si="211"/>
        <v>theater</v>
      </c>
      <c r="R2710" t="str">
        <f t="shared" si="212"/>
        <v>spaces</v>
      </c>
      <c r="S2710" s="10">
        <f t="shared" si="213"/>
        <v>42512.698217592595</v>
      </c>
      <c r="T2710" s="10">
        <f t="shared" si="214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210"/>
        <v>1.01606</v>
      </c>
      <c r="G2711" t="s">
        <v>8219</v>
      </c>
      <c r="H2711">
        <f>E2711/N2711</f>
        <v>164.94480519480518</v>
      </c>
      <c r="I2711" t="s">
        <v>8224</v>
      </c>
      <c r="J2711" t="s">
        <v>8246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t="str">
        <f t="shared" si="211"/>
        <v>theater</v>
      </c>
      <c r="R2711" t="str">
        <f t="shared" si="212"/>
        <v>spaces</v>
      </c>
      <c r="S2711" s="10">
        <f t="shared" si="213"/>
        <v>42612.149780092594</v>
      </c>
      <c r="T2711" s="10">
        <f t="shared" si="214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210"/>
        <v>1.5390035000000002</v>
      </c>
      <c r="G2712" t="s">
        <v>8219</v>
      </c>
      <c r="H2712">
        <f>E2712/N2712</f>
        <v>84.871516544117654</v>
      </c>
      <c r="I2712" t="s">
        <v>8224</v>
      </c>
      <c r="J2712" t="s">
        <v>8246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t="str">
        <f t="shared" si="211"/>
        <v>theater</v>
      </c>
      <c r="R2712" t="str">
        <f t="shared" si="212"/>
        <v>spaces</v>
      </c>
      <c r="S2712" s="10">
        <f t="shared" si="213"/>
        <v>41828.229490740741</v>
      </c>
      <c r="T2712" s="10">
        <f t="shared" si="214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210"/>
        <v>1.007161125319693</v>
      </c>
      <c r="G2713" t="s">
        <v>8219</v>
      </c>
      <c r="H2713">
        <f>E2713/N2713</f>
        <v>53.945205479452056</v>
      </c>
      <c r="I2713" t="s">
        <v>8225</v>
      </c>
      <c r="J2713" t="s">
        <v>8247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t="str">
        <f t="shared" si="211"/>
        <v>theater</v>
      </c>
      <c r="R2713" t="str">
        <f t="shared" si="212"/>
        <v>spaces</v>
      </c>
      <c r="S2713" s="10">
        <f t="shared" si="213"/>
        <v>41780.745254629634</v>
      </c>
      <c r="T2713" s="10">
        <f t="shared" si="214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210"/>
        <v>1.3138181818181818</v>
      </c>
      <c r="G2714" t="s">
        <v>8219</v>
      </c>
      <c r="H2714">
        <f>E2714/N2714</f>
        <v>50.531468531468533</v>
      </c>
      <c r="I2714" t="s">
        <v>8224</v>
      </c>
      <c r="J2714" t="s">
        <v>8246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t="str">
        <f t="shared" si="211"/>
        <v>theater</v>
      </c>
      <c r="R2714" t="str">
        <f t="shared" si="212"/>
        <v>spaces</v>
      </c>
      <c r="S2714" s="10">
        <f t="shared" si="213"/>
        <v>41432.062037037038</v>
      </c>
      <c r="T2714" s="10">
        <f t="shared" si="214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210"/>
        <v>1.0224133333333334</v>
      </c>
      <c r="G2715" t="s">
        <v>8219</v>
      </c>
      <c r="H2715">
        <f>E2715/N2715</f>
        <v>108.00140845070422</v>
      </c>
      <c r="I2715" t="s">
        <v>8224</v>
      </c>
      <c r="J2715" t="s">
        <v>8246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t="str">
        <f t="shared" si="211"/>
        <v>theater</v>
      </c>
      <c r="R2715" t="str">
        <f t="shared" si="212"/>
        <v>spaces</v>
      </c>
      <c r="S2715" s="10">
        <f t="shared" si="213"/>
        <v>42322.653749999998</v>
      </c>
      <c r="T2715" s="10">
        <f t="shared" si="214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210"/>
        <v>1.1635599999999999</v>
      </c>
      <c r="G2716" t="s">
        <v>8219</v>
      </c>
      <c r="H2716">
        <f>E2716/N2716</f>
        <v>95.373770491803285</v>
      </c>
      <c r="I2716" t="s">
        <v>8224</v>
      </c>
      <c r="J2716" t="s">
        <v>8246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t="str">
        <f t="shared" si="211"/>
        <v>theater</v>
      </c>
      <c r="R2716" t="str">
        <f t="shared" si="212"/>
        <v>spaces</v>
      </c>
      <c r="S2716" s="10">
        <f t="shared" si="213"/>
        <v>42629.655046296291</v>
      </c>
      <c r="T2716" s="10">
        <f t="shared" si="214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210"/>
        <v>2.6462241666666664</v>
      </c>
      <c r="G2717" t="s">
        <v>8219</v>
      </c>
      <c r="H2717">
        <f>E2717/N2717</f>
        <v>57.631016333938291</v>
      </c>
      <c r="I2717" t="s">
        <v>8224</v>
      </c>
      <c r="J2717" t="s">
        <v>8246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t="str">
        <f t="shared" si="211"/>
        <v>theater</v>
      </c>
      <c r="R2717" t="str">
        <f t="shared" si="212"/>
        <v>spaces</v>
      </c>
      <c r="S2717" s="10">
        <f t="shared" si="213"/>
        <v>42387.398472222223</v>
      </c>
      <c r="T2717" s="10">
        <f t="shared" si="21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210"/>
        <v>1.1998010000000001</v>
      </c>
      <c r="G2718" t="s">
        <v>8219</v>
      </c>
      <c r="H2718">
        <f>E2718/N2718</f>
        <v>64.160481283422456</v>
      </c>
      <c r="I2718" t="s">
        <v>8236</v>
      </c>
      <c r="J2718" t="s">
        <v>8249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t="str">
        <f t="shared" si="211"/>
        <v>theater</v>
      </c>
      <c r="R2718" t="str">
        <f t="shared" si="212"/>
        <v>spaces</v>
      </c>
      <c r="S2718" s="10">
        <f t="shared" si="213"/>
        <v>42255.333252314813</v>
      </c>
      <c r="T2718" s="10">
        <f t="shared" si="214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210"/>
        <v>1.2010400000000001</v>
      </c>
      <c r="G2719" t="s">
        <v>8219</v>
      </c>
      <c r="H2719">
        <f>E2719/N2719</f>
        <v>92.387692307692305</v>
      </c>
      <c r="I2719" t="s">
        <v>8224</v>
      </c>
      <c r="J2719" t="s">
        <v>8246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t="str">
        <f t="shared" si="211"/>
        <v>theater</v>
      </c>
      <c r="R2719" t="str">
        <f t="shared" si="212"/>
        <v>spaces</v>
      </c>
      <c r="S2719" s="10">
        <f t="shared" si="213"/>
        <v>41934.914918981485</v>
      </c>
      <c r="T2719" s="10">
        <f t="shared" si="214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210"/>
        <v>1.0358333333333334</v>
      </c>
      <c r="G2720" t="s">
        <v>8219</v>
      </c>
      <c r="H2720">
        <f>E2720/N2720</f>
        <v>125.97972972972973</v>
      </c>
      <c r="I2720" t="s">
        <v>8224</v>
      </c>
      <c r="J2720" t="s">
        <v>8246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t="str">
        <f t="shared" si="211"/>
        <v>theater</v>
      </c>
      <c r="R2720" t="str">
        <f t="shared" si="212"/>
        <v>spaces</v>
      </c>
      <c r="S2720" s="10">
        <f t="shared" si="213"/>
        <v>42465.596585648149</v>
      </c>
      <c r="T2720" s="10">
        <f t="shared" si="214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210"/>
        <v>1.0883333333333334</v>
      </c>
      <c r="G2721" t="s">
        <v>8219</v>
      </c>
      <c r="H2721">
        <f>E2721/N2721</f>
        <v>94.637681159420296</v>
      </c>
      <c r="I2721" t="s">
        <v>8224</v>
      </c>
      <c r="J2721" t="s">
        <v>8246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t="str">
        <f t="shared" si="211"/>
        <v>theater</v>
      </c>
      <c r="R2721" t="str">
        <f t="shared" si="212"/>
        <v>spaces</v>
      </c>
      <c r="S2721" s="10">
        <f t="shared" si="213"/>
        <v>42418.031180555554</v>
      </c>
      <c r="T2721" s="10">
        <f t="shared" si="21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210"/>
        <v>1.1812400000000001</v>
      </c>
      <c r="G2722" t="s">
        <v>8219</v>
      </c>
      <c r="H2722">
        <f>E2722/N2722</f>
        <v>170.69942196531792</v>
      </c>
      <c r="I2722" t="s">
        <v>8224</v>
      </c>
      <c r="J2722" t="s">
        <v>8246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t="str">
        <f t="shared" si="211"/>
        <v>theater</v>
      </c>
      <c r="R2722" t="str">
        <f t="shared" si="212"/>
        <v>spaces</v>
      </c>
      <c r="S2722" s="10">
        <f t="shared" si="213"/>
        <v>42655.465891203698</v>
      </c>
      <c r="T2722" s="10">
        <f t="shared" si="214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210"/>
        <v>14.62</v>
      </c>
      <c r="G2723" t="s">
        <v>8219</v>
      </c>
      <c r="H2723">
        <f>E2723/N2723</f>
        <v>40.762081784386616</v>
      </c>
      <c r="I2723" t="s">
        <v>8225</v>
      </c>
      <c r="J2723" t="s">
        <v>8247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t="str">
        <f t="shared" si="211"/>
        <v>technology</v>
      </c>
      <c r="R2723" t="str">
        <f t="shared" si="212"/>
        <v>hardware</v>
      </c>
      <c r="S2723" s="10">
        <f t="shared" si="213"/>
        <v>41493.543958333335</v>
      </c>
      <c r="T2723" s="10">
        <f t="shared" si="214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210"/>
        <v>2.5253999999999999</v>
      </c>
      <c r="G2724" t="s">
        <v>8219</v>
      </c>
      <c r="H2724">
        <f>E2724/N2724</f>
        <v>68.254054054054052</v>
      </c>
      <c r="I2724" t="s">
        <v>8224</v>
      </c>
      <c r="J2724" t="s">
        <v>8246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t="str">
        <f t="shared" si="211"/>
        <v>technology</v>
      </c>
      <c r="R2724" t="str">
        <f t="shared" si="212"/>
        <v>hardware</v>
      </c>
      <c r="S2724" s="10">
        <f t="shared" si="213"/>
        <v>42704.857094907406</v>
      </c>
      <c r="T2724" s="10">
        <f t="shared" si="214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210"/>
        <v>1.4005000000000001</v>
      </c>
      <c r="G2725" t="s">
        <v>8219</v>
      </c>
      <c r="H2725">
        <f>E2725/N2725</f>
        <v>95.48863636363636</v>
      </c>
      <c r="I2725" t="s">
        <v>8224</v>
      </c>
      <c r="J2725" t="s">
        <v>8246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t="str">
        <f t="shared" si="211"/>
        <v>technology</v>
      </c>
      <c r="R2725" t="str">
        <f t="shared" si="212"/>
        <v>hardware</v>
      </c>
      <c r="S2725" s="10">
        <f t="shared" si="213"/>
        <v>41944.83898148148</v>
      </c>
      <c r="T2725" s="10">
        <f t="shared" si="214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210"/>
        <v>2.9687520259319289</v>
      </c>
      <c r="G2726" t="s">
        <v>8219</v>
      </c>
      <c r="H2726">
        <f>E2726/N2726</f>
        <v>7.1902649656526005</v>
      </c>
      <c r="I2726" t="s">
        <v>8225</v>
      </c>
      <c r="J2726" t="s">
        <v>8247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t="str">
        <f t="shared" si="211"/>
        <v>technology</v>
      </c>
      <c r="R2726" t="str">
        <f t="shared" si="212"/>
        <v>hardware</v>
      </c>
      <c r="S2726" s="10">
        <f t="shared" si="213"/>
        <v>42199.32707175926</v>
      </c>
      <c r="T2726" s="10">
        <f t="shared" si="21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210"/>
        <v>1.445425</v>
      </c>
      <c r="G2727" t="s">
        <v>8219</v>
      </c>
      <c r="H2727">
        <f>E2727/N2727</f>
        <v>511.65486725663715</v>
      </c>
      <c r="I2727" t="s">
        <v>8229</v>
      </c>
      <c r="J2727" t="s">
        <v>8251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t="str">
        <f t="shared" si="211"/>
        <v>technology</v>
      </c>
      <c r="R2727" t="str">
        <f t="shared" si="212"/>
        <v>hardware</v>
      </c>
      <c r="S2727" s="10">
        <f t="shared" si="213"/>
        <v>42745.744618055556</v>
      </c>
      <c r="T2727" s="10">
        <f t="shared" si="21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210"/>
        <v>1.05745</v>
      </c>
      <c r="G2728" t="s">
        <v>8219</v>
      </c>
      <c r="H2728">
        <f>E2728/N2728</f>
        <v>261.74504950495049</v>
      </c>
      <c r="I2728" t="s">
        <v>8224</v>
      </c>
      <c r="J2728" t="s">
        <v>8246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t="str">
        <f t="shared" si="211"/>
        <v>technology</v>
      </c>
      <c r="R2728" t="str">
        <f t="shared" si="212"/>
        <v>hardware</v>
      </c>
      <c r="S2728" s="10">
        <f t="shared" si="213"/>
        <v>42452.579988425925</v>
      </c>
      <c r="T2728" s="10">
        <f t="shared" si="21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210"/>
        <v>4.9321000000000002</v>
      </c>
      <c r="G2729" t="s">
        <v>8219</v>
      </c>
      <c r="H2729">
        <f>E2729/N2729</f>
        <v>69.760961810466767</v>
      </c>
      <c r="I2729" t="s">
        <v>8224</v>
      </c>
      <c r="J2729" t="s">
        <v>8246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t="str">
        <f t="shared" si="211"/>
        <v>technology</v>
      </c>
      <c r="R2729" t="str">
        <f t="shared" si="212"/>
        <v>hardware</v>
      </c>
      <c r="S2729" s="10">
        <f t="shared" si="213"/>
        <v>42198.676655092597</v>
      </c>
      <c r="T2729" s="10">
        <f t="shared" si="21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210"/>
        <v>2.0182666666666669</v>
      </c>
      <c r="G2730" t="s">
        <v>8219</v>
      </c>
      <c r="H2730">
        <f>E2730/N2730</f>
        <v>77.229591836734699</v>
      </c>
      <c r="I2730" t="s">
        <v>8224</v>
      </c>
      <c r="J2730" t="s">
        <v>8246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t="str">
        <f t="shared" si="211"/>
        <v>technology</v>
      </c>
      <c r="R2730" t="str">
        <f t="shared" si="212"/>
        <v>hardware</v>
      </c>
      <c r="S2730" s="10">
        <f t="shared" si="213"/>
        <v>42333.59993055556</v>
      </c>
      <c r="T2730" s="10">
        <f t="shared" si="21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210"/>
        <v>1.0444</v>
      </c>
      <c r="G2731" t="s">
        <v>8219</v>
      </c>
      <c r="H2731">
        <f>E2731/N2731</f>
        <v>340.56521739130437</v>
      </c>
      <c r="I2731" t="s">
        <v>8224</v>
      </c>
      <c r="J2731" t="s">
        <v>8246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t="str">
        <f t="shared" si="211"/>
        <v>technology</v>
      </c>
      <c r="R2731" t="str">
        <f t="shared" si="212"/>
        <v>hardware</v>
      </c>
      <c r="S2731" s="10">
        <f t="shared" si="213"/>
        <v>42095.240706018521</v>
      </c>
      <c r="T2731" s="10">
        <f t="shared" si="21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210"/>
        <v>1.7029262962962963</v>
      </c>
      <c r="G2732" t="s">
        <v>8219</v>
      </c>
      <c r="H2732">
        <f>E2732/N2732</f>
        <v>67.417903225806455</v>
      </c>
      <c r="I2732" t="s">
        <v>8224</v>
      </c>
      <c r="J2732" t="s">
        <v>8246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t="str">
        <f t="shared" si="211"/>
        <v>technology</v>
      </c>
      <c r="R2732" t="str">
        <f t="shared" si="212"/>
        <v>hardware</v>
      </c>
      <c r="S2732" s="10">
        <f t="shared" si="213"/>
        <v>41351.541377314818</v>
      </c>
      <c r="T2732" s="10">
        <f t="shared" si="21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210"/>
        <v>1.0430333333333333</v>
      </c>
      <c r="G2733" t="s">
        <v>8219</v>
      </c>
      <c r="H2733">
        <f>E2733/N2733</f>
        <v>845.70270270270271</v>
      </c>
      <c r="I2733" t="s">
        <v>8224</v>
      </c>
      <c r="J2733" t="s">
        <v>8246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t="str">
        <f t="shared" si="211"/>
        <v>technology</v>
      </c>
      <c r="R2733" t="str">
        <f t="shared" si="212"/>
        <v>hardware</v>
      </c>
      <c r="S2733" s="10">
        <f t="shared" si="213"/>
        <v>41872.525717592594</v>
      </c>
      <c r="T2733" s="10">
        <f t="shared" si="214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210"/>
        <v>1.1825000000000001</v>
      </c>
      <c r="G2734" t="s">
        <v>8219</v>
      </c>
      <c r="H2734">
        <f>E2734/N2734</f>
        <v>97.191780821917803</v>
      </c>
      <c r="I2734" t="s">
        <v>8224</v>
      </c>
      <c r="J2734" t="s">
        <v>8246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t="str">
        <f t="shared" si="211"/>
        <v>technology</v>
      </c>
      <c r="R2734" t="str">
        <f t="shared" si="212"/>
        <v>hardware</v>
      </c>
      <c r="S2734" s="10">
        <f t="shared" si="213"/>
        <v>41389.808194444442</v>
      </c>
      <c r="T2734" s="10">
        <f t="shared" si="214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210"/>
        <v>1.07538</v>
      </c>
      <c r="G2735" t="s">
        <v>8219</v>
      </c>
      <c r="H2735">
        <f>E2735/N2735</f>
        <v>451.84033613445376</v>
      </c>
      <c r="I2735" t="s">
        <v>8224</v>
      </c>
      <c r="J2735" t="s">
        <v>8246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t="str">
        <f t="shared" si="211"/>
        <v>technology</v>
      </c>
      <c r="R2735" t="str">
        <f t="shared" si="212"/>
        <v>hardware</v>
      </c>
      <c r="S2735" s="10">
        <f t="shared" si="213"/>
        <v>42044.272847222222</v>
      </c>
      <c r="T2735" s="10">
        <f t="shared" si="214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210"/>
        <v>22603</v>
      </c>
      <c r="G2736" t="s">
        <v>8219</v>
      </c>
      <c r="H2736">
        <f>E2736/N2736</f>
        <v>138.66871165644173</v>
      </c>
      <c r="I2736" t="s">
        <v>8224</v>
      </c>
      <c r="J2736" t="s">
        <v>8246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t="str">
        <f t="shared" si="211"/>
        <v>technology</v>
      </c>
      <c r="R2736" t="str">
        <f t="shared" si="212"/>
        <v>hardware</v>
      </c>
      <c r="S2736" s="10">
        <f t="shared" si="213"/>
        <v>42626.668888888889</v>
      </c>
      <c r="T2736" s="10">
        <f t="shared" si="21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210"/>
        <v>9.7813466666666677</v>
      </c>
      <c r="G2737" t="s">
        <v>8219</v>
      </c>
      <c r="H2737">
        <f>E2737/N2737</f>
        <v>21.640147492625371</v>
      </c>
      <c r="I2737" t="s">
        <v>8225</v>
      </c>
      <c r="J2737" t="s">
        <v>8247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t="str">
        <f t="shared" si="211"/>
        <v>technology</v>
      </c>
      <c r="R2737" t="str">
        <f t="shared" si="212"/>
        <v>hardware</v>
      </c>
      <c r="S2737" s="10">
        <f t="shared" si="213"/>
        <v>41316.120949074073</v>
      </c>
      <c r="T2737" s="10">
        <f t="shared" si="21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210"/>
        <v>1.2290000000000001</v>
      </c>
      <c r="G2738" t="s">
        <v>8219</v>
      </c>
      <c r="H2738">
        <f>E2738/N2738</f>
        <v>169.51724137931035</v>
      </c>
      <c r="I2738" t="s">
        <v>8229</v>
      </c>
      <c r="J2738" t="s">
        <v>8251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t="str">
        <f t="shared" si="211"/>
        <v>technology</v>
      </c>
      <c r="R2738" t="str">
        <f t="shared" si="212"/>
        <v>hardware</v>
      </c>
      <c r="S2738" s="10">
        <f t="shared" si="213"/>
        <v>41722.666354166664</v>
      </c>
      <c r="T2738" s="10">
        <f t="shared" si="21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210"/>
        <v>2.4606080000000001</v>
      </c>
      <c r="G2739" t="s">
        <v>8219</v>
      </c>
      <c r="H2739">
        <f>E2739/N2739</f>
        <v>161.88210526315791</v>
      </c>
      <c r="I2739" t="s">
        <v>8224</v>
      </c>
      <c r="J2739" t="s">
        <v>8246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t="str">
        <f t="shared" si="211"/>
        <v>technology</v>
      </c>
      <c r="R2739" t="str">
        <f t="shared" si="212"/>
        <v>hardware</v>
      </c>
      <c r="S2739" s="10">
        <f t="shared" si="213"/>
        <v>41611.917673611111</v>
      </c>
      <c r="T2739" s="10">
        <f t="shared" si="21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210"/>
        <v>1.4794</v>
      </c>
      <c r="G2740" t="s">
        <v>8219</v>
      </c>
      <c r="H2740">
        <f>E2740/N2740</f>
        <v>493.13333333333333</v>
      </c>
      <c r="I2740" t="s">
        <v>8224</v>
      </c>
      <c r="J2740" t="s">
        <v>8246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t="str">
        <f t="shared" si="211"/>
        <v>technology</v>
      </c>
      <c r="R2740" t="str">
        <f t="shared" si="212"/>
        <v>hardware</v>
      </c>
      <c r="S2740" s="10">
        <f t="shared" si="213"/>
        <v>42620.143564814818</v>
      </c>
      <c r="T2740" s="10">
        <f t="shared" si="21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210"/>
        <v>3.8409090909090908</v>
      </c>
      <c r="G2741" t="s">
        <v>8219</v>
      </c>
      <c r="H2741">
        <f>E2741/N2741</f>
        <v>22.120418848167539</v>
      </c>
      <c r="I2741" t="s">
        <v>8225</v>
      </c>
      <c r="J2741" t="s">
        <v>8247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t="str">
        <f t="shared" si="211"/>
        <v>technology</v>
      </c>
      <c r="R2741" t="str">
        <f t="shared" si="212"/>
        <v>hardware</v>
      </c>
      <c r="S2741" s="10">
        <f t="shared" si="213"/>
        <v>41719.887928240743</v>
      </c>
      <c r="T2741" s="10">
        <f t="shared" si="21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210"/>
        <v>1.0333333333333334</v>
      </c>
      <c r="G2742" t="s">
        <v>8219</v>
      </c>
      <c r="H2742">
        <f>E2742/N2742</f>
        <v>18.235294117647058</v>
      </c>
      <c r="I2742" t="s">
        <v>8224</v>
      </c>
      <c r="J2742" t="s">
        <v>8246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t="str">
        <f t="shared" si="211"/>
        <v>technology</v>
      </c>
      <c r="R2742" t="str">
        <f t="shared" si="212"/>
        <v>hardware</v>
      </c>
      <c r="S2742" s="10">
        <f t="shared" si="213"/>
        <v>42045.031851851847</v>
      </c>
      <c r="T2742" s="10">
        <f t="shared" si="21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210"/>
        <v>4.3750000000000004E-3</v>
      </c>
      <c r="G2743" t="s">
        <v>8221</v>
      </c>
      <c r="H2743">
        <f>E2743/N2743</f>
        <v>8.75</v>
      </c>
      <c r="I2743" t="s">
        <v>8224</v>
      </c>
      <c r="J2743" t="s">
        <v>8246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t="str">
        <f t="shared" si="211"/>
        <v>publishing</v>
      </c>
      <c r="R2743" t="str">
        <f t="shared" si="212"/>
        <v>children's books</v>
      </c>
      <c r="S2743" s="10">
        <f t="shared" si="213"/>
        <v>41911.657430555555</v>
      </c>
      <c r="T2743" s="10">
        <f t="shared" si="21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210"/>
        <v>0.29239999999999999</v>
      </c>
      <c r="G2744" t="s">
        <v>8221</v>
      </c>
      <c r="H2744">
        <f>E2744/N2744</f>
        <v>40.611111111111114</v>
      </c>
      <c r="I2744" t="s">
        <v>8224</v>
      </c>
      <c r="J2744" t="s">
        <v>8246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t="str">
        <f t="shared" si="211"/>
        <v>publishing</v>
      </c>
      <c r="R2744" t="str">
        <f t="shared" si="212"/>
        <v>children's books</v>
      </c>
      <c r="S2744" s="10">
        <f t="shared" si="213"/>
        <v>41030.719756944447</v>
      </c>
      <c r="T2744" s="10">
        <f t="shared" si="21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210"/>
        <v>0</v>
      </c>
      <c r="G2745" t="s">
        <v>8221</v>
      </c>
      <c r="H2745" t="e">
        <f>E2745/N2745</f>
        <v>#DIV/0!</v>
      </c>
      <c r="I2745" t="s">
        <v>8224</v>
      </c>
      <c r="J2745" t="s">
        <v>8246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t="str">
        <f t="shared" si="211"/>
        <v>publishing</v>
      </c>
      <c r="R2745" t="str">
        <f t="shared" si="212"/>
        <v>children's books</v>
      </c>
      <c r="S2745" s="10">
        <f t="shared" si="213"/>
        <v>42632.328784722224</v>
      </c>
      <c r="T2745" s="10">
        <f t="shared" si="214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210"/>
        <v>5.2187499999999998E-2</v>
      </c>
      <c r="G2746" t="s">
        <v>8221</v>
      </c>
      <c r="H2746">
        <f>E2746/N2746</f>
        <v>37.954545454545453</v>
      </c>
      <c r="I2746" t="s">
        <v>8224</v>
      </c>
      <c r="J2746" t="s">
        <v>8246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t="str">
        <f t="shared" si="211"/>
        <v>publishing</v>
      </c>
      <c r="R2746" t="str">
        <f t="shared" si="212"/>
        <v>children's books</v>
      </c>
      <c r="S2746" s="10">
        <f t="shared" si="213"/>
        <v>40938.062476851854</v>
      </c>
      <c r="T2746" s="10">
        <f t="shared" si="214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210"/>
        <v>0.21887499999999999</v>
      </c>
      <c r="G2747" t="s">
        <v>8221</v>
      </c>
      <c r="H2747">
        <f>E2747/N2747</f>
        <v>35.734693877551024</v>
      </c>
      <c r="I2747" t="s">
        <v>8224</v>
      </c>
      <c r="J2747" t="s">
        <v>8246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t="str">
        <f t="shared" si="211"/>
        <v>publishing</v>
      </c>
      <c r="R2747" t="str">
        <f t="shared" si="212"/>
        <v>children's books</v>
      </c>
      <c r="S2747" s="10">
        <f t="shared" si="213"/>
        <v>41044.988055555557</v>
      </c>
      <c r="T2747" s="10">
        <f t="shared" si="214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210"/>
        <v>0.26700000000000002</v>
      </c>
      <c r="G2748" t="s">
        <v>8221</v>
      </c>
      <c r="H2748">
        <f>E2748/N2748</f>
        <v>42.157894736842103</v>
      </c>
      <c r="I2748" t="s">
        <v>8224</v>
      </c>
      <c r="J2748" t="s">
        <v>8246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t="str">
        <f t="shared" si="211"/>
        <v>publishing</v>
      </c>
      <c r="R2748" t="str">
        <f t="shared" si="212"/>
        <v>children's books</v>
      </c>
      <c r="S2748" s="10">
        <f t="shared" si="213"/>
        <v>41850.781377314815</v>
      </c>
      <c r="T2748" s="10">
        <f t="shared" si="214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210"/>
        <v>0.28000000000000003</v>
      </c>
      <c r="G2749" t="s">
        <v>8221</v>
      </c>
      <c r="H2749">
        <f>E2749/N2749</f>
        <v>35</v>
      </c>
      <c r="I2749" t="s">
        <v>8224</v>
      </c>
      <c r="J2749" t="s">
        <v>8246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t="str">
        <f t="shared" si="211"/>
        <v>publishing</v>
      </c>
      <c r="R2749" t="str">
        <f t="shared" si="212"/>
        <v>children's books</v>
      </c>
      <c r="S2749" s="10">
        <f t="shared" si="213"/>
        <v>41044.64811342593</v>
      </c>
      <c r="T2749" s="10">
        <f t="shared" si="21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210"/>
        <v>1.06E-2</v>
      </c>
      <c r="G2750" t="s">
        <v>8221</v>
      </c>
      <c r="H2750">
        <f>E2750/N2750</f>
        <v>13.25</v>
      </c>
      <c r="I2750" t="s">
        <v>8224</v>
      </c>
      <c r="J2750" t="s">
        <v>8246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t="str">
        <f t="shared" si="211"/>
        <v>publishing</v>
      </c>
      <c r="R2750" t="str">
        <f t="shared" si="212"/>
        <v>children's books</v>
      </c>
      <c r="S2750" s="10">
        <f t="shared" si="213"/>
        <v>42585.7106712963</v>
      </c>
      <c r="T2750" s="10">
        <f t="shared" si="21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210"/>
        <v>1.0999999999999999E-2</v>
      </c>
      <c r="G2751" t="s">
        <v>8221</v>
      </c>
      <c r="H2751">
        <f>E2751/N2751</f>
        <v>55</v>
      </c>
      <c r="I2751" t="s">
        <v>8224</v>
      </c>
      <c r="J2751" t="s">
        <v>8246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t="str">
        <f t="shared" si="211"/>
        <v>publishing</v>
      </c>
      <c r="R2751" t="str">
        <f t="shared" si="212"/>
        <v>children's books</v>
      </c>
      <c r="S2751" s="10">
        <f t="shared" si="213"/>
        <v>42068.799039351856</v>
      </c>
      <c r="T2751" s="10">
        <f t="shared" si="21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210"/>
        <v>0</v>
      </c>
      <c r="G2752" t="s">
        <v>8221</v>
      </c>
      <c r="H2752" t="e">
        <f>E2752/N2752</f>
        <v>#DIV/0!</v>
      </c>
      <c r="I2752" t="s">
        <v>8224</v>
      </c>
      <c r="J2752" t="s">
        <v>8246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t="str">
        <f t="shared" si="211"/>
        <v>publishing</v>
      </c>
      <c r="R2752" t="str">
        <f t="shared" si="212"/>
        <v>children's books</v>
      </c>
      <c r="S2752" s="10">
        <f t="shared" si="213"/>
        <v>41078.899826388886</v>
      </c>
      <c r="T2752" s="10">
        <f t="shared" si="214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210"/>
        <v>0</v>
      </c>
      <c r="G2753" t="s">
        <v>8221</v>
      </c>
      <c r="H2753" t="e">
        <f>E2753/N2753</f>
        <v>#DIV/0!</v>
      </c>
      <c r="I2753" t="s">
        <v>8224</v>
      </c>
      <c r="J2753" t="s">
        <v>8246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t="str">
        <f t="shared" si="211"/>
        <v>publishing</v>
      </c>
      <c r="R2753" t="str">
        <f t="shared" si="212"/>
        <v>children's books</v>
      </c>
      <c r="S2753" s="10">
        <f t="shared" si="213"/>
        <v>41747.887060185189</v>
      </c>
      <c r="T2753" s="10">
        <f t="shared" si="214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si="210"/>
        <v>0.11458333333333333</v>
      </c>
      <c r="G2754" t="s">
        <v>8221</v>
      </c>
      <c r="H2754">
        <f>E2754/N2754</f>
        <v>39.285714285714285</v>
      </c>
      <c r="I2754" t="s">
        <v>8224</v>
      </c>
      <c r="J2754" t="s">
        <v>8246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t="str">
        <f t="shared" si="211"/>
        <v>publishing</v>
      </c>
      <c r="R2754" t="str">
        <f t="shared" si="212"/>
        <v>children's books</v>
      </c>
      <c r="S2754" s="10">
        <f t="shared" si="213"/>
        <v>40855.765092592592</v>
      </c>
      <c r="T2754" s="10">
        <f t="shared" si="214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ref="F2755:F2818" si="215">E2755/D2755</f>
        <v>0.19</v>
      </c>
      <c r="G2755" t="s">
        <v>8221</v>
      </c>
      <c r="H2755">
        <f>E2755/N2755</f>
        <v>47.5</v>
      </c>
      <c r="I2755" t="s">
        <v>8224</v>
      </c>
      <c r="J2755" t="s">
        <v>8246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t="str">
        <f t="shared" ref="Q2755:Q2818" si="216">LEFT(P2755,(FIND("/",P2755,1)-1))</f>
        <v>publishing</v>
      </c>
      <c r="R2755" t="str">
        <f t="shared" ref="R2755:R2818" si="217">MID(P2755,FIND("/",P2755)+1,256)</f>
        <v>children's books</v>
      </c>
      <c r="S2755" s="10">
        <f t="shared" ref="S2755:S2818" si="218">(((L2755/60)/60)/24)+DATE(1970,1,1)</f>
        <v>41117.900729166664</v>
      </c>
      <c r="T2755" s="10">
        <f t="shared" ref="T2755:T2818" si="219">(((K2755/60)/60)/24)+DATE(1970,1,1)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215"/>
        <v>0</v>
      </c>
      <c r="G2756" t="s">
        <v>8221</v>
      </c>
      <c r="H2756" t="e">
        <f>E2756/N2756</f>
        <v>#DIV/0!</v>
      </c>
      <c r="I2756" t="s">
        <v>8224</v>
      </c>
      <c r="J2756" t="s">
        <v>8246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t="str">
        <f t="shared" si="216"/>
        <v>publishing</v>
      </c>
      <c r="R2756" t="str">
        <f t="shared" si="217"/>
        <v>children's books</v>
      </c>
      <c r="S2756" s="10">
        <f t="shared" si="218"/>
        <v>41863.636006944449</v>
      </c>
      <c r="T2756" s="10">
        <f t="shared" si="219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215"/>
        <v>0.52</v>
      </c>
      <c r="G2757" t="s">
        <v>8221</v>
      </c>
      <c r="H2757">
        <f>E2757/N2757</f>
        <v>17.333333333333332</v>
      </c>
      <c r="I2757" t="s">
        <v>8241</v>
      </c>
      <c r="J2757" t="s">
        <v>8249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t="str">
        <f t="shared" si="216"/>
        <v>publishing</v>
      </c>
      <c r="R2757" t="str">
        <f t="shared" si="217"/>
        <v>children's books</v>
      </c>
      <c r="S2757" s="10">
        <f t="shared" si="218"/>
        <v>42072.790821759263</v>
      </c>
      <c r="T2757" s="10">
        <f t="shared" si="21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215"/>
        <v>0.1048</v>
      </c>
      <c r="G2758" t="s">
        <v>8221</v>
      </c>
      <c r="H2758">
        <f>E2758/N2758</f>
        <v>31.757575757575758</v>
      </c>
      <c r="I2758" t="s">
        <v>8224</v>
      </c>
      <c r="J2758" t="s">
        <v>8246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t="str">
        <f t="shared" si="216"/>
        <v>publishing</v>
      </c>
      <c r="R2758" t="str">
        <f t="shared" si="217"/>
        <v>children's books</v>
      </c>
      <c r="S2758" s="10">
        <f t="shared" si="218"/>
        <v>41620.90047453704</v>
      </c>
      <c r="T2758" s="10">
        <f t="shared" si="219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215"/>
        <v>6.6666666666666671E-3</v>
      </c>
      <c r="G2759" t="s">
        <v>8221</v>
      </c>
      <c r="H2759">
        <f>E2759/N2759</f>
        <v>5</v>
      </c>
      <c r="I2759" t="s">
        <v>8224</v>
      </c>
      <c r="J2759" t="s">
        <v>8246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t="str">
        <f t="shared" si="216"/>
        <v>publishing</v>
      </c>
      <c r="R2759" t="str">
        <f t="shared" si="217"/>
        <v>children's books</v>
      </c>
      <c r="S2759" s="10">
        <f t="shared" si="218"/>
        <v>42573.65662037037</v>
      </c>
      <c r="T2759" s="10">
        <f t="shared" si="21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215"/>
        <v>0.11700000000000001</v>
      </c>
      <c r="G2760" t="s">
        <v>8221</v>
      </c>
      <c r="H2760">
        <f>E2760/N2760</f>
        <v>39</v>
      </c>
      <c r="I2760" t="s">
        <v>8226</v>
      </c>
      <c r="J2760" t="s">
        <v>8248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t="str">
        <f t="shared" si="216"/>
        <v>publishing</v>
      </c>
      <c r="R2760" t="str">
        <f t="shared" si="217"/>
        <v>children's books</v>
      </c>
      <c r="S2760" s="10">
        <f t="shared" si="218"/>
        <v>42639.441932870366</v>
      </c>
      <c r="T2760" s="10">
        <f t="shared" si="21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215"/>
        <v>0.105</v>
      </c>
      <c r="G2761" t="s">
        <v>8221</v>
      </c>
      <c r="H2761">
        <f>E2761/N2761</f>
        <v>52.5</v>
      </c>
      <c r="I2761" t="s">
        <v>8226</v>
      </c>
      <c r="J2761" t="s">
        <v>8248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t="str">
        <f t="shared" si="216"/>
        <v>publishing</v>
      </c>
      <c r="R2761" t="str">
        <f t="shared" si="217"/>
        <v>children's books</v>
      </c>
      <c r="S2761" s="10">
        <f t="shared" si="218"/>
        <v>42524.36650462963</v>
      </c>
      <c r="T2761" s="10">
        <f t="shared" si="21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215"/>
        <v>0</v>
      </c>
      <c r="G2762" t="s">
        <v>8221</v>
      </c>
      <c r="H2762" t="e">
        <f>E2762/N2762</f>
        <v>#DIV/0!</v>
      </c>
      <c r="I2762" t="s">
        <v>8225</v>
      </c>
      <c r="J2762" t="s">
        <v>8247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t="str">
        <f t="shared" si="216"/>
        <v>publishing</v>
      </c>
      <c r="R2762" t="str">
        <f t="shared" si="217"/>
        <v>children's books</v>
      </c>
      <c r="S2762" s="10">
        <f t="shared" si="218"/>
        <v>41415.461319444446</v>
      </c>
      <c r="T2762" s="10">
        <f t="shared" si="21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215"/>
        <v>7.1999999999999998E-3</v>
      </c>
      <c r="G2763" t="s">
        <v>8221</v>
      </c>
      <c r="H2763">
        <f>E2763/N2763</f>
        <v>9</v>
      </c>
      <c r="I2763" t="s">
        <v>8224</v>
      </c>
      <c r="J2763" t="s">
        <v>8246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t="str">
        <f t="shared" si="216"/>
        <v>publishing</v>
      </c>
      <c r="R2763" t="str">
        <f t="shared" si="217"/>
        <v>children's books</v>
      </c>
      <c r="S2763" s="10">
        <f t="shared" si="218"/>
        <v>41247.063576388886</v>
      </c>
      <c r="T2763" s="10">
        <f t="shared" si="21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215"/>
        <v>7.6923076923076927E-3</v>
      </c>
      <c r="G2764" t="s">
        <v>8221</v>
      </c>
      <c r="H2764">
        <f>E2764/N2764</f>
        <v>25</v>
      </c>
      <c r="I2764" t="s">
        <v>8224</v>
      </c>
      <c r="J2764" t="s">
        <v>8246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t="str">
        <f t="shared" si="216"/>
        <v>publishing</v>
      </c>
      <c r="R2764" t="str">
        <f t="shared" si="217"/>
        <v>children's books</v>
      </c>
      <c r="S2764" s="10">
        <f t="shared" si="218"/>
        <v>40927.036979166667</v>
      </c>
      <c r="T2764" s="10">
        <f t="shared" si="21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215"/>
        <v>2.2842639593908631E-3</v>
      </c>
      <c r="G2765" t="s">
        <v>8221</v>
      </c>
      <c r="H2765">
        <f>E2765/N2765</f>
        <v>30</v>
      </c>
      <c r="I2765" t="s">
        <v>8224</v>
      </c>
      <c r="J2765" t="s">
        <v>8246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t="str">
        <f t="shared" si="216"/>
        <v>publishing</v>
      </c>
      <c r="R2765" t="str">
        <f t="shared" si="217"/>
        <v>children's books</v>
      </c>
      <c r="S2765" s="10">
        <f t="shared" si="218"/>
        <v>41373.579675925925</v>
      </c>
      <c r="T2765" s="10">
        <f t="shared" si="21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215"/>
        <v>1.125E-2</v>
      </c>
      <c r="G2766" t="s">
        <v>8221</v>
      </c>
      <c r="H2766">
        <f>E2766/N2766</f>
        <v>11.25</v>
      </c>
      <c r="I2766" t="s">
        <v>8224</v>
      </c>
      <c r="J2766" t="s">
        <v>8246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t="str">
        <f t="shared" si="216"/>
        <v>publishing</v>
      </c>
      <c r="R2766" t="str">
        <f t="shared" si="217"/>
        <v>children's books</v>
      </c>
      <c r="S2766" s="10">
        <f t="shared" si="218"/>
        <v>41030.292025462964</v>
      </c>
      <c r="T2766" s="10">
        <f t="shared" si="21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215"/>
        <v>0</v>
      </c>
      <c r="G2767" t="s">
        <v>8221</v>
      </c>
      <c r="H2767" t="e">
        <f>E2767/N2767</f>
        <v>#DIV/0!</v>
      </c>
      <c r="I2767" t="s">
        <v>8224</v>
      </c>
      <c r="J2767" t="s">
        <v>8246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t="str">
        <f t="shared" si="216"/>
        <v>publishing</v>
      </c>
      <c r="R2767" t="str">
        <f t="shared" si="217"/>
        <v>children's books</v>
      </c>
      <c r="S2767" s="10">
        <f t="shared" si="218"/>
        <v>41194.579027777778</v>
      </c>
      <c r="T2767" s="10">
        <f t="shared" si="21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215"/>
        <v>0.02</v>
      </c>
      <c r="G2768" t="s">
        <v>8221</v>
      </c>
      <c r="H2768">
        <f>E2768/N2768</f>
        <v>25</v>
      </c>
      <c r="I2768" t="s">
        <v>8224</v>
      </c>
      <c r="J2768" t="s">
        <v>8246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t="str">
        <f t="shared" si="216"/>
        <v>publishing</v>
      </c>
      <c r="R2768" t="str">
        <f t="shared" si="217"/>
        <v>children's books</v>
      </c>
      <c r="S2768" s="10">
        <f t="shared" si="218"/>
        <v>40736.668032407404</v>
      </c>
      <c r="T2768" s="10">
        <f t="shared" si="219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215"/>
        <v>8.5000000000000006E-3</v>
      </c>
      <c r="G2769" t="s">
        <v>8221</v>
      </c>
      <c r="H2769">
        <f>E2769/N2769</f>
        <v>11.333333333333334</v>
      </c>
      <c r="I2769" t="s">
        <v>8229</v>
      </c>
      <c r="J2769" t="s">
        <v>8251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t="str">
        <f t="shared" si="216"/>
        <v>publishing</v>
      </c>
      <c r="R2769" t="str">
        <f t="shared" si="217"/>
        <v>children's books</v>
      </c>
      <c r="S2769" s="10">
        <f t="shared" si="218"/>
        <v>42172.958912037036</v>
      </c>
      <c r="T2769" s="10">
        <f t="shared" si="21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215"/>
        <v>0.14314285714285716</v>
      </c>
      <c r="G2770" t="s">
        <v>8221</v>
      </c>
      <c r="H2770">
        <f>E2770/N2770</f>
        <v>29.470588235294116</v>
      </c>
      <c r="I2770" t="s">
        <v>8224</v>
      </c>
      <c r="J2770" t="s">
        <v>8246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t="str">
        <f t="shared" si="216"/>
        <v>publishing</v>
      </c>
      <c r="R2770" t="str">
        <f t="shared" si="217"/>
        <v>children's books</v>
      </c>
      <c r="S2770" s="10">
        <f t="shared" si="218"/>
        <v>40967.614849537036</v>
      </c>
      <c r="T2770" s="10">
        <f t="shared" si="21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215"/>
        <v>2.5000000000000001E-3</v>
      </c>
      <c r="G2771" t="s">
        <v>8221</v>
      </c>
      <c r="H2771">
        <f>E2771/N2771</f>
        <v>1</v>
      </c>
      <c r="I2771" t="s">
        <v>8225</v>
      </c>
      <c r="J2771" t="s">
        <v>8247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t="str">
        <f t="shared" si="216"/>
        <v>publishing</v>
      </c>
      <c r="R2771" t="str">
        <f t="shared" si="217"/>
        <v>children's books</v>
      </c>
      <c r="S2771" s="10">
        <f t="shared" si="218"/>
        <v>41745.826273148145</v>
      </c>
      <c r="T2771" s="10">
        <f t="shared" si="219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215"/>
        <v>0.1041125</v>
      </c>
      <c r="G2772" t="s">
        <v>8221</v>
      </c>
      <c r="H2772">
        <f>E2772/N2772</f>
        <v>63.098484848484851</v>
      </c>
      <c r="I2772" t="s">
        <v>8224</v>
      </c>
      <c r="J2772" t="s">
        <v>8246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t="str">
        <f t="shared" si="216"/>
        <v>publishing</v>
      </c>
      <c r="R2772" t="str">
        <f t="shared" si="217"/>
        <v>children's books</v>
      </c>
      <c r="S2772" s="10">
        <f t="shared" si="218"/>
        <v>41686.705208333333</v>
      </c>
      <c r="T2772" s="10">
        <f t="shared" si="21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215"/>
        <v>0</v>
      </c>
      <c r="G2773" t="s">
        <v>8221</v>
      </c>
      <c r="H2773" t="e">
        <f>E2773/N2773</f>
        <v>#DIV/0!</v>
      </c>
      <c r="I2773" t="s">
        <v>8224</v>
      </c>
      <c r="J2773" t="s">
        <v>8246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t="str">
        <f t="shared" si="216"/>
        <v>publishing</v>
      </c>
      <c r="R2773" t="str">
        <f t="shared" si="217"/>
        <v>children's books</v>
      </c>
      <c r="S2773" s="10">
        <f t="shared" si="218"/>
        <v>41257.531712962962</v>
      </c>
      <c r="T2773" s="10">
        <f t="shared" si="21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215"/>
        <v>0</v>
      </c>
      <c r="G2774" t="s">
        <v>8221</v>
      </c>
      <c r="H2774" t="e">
        <f>E2774/N2774</f>
        <v>#DIV/0!</v>
      </c>
      <c r="I2774" t="s">
        <v>8224</v>
      </c>
      <c r="J2774" t="s">
        <v>8246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t="str">
        <f t="shared" si="216"/>
        <v>publishing</v>
      </c>
      <c r="R2774" t="str">
        <f t="shared" si="217"/>
        <v>children's books</v>
      </c>
      <c r="S2774" s="10">
        <f t="shared" si="218"/>
        <v>41537.869143518517</v>
      </c>
      <c r="T2774" s="10">
        <f t="shared" si="21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215"/>
        <v>1.8867924528301887E-3</v>
      </c>
      <c r="G2775" t="s">
        <v>8221</v>
      </c>
      <c r="H2775">
        <f>E2775/N2775</f>
        <v>1</v>
      </c>
      <c r="I2775" t="s">
        <v>8229</v>
      </c>
      <c r="J2775" t="s">
        <v>8251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t="str">
        <f t="shared" si="216"/>
        <v>publishing</v>
      </c>
      <c r="R2775" t="str">
        <f t="shared" si="217"/>
        <v>children's books</v>
      </c>
      <c r="S2775" s="10">
        <f t="shared" si="218"/>
        <v>42474.86482638889</v>
      </c>
      <c r="T2775" s="10">
        <f t="shared" si="21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215"/>
        <v>0.14249999999999999</v>
      </c>
      <c r="G2776" t="s">
        <v>8221</v>
      </c>
      <c r="H2776">
        <f>E2776/N2776</f>
        <v>43.846153846153847</v>
      </c>
      <c r="I2776" t="s">
        <v>8224</v>
      </c>
      <c r="J2776" t="s">
        <v>8246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t="str">
        <f t="shared" si="216"/>
        <v>publishing</v>
      </c>
      <c r="R2776" t="str">
        <f t="shared" si="217"/>
        <v>children's books</v>
      </c>
      <c r="S2776" s="10">
        <f t="shared" si="218"/>
        <v>41311.126481481479</v>
      </c>
      <c r="T2776" s="10">
        <f t="shared" si="21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215"/>
        <v>0.03</v>
      </c>
      <c r="G2777" t="s">
        <v>8221</v>
      </c>
      <c r="H2777">
        <f>E2777/N2777</f>
        <v>75</v>
      </c>
      <c r="I2777" t="s">
        <v>8224</v>
      </c>
      <c r="J2777" t="s">
        <v>8246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t="str">
        <f t="shared" si="216"/>
        <v>publishing</v>
      </c>
      <c r="R2777" t="str">
        <f t="shared" si="217"/>
        <v>children's books</v>
      </c>
      <c r="S2777" s="10">
        <f t="shared" si="218"/>
        <v>40863.013356481482</v>
      </c>
      <c r="T2777" s="10">
        <f t="shared" si="21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215"/>
        <v>7.8809523809523815E-2</v>
      </c>
      <c r="G2778" t="s">
        <v>8221</v>
      </c>
      <c r="H2778">
        <f>E2778/N2778</f>
        <v>45.972222222222221</v>
      </c>
      <c r="I2778" t="s">
        <v>8224</v>
      </c>
      <c r="J2778" t="s">
        <v>8246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t="str">
        <f t="shared" si="216"/>
        <v>publishing</v>
      </c>
      <c r="R2778" t="str">
        <f t="shared" si="217"/>
        <v>children's books</v>
      </c>
      <c r="S2778" s="10">
        <f t="shared" si="218"/>
        <v>42136.297175925924</v>
      </c>
      <c r="T2778" s="10">
        <f t="shared" si="21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215"/>
        <v>3.3333333333333335E-3</v>
      </c>
      <c r="G2779" t="s">
        <v>8221</v>
      </c>
      <c r="H2779">
        <f>E2779/N2779</f>
        <v>10</v>
      </c>
      <c r="I2779" t="s">
        <v>8224</v>
      </c>
      <c r="J2779" t="s">
        <v>8246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t="str">
        <f t="shared" si="216"/>
        <v>publishing</v>
      </c>
      <c r="R2779" t="str">
        <f t="shared" si="217"/>
        <v>children's books</v>
      </c>
      <c r="S2779" s="10">
        <f t="shared" si="218"/>
        <v>42172.669027777782</v>
      </c>
      <c r="T2779" s="10">
        <f t="shared" si="21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215"/>
        <v>0.25545454545454543</v>
      </c>
      <c r="G2780" t="s">
        <v>8221</v>
      </c>
      <c r="H2780">
        <f>E2780/N2780</f>
        <v>93.666666666666671</v>
      </c>
      <c r="I2780" t="s">
        <v>8224</v>
      </c>
      <c r="J2780" t="s">
        <v>8246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t="str">
        <f t="shared" si="216"/>
        <v>publishing</v>
      </c>
      <c r="R2780" t="str">
        <f t="shared" si="217"/>
        <v>children's books</v>
      </c>
      <c r="S2780" s="10">
        <f t="shared" si="218"/>
        <v>41846.978078703702</v>
      </c>
      <c r="T2780" s="10">
        <f t="shared" si="21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215"/>
        <v>2.12E-2</v>
      </c>
      <c r="G2781" t="s">
        <v>8221</v>
      </c>
      <c r="H2781">
        <f>E2781/N2781</f>
        <v>53</v>
      </c>
      <c r="I2781" t="s">
        <v>8224</v>
      </c>
      <c r="J2781" t="s">
        <v>8246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t="str">
        <f t="shared" si="216"/>
        <v>publishing</v>
      </c>
      <c r="R2781" t="str">
        <f t="shared" si="217"/>
        <v>children's books</v>
      </c>
      <c r="S2781" s="10">
        <f t="shared" si="218"/>
        <v>42300.585891203707</v>
      </c>
      <c r="T2781" s="10">
        <f t="shared" si="21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215"/>
        <v>0</v>
      </c>
      <c r="G2782" t="s">
        <v>8221</v>
      </c>
      <c r="H2782" t="e">
        <f>E2782/N2782</f>
        <v>#DIV/0!</v>
      </c>
      <c r="I2782" t="s">
        <v>8237</v>
      </c>
      <c r="J2782" t="s">
        <v>8249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t="str">
        <f t="shared" si="216"/>
        <v>publishing</v>
      </c>
      <c r="R2782" t="str">
        <f t="shared" si="217"/>
        <v>children's books</v>
      </c>
      <c r="S2782" s="10">
        <f t="shared" si="218"/>
        <v>42774.447777777779</v>
      </c>
      <c r="T2782" s="10">
        <f t="shared" si="21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215"/>
        <v>1.0528</v>
      </c>
      <c r="G2783" t="s">
        <v>8219</v>
      </c>
      <c r="H2783">
        <f>E2783/N2783</f>
        <v>47</v>
      </c>
      <c r="I2783" t="s">
        <v>8224</v>
      </c>
      <c r="J2783" t="s">
        <v>8246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t="str">
        <f t="shared" si="216"/>
        <v>theater</v>
      </c>
      <c r="R2783" t="str">
        <f t="shared" si="217"/>
        <v>plays</v>
      </c>
      <c r="S2783" s="10">
        <f t="shared" si="218"/>
        <v>42018.94159722222</v>
      </c>
      <c r="T2783" s="10">
        <f t="shared" si="21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215"/>
        <v>1.2</v>
      </c>
      <c r="G2784" t="s">
        <v>8219</v>
      </c>
      <c r="H2784">
        <f>E2784/N2784</f>
        <v>66.666666666666671</v>
      </c>
      <c r="I2784" t="s">
        <v>8224</v>
      </c>
      <c r="J2784" t="s">
        <v>8246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t="str">
        <f t="shared" si="216"/>
        <v>theater</v>
      </c>
      <c r="R2784" t="str">
        <f t="shared" si="217"/>
        <v>plays</v>
      </c>
      <c r="S2784" s="10">
        <f t="shared" si="218"/>
        <v>42026.924976851849</v>
      </c>
      <c r="T2784" s="10">
        <f t="shared" si="21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215"/>
        <v>1.145</v>
      </c>
      <c r="G2785" t="s">
        <v>8219</v>
      </c>
      <c r="H2785">
        <f>E2785/N2785</f>
        <v>18.770491803278688</v>
      </c>
      <c r="I2785" t="s">
        <v>8225</v>
      </c>
      <c r="J2785" t="s">
        <v>8247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t="str">
        <f t="shared" si="216"/>
        <v>theater</v>
      </c>
      <c r="R2785" t="str">
        <f t="shared" si="217"/>
        <v>plays</v>
      </c>
      <c r="S2785" s="10">
        <f t="shared" si="218"/>
        <v>42103.535254629634</v>
      </c>
      <c r="T2785" s="10">
        <f t="shared" si="21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215"/>
        <v>1.19</v>
      </c>
      <c r="G2786" t="s">
        <v>8219</v>
      </c>
      <c r="H2786">
        <f>E2786/N2786</f>
        <v>66.111111111111114</v>
      </c>
      <c r="I2786" t="s">
        <v>8224</v>
      </c>
      <c r="J2786" t="s">
        <v>8246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t="str">
        <f t="shared" si="216"/>
        <v>theater</v>
      </c>
      <c r="R2786" t="str">
        <f t="shared" si="217"/>
        <v>plays</v>
      </c>
      <c r="S2786" s="10">
        <f t="shared" si="218"/>
        <v>41920.787534722222</v>
      </c>
      <c r="T2786" s="10">
        <f t="shared" si="21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215"/>
        <v>1.0468</v>
      </c>
      <c r="G2787" t="s">
        <v>8219</v>
      </c>
      <c r="H2787">
        <f>E2787/N2787</f>
        <v>36.859154929577464</v>
      </c>
      <c r="I2787" t="s">
        <v>8224</v>
      </c>
      <c r="J2787" t="s">
        <v>8246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t="str">
        <f t="shared" si="216"/>
        <v>theater</v>
      </c>
      <c r="R2787" t="str">
        <f t="shared" si="217"/>
        <v>plays</v>
      </c>
      <c r="S2787" s="10">
        <f t="shared" si="218"/>
        <v>42558.189432870371</v>
      </c>
      <c r="T2787" s="10">
        <f t="shared" si="21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215"/>
        <v>1.1783999999999999</v>
      </c>
      <c r="G2788" t="s">
        <v>8219</v>
      </c>
      <c r="H2788">
        <f>E2788/N2788</f>
        <v>39.810810810810814</v>
      </c>
      <c r="I2788" t="s">
        <v>8225</v>
      </c>
      <c r="J2788" t="s">
        <v>8247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t="str">
        <f t="shared" si="216"/>
        <v>theater</v>
      </c>
      <c r="R2788" t="str">
        <f t="shared" si="217"/>
        <v>plays</v>
      </c>
      <c r="S2788" s="10">
        <f t="shared" si="218"/>
        <v>41815.569212962961</v>
      </c>
      <c r="T2788" s="10">
        <f t="shared" si="21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215"/>
        <v>1.1970000000000001</v>
      </c>
      <c r="G2789" t="s">
        <v>8219</v>
      </c>
      <c r="H2789">
        <f>E2789/N2789</f>
        <v>31.5</v>
      </c>
      <c r="I2789" t="s">
        <v>8224</v>
      </c>
      <c r="J2789" t="s">
        <v>8246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t="str">
        <f t="shared" si="216"/>
        <v>theater</v>
      </c>
      <c r="R2789" t="str">
        <f t="shared" si="217"/>
        <v>plays</v>
      </c>
      <c r="S2789" s="10">
        <f t="shared" si="218"/>
        <v>41808.198518518519</v>
      </c>
      <c r="T2789" s="10">
        <f t="shared" si="21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215"/>
        <v>1.0249999999999999</v>
      </c>
      <c r="G2790" t="s">
        <v>8219</v>
      </c>
      <c r="H2790">
        <f>E2790/N2790</f>
        <v>102.5</v>
      </c>
      <c r="I2790" t="s">
        <v>8224</v>
      </c>
      <c r="J2790" t="s">
        <v>8246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t="str">
        <f t="shared" si="216"/>
        <v>theater</v>
      </c>
      <c r="R2790" t="str">
        <f t="shared" si="217"/>
        <v>plays</v>
      </c>
      <c r="S2790" s="10">
        <f t="shared" si="218"/>
        <v>42550.701886574068</v>
      </c>
      <c r="T2790" s="10">
        <f t="shared" si="21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215"/>
        <v>1.0116666666666667</v>
      </c>
      <c r="G2791" t="s">
        <v>8219</v>
      </c>
      <c r="H2791">
        <f>E2791/N2791</f>
        <v>126.45833333333333</v>
      </c>
      <c r="I2791" t="s">
        <v>8224</v>
      </c>
      <c r="J2791" t="s">
        <v>8246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t="str">
        <f t="shared" si="216"/>
        <v>theater</v>
      </c>
      <c r="R2791" t="str">
        <f t="shared" si="217"/>
        <v>plays</v>
      </c>
      <c r="S2791" s="10">
        <f t="shared" si="218"/>
        <v>42056.013124999998</v>
      </c>
      <c r="T2791" s="10">
        <f t="shared" si="21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215"/>
        <v>1.0533333333333332</v>
      </c>
      <c r="G2792" t="s">
        <v>8219</v>
      </c>
      <c r="H2792">
        <f>E2792/N2792</f>
        <v>47.878787878787875</v>
      </c>
      <c r="I2792" t="s">
        <v>8224</v>
      </c>
      <c r="J2792" t="s">
        <v>8246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t="str">
        <f t="shared" si="216"/>
        <v>theater</v>
      </c>
      <c r="R2792" t="str">
        <f t="shared" si="217"/>
        <v>plays</v>
      </c>
      <c r="S2792" s="10">
        <f t="shared" si="218"/>
        <v>42016.938692129625</v>
      </c>
      <c r="T2792" s="10">
        <f t="shared" si="21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215"/>
        <v>1.0249999999999999</v>
      </c>
      <c r="G2793" t="s">
        <v>8219</v>
      </c>
      <c r="H2793">
        <f>E2793/N2793</f>
        <v>73.214285714285708</v>
      </c>
      <c r="I2793" t="s">
        <v>8224</v>
      </c>
      <c r="J2793" t="s">
        <v>8246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t="str">
        <f t="shared" si="216"/>
        <v>theater</v>
      </c>
      <c r="R2793" t="str">
        <f t="shared" si="217"/>
        <v>plays</v>
      </c>
      <c r="S2793" s="10">
        <f t="shared" si="218"/>
        <v>42591.899988425925</v>
      </c>
      <c r="T2793" s="10">
        <f t="shared" si="21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215"/>
        <v>1.0760000000000001</v>
      </c>
      <c r="G2794" t="s">
        <v>8219</v>
      </c>
      <c r="H2794">
        <f>E2794/N2794</f>
        <v>89.666666666666671</v>
      </c>
      <c r="I2794" t="s">
        <v>8224</v>
      </c>
      <c r="J2794" t="s">
        <v>8246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t="str">
        <f t="shared" si="216"/>
        <v>theater</v>
      </c>
      <c r="R2794" t="str">
        <f t="shared" si="217"/>
        <v>plays</v>
      </c>
      <c r="S2794" s="10">
        <f t="shared" si="218"/>
        <v>42183.231006944443</v>
      </c>
      <c r="T2794" s="10">
        <f t="shared" si="21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215"/>
        <v>1.105675</v>
      </c>
      <c r="G2795" t="s">
        <v>8219</v>
      </c>
      <c r="H2795">
        <f>E2795/N2795</f>
        <v>151.4623287671233</v>
      </c>
      <c r="I2795" t="s">
        <v>8226</v>
      </c>
      <c r="J2795" t="s">
        <v>8248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t="str">
        <f t="shared" si="216"/>
        <v>theater</v>
      </c>
      <c r="R2795" t="str">
        <f t="shared" si="217"/>
        <v>plays</v>
      </c>
      <c r="S2795" s="10">
        <f t="shared" si="218"/>
        <v>42176.419039351851</v>
      </c>
      <c r="T2795" s="10">
        <f t="shared" si="21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215"/>
        <v>1.5</v>
      </c>
      <c r="G2796" t="s">
        <v>8219</v>
      </c>
      <c r="H2796">
        <f>E2796/N2796</f>
        <v>25</v>
      </c>
      <c r="I2796" t="s">
        <v>8225</v>
      </c>
      <c r="J2796" t="s">
        <v>8247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t="str">
        <f t="shared" si="216"/>
        <v>theater</v>
      </c>
      <c r="R2796" t="str">
        <f t="shared" si="217"/>
        <v>plays</v>
      </c>
      <c r="S2796" s="10">
        <f t="shared" si="218"/>
        <v>42416.691655092596</v>
      </c>
      <c r="T2796" s="10">
        <f t="shared" si="21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215"/>
        <v>1.0428571428571429</v>
      </c>
      <c r="G2797" t="s">
        <v>8219</v>
      </c>
      <c r="H2797">
        <f>E2797/N2797</f>
        <v>36.5</v>
      </c>
      <c r="I2797" t="s">
        <v>8224</v>
      </c>
      <c r="J2797" t="s">
        <v>8246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t="str">
        <f t="shared" si="216"/>
        <v>theater</v>
      </c>
      <c r="R2797" t="str">
        <f t="shared" si="217"/>
        <v>plays</v>
      </c>
      <c r="S2797" s="10">
        <f t="shared" si="218"/>
        <v>41780.525937500002</v>
      </c>
      <c r="T2797" s="10">
        <f t="shared" si="21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215"/>
        <v>1.155</v>
      </c>
      <c r="G2798" t="s">
        <v>8219</v>
      </c>
      <c r="H2798">
        <f>E2798/N2798</f>
        <v>44</v>
      </c>
      <c r="I2798" t="s">
        <v>8225</v>
      </c>
      <c r="J2798" t="s">
        <v>8247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t="str">
        <f t="shared" si="216"/>
        <v>theater</v>
      </c>
      <c r="R2798" t="str">
        <f t="shared" si="217"/>
        <v>plays</v>
      </c>
      <c r="S2798" s="10">
        <f t="shared" si="218"/>
        <v>41795.528101851851</v>
      </c>
      <c r="T2798" s="10">
        <f t="shared" si="21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215"/>
        <v>1.02645125</v>
      </c>
      <c r="G2799" t="s">
        <v>8219</v>
      </c>
      <c r="H2799">
        <f>E2799/N2799</f>
        <v>87.357553191489373</v>
      </c>
      <c r="I2799" t="s">
        <v>8225</v>
      </c>
      <c r="J2799" t="s">
        <v>8247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t="str">
        <f t="shared" si="216"/>
        <v>theater</v>
      </c>
      <c r="R2799" t="str">
        <f t="shared" si="217"/>
        <v>plays</v>
      </c>
      <c r="S2799" s="10">
        <f t="shared" si="218"/>
        <v>41798.94027777778</v>
      </c>
      <c r="T2799" s="10">
        <f t="shared" si="21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215"/>
        <v>1.014</v>
      </c>
      <c r="G2800" t="s">
        <v>8219</v>
      </c>
      <c r="H2800">
        <f>E2800/N2800</f>
        <v>36.474820143884891</v>
      </c>
      <c r="I2800" t="s">
        <v>8225</v>
      </c>
      <c r="J2800" t="s">
        <v>8247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t="str">
        <f t="shared" si="216"/>
        <v>theater</v>
      </c>
      <c r="R2800" t="str">
        <f t="shared" si="217"/>
        <v>plays</v>
      </c>
      <c r="S2800" s="10">
        <f t="shared" si="218"/>
        <v>42201.675011574072</v>
      </c>
      <c r="T2800" s="10">
        <f t="shared" si="21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215"/>
        <v>1.1663479999999999</v>
      </c>
      <c r="G2801" t="s">
        <v>8219</v>
      </c>
      <c r="H2801">
        <f>E2801/N2801</f>
        <v>44.859538461538463</v>
      </c>
      <c r="I2801" t="s">
        <v>8225</v>
      </c>
      <c r="J2801" t="s">
        <v>8247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t="str">
        <f t="shared" si="216"/>
        <v>theater</v>
      </c>
      <c r="R2801" t="str">
        <f t="shared" si="217"/>
        <v>plays</v>
      </c>
      <c r="S2801" s="10">
        <f t="shared" si="218"/>
        <v>42507.264699074076</v>
      </c>
      <c r="T2801" s="10">
        <f t="shared" si="21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215"/>
        <v>1.33</v>
      </c>
      <c r="G2802" t="s">
        <v>8219</v>
      </c>
      <c r="H2802">
        <f>E2802/N2802</f>
        <v>42.903225806451616</v>
      </c>
      <c r="I2802" t="s">
        <v>8225</v>
      </c>
      <c r="J2802" t="s">
        <v>8247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t="str">
        <f t="shared" si="216"/>
        <v>theater</v>
      </c>
      <c r="R2802" t="str">
        <f t="shared" si="217"/>
        <v>plays</v>
      </c>
      <c r="S2802" s="10">
        <f t="shared" si="218"/>
        <v>41948.552847222221</v>
      </c>
      <c r="T2802" s="10">
        <f t="shared" si="21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215"/>
        <v>1.3320000000000001</v>
      </c>
      <c r="G2803" t="s">
        <v>8219</v>
      </c>
      <c r="H2803">
        <f>E2803/N2803</f>
        <v>51.230769230769234</v>
      </c>
      <c r="I2803" t="s">
        <v>8226</v>
      </c>
      <c r="J2803" t="s">
        <v>8248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t="str">
        <f t="shared" si="216"/>
        <v>theater</v>
      </c>
      <c r="R2803" t="str">
        <f t="shared" si="217"/>
        <v>plays</v>
      </c>
      <c r="S2803" s="10">
        <f t="shared" si="218"/>
        <v>41900.243159722224</v>
      </c>
      <c r="T2803" s="10">
        <f t="shared" si="21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215"/>
        <v>1.0183333333333333</v>
      </c>
      <c r="G2804" t="s">
        <v>8219</v>
      </c>
      <c r="H2804">
        <f>E2804/N2804</f>
        <v>33.944444444444443</v>
      </c>
      <c r="I2804" t="s">
        <v>8225</v>
      </c>
      <c r="J2804" t="s">
        <v>8247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t="str">
        <f t="shared" si="216"/>
        <v>theater</v>
      </c>
      <c r="R2804" t="str">
        <f t="shared" si="217"/>
        <v>plays</v>
      </c>
      <c r="S2804" s="10">
        <f t="shared" si="218"/>
        <v>42192.64707175926</v>
      </c>
      <c r="T2804" s="10">
        <f t="shared" si="21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215"/>
        <v>1.2795000000000001</v>
      </c>
      <c r="G2805" t="s">
        <v>8219</v>
      </c>
      <c r="H2805">
        <f>E2805/N2805</f>
        <v>90.744680851063833</v>
      </c>
      <c r="I2805" t="s">
        <v>8224</v>
      </c>
      <c r="J2805" t="s">
        <v>8246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t="str">
        <f t="shared" si="216"/>
        <v>theater</v>
      </c>
      <c r="R2805" t="str">
        <f t="shared" si="217"/>
        <v>plays</v>
      </c>
      <c r="S2805" s="10">
        <f t="shared" si="218"/>
        <v>42158.065694444449</v>
      </c>
      <c r="T2805" s="10">
        <f t="shared" si="21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215"/>
        <v>1.1499999999999999</v>
      </c>
      <c r="G2806" t="s">
        <v>8219</v>
      </c>
      <c r="H2806">
        <f>E2806/N2806</f>
        <v>50</v>
      </c>
      <c r="I2806" t="s">
        <v>8225</v>
      </c>
      <c r="J2806" t="s">
        <v>8247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t="str">
        <f t="shared" si="216"/>
        <v>theater</v>
      </c>
      <c r="R2806" t="str">
        <f t="shared" si="217"/>
        <v>plays</v>
      </c>
      <c r="S2806" s="10">
        <f t="shared" si="218"/>
        <v>41881.453587962962</v>
      </c>
      <c r="T2806" s="10">
        <f t="shared" si="21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215"/>
        <v>1.1000000000000001</v>
      </c>
      <c r="G2807" t="s">
        <v>8219</v>
      </c>
      <c r="H2807">
        <f>E2807/N2807</f>
        <v>24.444444444444443</v>
      </c>
      <c r="I2807" t="s">
        <v>8225</v>
      </c>
      <c r="J2807" t="s">
        <v>8247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t="str">
        <f t="shared" si="216"/>
        <v>theater</v>
      </c>
      <c r="R2807" t="str">
        <f t="shared" si="217"/>
        <v>plays</v>
      </c>
      <c r="S2807" s="10">
        <f t="shared" si="218"/>
        <v>42213.505474537036</v>
      </c>
      <c r="T2807" s="10">
        <f t="shared" si="21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215"/>
        <v>1.121</v>
      </c>
      <c r="G2808" t="s">
        <v>8219</v>
      </c>
      <c r="H2808">
        <f>E2808/N2808</f>
        <v>44.25</v>
      </c>
      <c r="I2808" t="s">
        <v>8225</v>
      </c>
      <c r="J2808" t="s">
        <v>8247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t="str">
        <f t="shared" si="216"/>
        <v>theater</v>
      </c>
      <c r="R2808" t="str">
        <f t="shared" si="217"/>
        <v>plays</v>
      </c>
      <c r="S2808" s="10">
        <f t="shared" si="218"/>
        <v>42185.267245370371</v>
      </c>
      <c r="T2808" s="10">
        <f t="shared" si="21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215"/>
        <v>1.26</v>
      </c>
      <c r="G2809" t="s">
        <v>8219</v>
      </c>
      <c r="H2809">
        <f>E2809/N2809</f>
        <v>67.741935483870961</v>
      </c>
      <c r="I2809" t="s">
        <v>8224</v>
      </c>
      <c r="J2809" t="s">
        <v>8246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t="str">
        <f t="shared" si="216"/>
        <v>theater</v>
      </c>
      <c r="R2809" t="str">
        <f t="shared" si="217"/>
        <v>plays</v>
      </c>
      <c r="S2809" s="10">
        <f t="shared" si="218"/>
        <v>42154.873124999998</v>
      </c>
      <c r="T2809" s="10">
        <f t="shared" si="21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215"/>
        <v>1.0024444444444445</v>
      </c>
      <c r="G2810" t="s">
        <v>8219</v>
      </c>
      <c r="H2810">
        <f>E2810/N2810</f>
        <v>65.376811594202906</v>
      </c>
      <c r="I2810" t="s">
        <v>8224</v>
      </c>
      <c r="J2810" t="s">
        <v>8246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t="str">
        <f t="shared" si="216"/>
        <v>theater</v>
      </c>
      <c r="R2810" t="str">
        <f t="shared" si="217"/>
        <v>plays</v>
      </c>
      <c r="S2810" s="10">
        <f t="shared" si="218"/>
        <v>42208.84646990741</v>
      </c>
      <c r="T2810" s="10">
        <f t="shared" si="21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215"/>
        <v>1.024</v>
      </c>
      <c r="G2811" t="s">
        <v>8219</v>
      </c>
      <c r="H2811">
        <f>E2811/N2811</f>
        <v>121.9047619047619</v>
      </c>
      <c r="I2811" t="s">
        <v>8224</v>
      </c>
      <c r="J2811" t="s">
        <v>8246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t="str">
        <f t="shared" si="216"/>
        <v>theater</v>
      </c>
      <c r="R2811" t="str">
        <f t="shared" si="217"/>
        <v>plays</v>
      </c>
      <c r="S2811" s="10">
        <f t="shared" si="218"/>
        <v>42451.496817129635</v>
      </c>
      <c r="T2811" s="10">
        <f t="shared" si="21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215"/>
        <v>1.0820000000000001</v>
      </c>
      <c r="G2812" t="s">
        <v>8219</v>
      </c>
      <c r="H2812">
        <f>E2812/N2812</f>
        <v>47.456140350877192</v>
      </c>
      <c r="I2812" t="s">
        <v>8224</v>
      </c>
      <c r="J2812" t="s">
        <v>8246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t="str">
        <f t="shared" si="216"/>
        <v>theater</v>
      </c>
      <c r="R2812" t="str">
        <f t="shared" si="217"/>
        <v>plays</v>
      </c>
      <c r="S2812" s="10">
        <f t="shared" si="218"/>
        <v>41759.13962962963</v>
      </c>
      <c r="T2812" s="10">
        <f t="shared" si="21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215"/>
        <v>1.0026999999999999</v>
      </c>
      <c r="G2813" t="s">
        <v>8219</v>
      </c>
      <c r="H2813">
        <f>E2813/N2813</f>
        <v>92.842592592592595</v>
      </c>
      <c r="I2813" t="s">
        <v>8225</v>
      </c>
      <c r="J2813" t="s">
        <v>8247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t="str">
        <f t="shared" si="216"/>
        <v>theater</v>
      </c>
      <c r="R2813" t="str">
        <f t="shared" si="217"/>
        <v>plays</v>
      </c>
      <c r="S2813" s="10">
        <f t="shared" si="218"/>
        <v>42028.496562500004</v>
      </c>
      <c r="T2813" s="10">
        <f t="shared" si="21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215"/>
        <v>1.133</v>
      </c>
      <c r="G2814" t="s">
        <v>8219</v>
      </c>
      <c r="H2814">
        <f>E2814/N2814</f>
        <v>68.253012048192772</v>
      </c>
      <c r="I2814" t="s">
        <v>8229</v>
      </c>
      <c r="J2814" t="s">
        <v>8251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t="str">
        <f t="shared" si="216"/>
        <v>theater</v>
      </c>
      <c r="R2814" t="str">
        <f t="shared" si="217"/>
        <v>plays</v>
      </c>
      <c r="S2814" s="10">
        <f t="shared" si="218"/>
        <v>42054.74418981481</v>
      </c>
      <c r="T2814" s="10">
        <f t="shared" si="21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215"/>
        <v>1.2757571428571428</v>
      </c>
      <c r="G2815" t="s">
        <v>8219</v>
      </c>
      <c r="H2815">
        <f>E2815/N2815</f>
        <v>37.209583333333335</v>
      </c>
      <c r="I2815" t="s">
        <v>8224</v>
      </c>
      <c r="J2815" t="s">
        <v>8246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t="str">
        <f t="shared" si="216"/>
        <v>theater</v>
      </c>
      <c r="R2815" t="str">
        <f t="shared" si="217"/>
        <v>plays</v>
      </c>
      <c r="S2815" s="10">
        <f t="shared" si="218"/>
        <v>42693.742604166662</v>
      </c>
      <c r="T2815" s="10">
        <f t="shared" si="21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215"/>
        <v>1.0773333333333333</v>
      </c>
      <c r="G2816" t="s">
        <v>8219</v>
      </c>
      <c r="H2816">
        <f>E2816/N2816</f>
        <v>25.25</v>
      </c>
      <c r="I2816" t="s">
        <v>8225</v>
      </c>
      <c r="J2816" t="s">
        <v>8247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t="str">
        <f t="shared" si="216"/>
        <v>theater</v>
      </c>
      <c r="R2816" t="str">
        <f t="shared" si="217"/>
        <v>plays</v>
      </c>
      <c r="S2816" s="10">
        <f t="shared" si="218"/>
        <v>42103.399479166663</v>
      </c>
      <c r="T2816" s="10">
        <f t="shared" si="21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215"/>
        <v>2.42</v>
      </c>
      <c r="G2817" t="s">
        <v>8219</v>
      </c>
      <c r="H2817">
        <f>E2817/N2817</f>
        <v>43.214285714285715</v>
      </c>
      <c r="I2817" t="s">
        <v>8229</v>
      </c>
      <c r="J2817" t="s">
        <v>8251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t="str">
        <f t="shared" si="216"/>
        <v>theater</v>
      </c>
      <c r="R2817" t="str">
        <f t="shared" si="217"/>
        <v>plays</v>
      </c>
      <c r="S2817" s="10">
        <f t="shared" si="218"/>
        <v>42559.776724537034</v>
      </c>
      <c r="T2817" s="10">
        <f t="shared" si="21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si="215"/>
        <v>1.4156666666666666</v>
      </c>
      <c r="G2818" t="s">
        <v>8219</v>
      </c>
      <c r="H2818">
        <f>E2818/N2818</f>
        <v>25.130177514792898</v>
      </c>
      <c r="I2818" t="s">
        <v>8225</v>
      </c>
      <c r="J2818" t="s">
        <v>8247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t="str">
        <f t="shared" si="216"/>
        <v>theater</v>
      </c>
      <c r="R2818" t="str">
        <f t="shared" si="217"/>
        <v>plays</v>
      </c>
      <c r="S2818" s="10">
        <f t="shared" si="218"/>
        <v>42188.467499999999</v>
      </c>
      <c r="T2818" s="10">
        <f t="shared" si="21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ref="F2819:F2882" si="220">E2819/D2819</f>
        <v>1.3</v>
      </c>
      <c r="G2819" t="s">
        <v>8219</v>
      </c>
      <c r="H2819">
        <f>E2819/N2819</f>
        <v>23.636363636363637</v>
      </c>
      <c r="I2819" t="s">
        <v>8225</v>
      </c>
      <c r="J2819" t="s">
        <v>8247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t="str">
        <f t="shared" ref="Q2819:Q2882" si="221">LEFT(P2819,(FIND("/",P2819,1)-1))</f>
        <v>theater</v>
      </c>
      <c r="R2819" t="str">
        <f t="shared" ref="R2819:R2882" si="222">MID(P2819,FIND("/",P2819)+1,256)</f>
        <v>plays</v>
      </c>
      <c r="S2819" s="10">
        <f t="shared" ref="S2819:S2882" si="223">(((L2819/60)/60)/24)+DATE(1970,1,1)</f>
        <v>42023.634976851856</v>
      </c>
      <c r="T2819" s="10">
        <f t="shared" ref="T2819:T2882" si="224">(((K2819/60)/60)/24)+DATE(1970,1,1)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220"/>
        <v>1.0603</v>
      </c>
      <c r="G2820" t="s">
        <v>8219</v>
      </c>
      <c r="H2820">
        <f>E2820/N2820</f>
        <v>103.95098039215686</v>
      </c>
      <c r="I2820" t="s">
        <v>8224</v>
      </c>
      <c r="J2820" t="s">
        <v>8246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t="str">
        <f t="shared" si="221"/>
        <v>theater</v>
      </c>
      <c r="R2820" t="str">
        <f t="shared" si="222"/>
        <v>plays</v>
      </c>
      <c r="S2820" s="10">
        <f t="shared" si="223"/>
        <v>42250.598217592589</v>
      </c>
      <c r="T2820" s="10">
        <f t="shared" si="22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220"/>
        <v>1.048</v>
      </c>
      <c r="G2821" t="s">
        <v>8219</v>
      </c>
      <c r="H2821">
        <f>E2821/N2821</f>
        <v>50.384615384615387</v>
      </c>
      <c r="I2821" t="s">
        <v>8225</v>
      </c>
      <c r="J2821" t="s">
        <v>8247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t="str">
        <f t="shared" si="221"/>
        <v>theater</v>
      </c>
      <c r="R2821" t="str">
        <f t="shared" si="222"/>
        <v>plays</v>
      </c>
      <c r="S2821" s="10">
        <f t="shared" si="223"/>
        <v>42139.525567129633</v>
      </c>
      <c r="T2821" s="10">
        <f t="shared" si="22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220"/>
        <v>1.36</v>
      </c>
      <c r="G2822" t="s">
        <v>8219</v>
      </c>
      <c r="H2822">
        <f>E2822/N2822</f>
        <v>13.6</v>
      </c>
      <c r="I2822" t="s">
        <v>8225</v>
      </c>
      <c r="J2822" t="s">
        <v>8247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t="str">
        <f t="shared" si="221"/>
        <v>theater</v>
      </c>
      <c r="R2822" t="str">
        <f t="shared" si="222"/>
        <v>plays</v>
      </c>
      <c r="S2822" s="10">
        <f t="shared" si="223"/>
        <v>42401.610983796301</v>
      </c>
      <c r="T2822" s="10">
        <f t="shared" si="22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220"/>
        <v>1</v>
      </c>
      <c r="G2823" t="s">
        <v>8219</v>
      </c>
      <c r="H2823">
        <f>E2823/N2823</f>
        <v>28.571428571428573</v>
      </c>
      <c r="I2823" t="s">
        <v>8225</v>
      </c>
      <c r="J2823" t="s">
        <v>8247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t="str">
        <f t="shared" si="221"/>
        <v>theater</v>
      </c>
      <c r="R2823" t="str">
        <f t="shared" si="222"/>
        <v>plays</v>
      </c>
      <c r="S2823" s="10">
        <f t="shared" si="223"/>
        <v>41875.922858796301</v>
      </c>
      <c r="T2823" s="10">
        <f t="shared" si="22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220"/>
        <v>1</v>
      </c>
      <c r="G2824" t="s">
        <v>8219</v>
      </c>
      <c r="H2824">
        <f>E2824/N2824</f>
        <v>63.829787234042556</v>
      </c>
      <c r="I2824" t="s">
        <v>8224</v>
      </c>
      <c r="J2824" t="s">
        <v>8246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t="str">
        <f t="shared" si="221"/>
        <v>theater</v>
      </c>
      <c r="R2824" t="str">
        <f t="shared" si="222"/>
        <v>plays</v>
      </c>
      <c r="S2824" s="10">
        <f t="shared" si="223"/>
        <v>42060.683935185181</v>
      </c>
      <c r="T2824" s="10">
        <f t="shared" si="22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220"/>
        <v>1.24</v>
      </c>
      <c r="G2825" t="s">
        <v>8219</v>
      </c>
      <c r="H2825">
        <f>E2825/N2825</f>
        <v>8.8571428571428577</v>
      </c>
      <c r="I2825" t="s">
        <v>8225</v>
      </c>
      <c r="J2825" t="s">
        <v>8247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t="str">
        <f t="shared" si="221"/>
        <v>theater</v>
      </c>
      <c r="R2825" t="str">
        <f t="shared" si="222"/>
        <v>plays</v>
      </c>
      <c r="S2825" s="10">
        <f t="shared" si="223"/>
        <v>42067.011643518519</v>
      </c>
      <c r="T2825" s="10">
        <f t="shared" si="22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220"/>
        <v>1.1692307692307693</v>
      </c>
      <c r="G2826" t="s">
        <v>8219</v>
      </c>
      <c r="H2826">
        <f>E2826/N2826</f>
        <v>50.666666666666664</v>
      </c>
      <c r="I2826" t="s">
        <v>8224</v>
      </c>
      <c r="J2826" t="s">
        <v>8246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t="str">
        <f t="shared" si="221"/>
        <v>theater</v>
      </c>
      <c r="R2826" t="str">
        <f t="shared" si="222"/>
        <v>plays</v>
      </c>
      <c r="S2826" s="10">
        <f t="shared" si="223"/>
        <v>42136.270787037036</v>
      </c>
      <c r="T2826" s="10">
        <f t="shared" si="22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220"/>
        <v>1.0333333333333334</v>
      </c>
      <c r="G2827" t="s">
        <v>8219</v>
      </c>
      <c r="H2827">
        <f>E2827/N2827</f>
        <v>60.784313725490193</v>
      </c>
      <c r="I2827" t="s">
        <v>8225</v>
      </c>
      <c r="J2827" t="s">
        <v>8247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t="str">
        <f t="shared" si="221"/>
        <v>theater</v>
      </c>
      <c r="R2827" t="str">
        <f t="shared" si="222"/>
        <v>plays</v>
      </c>
      <c r="S2827" s="10">
        <f t="shared" si="223"/>
        <v>42312.792662037042</v>
      </c>
      <c r="T2827" s="10">
        <f t="shared" si="22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220"/>
        <v>1.0774999999999999</v>
      </c>
      <c r="G2828" t="s">
        <v>8219</v>
      </c>
      <c r="H2828">
        <f>E2828/N2828</f>
        <v>113.42105263157895</v>
      </c>
      <c r="I2828" t="s">
        <v>8224</v>
      </c>
      <c r="J2828" t="s">
        <v>8246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t="str">
        <f t="shared" si="221"/>
        <v>theater</v>
      </c>
      <c r="R2828" t="str">
        <f t="shared" si="222"/>
        <v>plays</v>
      </c>
      <c r="S2828" s="10">
        <f t="shared" si="223"/>
        <v>42171.034861111111</v>
      </c>
      <c r="T2828" s="10">
        <f t="shared" si="22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220"/>
        <v>1.2024999999999999</v>
      </c>
      <c r="G2829" t="s">
        <v>8219</v>
      </c>
      <c r="H2829">
        <f>E2829/N2829</f>
        <v>104.56521739130434</v>
      </c>
      <c r="I2829" t="s">
        <v>8224</v>
      </c>
      <c r="J2829" t="s">
        <v>8246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t="str">
        <f t="shared" si="221"/>
        <v>theater</v>
      </c>
      <c r="R2829" t="str">
        <f t="shared" si="222"/>
        <v>plays</v>
      </c>
      <c r="S2829" s="10">
        <f t="shared" si="223"/>
        <v>42494.683634259258</v>
      </c>
      <c r="T2829" s="10">
        <f t="shared" si="22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220"/>
        <v>1.0037894736842106</v>
      </c>
      <c r="G2830" t="s">
        <v>8219</v>
      </c>
      <c r="H2830">
        <f>E2830/N2830</f>
        <v>98.30927835051547</v>
      </c>
      <c r="I2830" t="s">
        <v>8225</v>
      </c>
      <c r="J2830" t="s">
        <v>8247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t="str">
        <f t="shared" si="221"/>
        <v>theater</v>
      </c>
      <c r="R2830" t="str">
        <f t="shared" si="222"/>
        <v>plays</v>
      </c>
      <c r="S2830" s="10">
        <f t="shared" si="223"/>
        <v>42254.264687499999</v>
      </c>
      <c r="T2830" s="10">
        <f t="shared" si="22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220"/>
        <v>1.0651999999999999</v>
      </c>
      <c r="G2831" t="s">
        <v>8219</v>
      </c>
      <c r="H2831">
        <f>E2831/N2831</f>
        <v>35.039473684210527</v>
      </c>
      <c r="I2831" t="s">
        <v>8225</v>
      </c>
      <c r="J2831" t="s">
        <v>8247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t="str">
        <f t="shared" si="221"/>
        <v>theater</v>
      </c>
      <c r="R2831" t="str">
        <f t="shared" si="222"/>
        <v>plays</v>
      </c>
      <c r="S2831" s="10">
        <f t="shared" si="223"/>
        <v>42495.434236111112</v>
      </c>
      <c r="T2831" s="10">
        <f t="shared" si="22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220"/>
        <v>1</v>
      </c>
      <c r="G2832" t="s">
        <v>8219</v>
      </c>
      <c r="H2832">
        <f>E2832/N2832</f>
        <v>272.72727272727275</v>
      </c>
      <c r="I2832" t="s">
        <v>8224</v>
      </c>
      <c r="J2832" t="s">
        <v>8246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t="str">
        <f t="shared" si="221"/>
        <v>theater</v>
      </c>
      <c r="R2832" t="str">
        <f t="shared" si="222"/>
        <v>plays</v>
      </c>
      <c r="S2832" s="10">
        <f t="shared" si="223"/>
        <v>41758.839675925927</v>
      </c>
      <c r="T2832" s="10">
        <f t="shared" si="22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220"/>
        <v>1.1066666666666667</v>
      </c>
      <c r="G2833" t="s">
        <v>8219</v>
      </c>
      <c r="H2833">
        <f>E2833/N2833</f>
        <v>63.846153846153847</v>
      </c>
      <c r="I2833" t="s">
        <v>8224</v>
      </c>
      <c r="J2833" t="s">
        <v>8246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t="str">
        <f t="shared" si="221"/>
        <v>theater</v>
      </c>
      <c r="R2833" t="str">
        <f t="shared" si="222"/>
        <v>plays</v>
      </c>
      <c r="S2833" s="10">
        <f t="shared" si="223"/>
        <v>42171.824884259258</v>
      </c>
      <c r="T2833" s="10">
        <f t="shared" si="22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220"/>
        <v>1.1471959999999999</v>
      </c>
      <c r="G2834" t="s">
        <v>8219</v>
      </c>
      <c r="H2834">
        <f>E2834/N2834</f>
        <v>30.189368421052631</v>
      </c>
      <c r="I2834" t="s">
        <v>8225</v>
      </c>
      <c r="J2834" t="s">
        <v>8247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t="str">
        <f t="shared" si="221"/>
        <v>theater</v>
      </c>
      <c r="R2834" t="str">
        <f t="shared" si="222"/>
        <v>plays</v>
      </c>
      <c r="S2834" s="10">
        <f t="shared" si="223"/>
        <v>41938.709421296298</v>
      </c>
      <c r="T2834" s="10">
        <f t="shared" si="22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220"/>
        <v>1.0825925925925926</v>
      </c>
      <c r="G2835" t="s">
        <v>8219</v>
      </c>
      <c r="H2835">
        <f>E2835/N2835</f>
        <v>83.51428571428572</v>
      </c>
      <c r="I2835" t="s">
        <v>8224</v>
      </c>
      <c r="J2835" t="s">
        <v>8246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t="str">
        <f t="shared" si="221"/>
        <v>theater</v>
      </c>
      <c r="R2835" t="str">
        <f t="shared" si="222"/>
        <v>plays</v>
      </c>
      <c r="S2835" s="10">
        <f t="shared" si="223"/>
        <v>42268.127696759257</v>
      </c>
      <c r="T2835" s="10">
        <f t="shared" si="22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220"/>
        <v>1.7</v>
      </c>
      <c r="G2836" t="s">
        <v>8219</v>
      </c>
      <c r="H2836">
        <f>E2836/N2836</f>
        <v>64.761904761904759</v>
      </c>
      <c r="I2836" t="s">
        <v>8225</v>
      </c>
      <c r="J2836" t="s">
        <v>8247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t="str">
        <f t="shared" si="221"/>
        <v>theater</v>
      </c>
      <c r="R2836" t="str">
        <f t="shared" si="222"/>
        <v>plays</v>
      </c>
      <c r="S2836" s="10">
        <f t="shared" si="223"/>
        <v>42019.959837962961</v>
      </c>
      <c r="T2836" s="10">
        <f t="shared" si="22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220"/>
        <v>1.8709899999999999</v>
      </c>
      <c r="G2837" t="s">
        <v>8219</v>
      </c>
      <c r="H2837">
        <f>E2837/N2837</f>
        <v>20.118172043010752</v>
      </c>
      <c r="I2837" t="s">
        <v>8225</v>
      </c>
      <c r="J2837" t="s">
        <v>8247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t="str">
        <f t="shared" si="221"/>
        <v>theater</v>
      </c>
      <c r="R2837" t="str">
        <f t="shared" si="222"/>
        <v>plays</v>
      </c>
      <c r="S2837" s="10">
        <f t="shared" si="223"/>
        <v>42313.703900462962</v>
      </c>
      <c r="T2837" s="10">
        <f t="shared" si="22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220"/>
        <v>1.0777777777777777</v>
      </c>
      <c r="G2838" t="s">
        <v>8219</v>
      </c>
      <c r="H2838">
        <f>E2838/N2838</f>
        <v>44.090909090909093</v>
      </c>
      <c r="I2838" t="s">
        <v>8224</v>
      </c>
      <c r="J2838" t="s">
        <v>8246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t="str">
        <f t="shared" si="221"/>
        <v>theater</v>
      </c>
      <c r="R2838" t="str">
        <f t="shared" si="222"/>
        <v>plays</v>
      </c>
      <c r="S2838" s="10">
        <f t="shared" si="223"/>
        <v>42746.261782407411</v>
      </c>
      <c r="T2838" s="10">
        <f t="shared" si="22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220"/>
        <v>1</v>
      </c>
      <c r="G2839" t="s">
        <v>8219</v>
      </c>
      <c r="H2839">
        <f>E2839/N2839</f>
        <v>40.476190476190474</v>
      </c>
      <c r="I2839" t="s">
        <v>8229</v>
      </c>
      <c r="J2839" t="s">
        <v>8251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t="str">
        <f t="shared" si="221"/>
        <v>theater</v>
      </c>
      <c r="R2839" t="str">
        <f t="shared" si="222"/>
        <v>plays</v>
      </c>
      <c r="S2839" s="10">
        <f t="shared" si="223"/>
        <v>42307.908379629633</v>
      </c>
      <c r="T2839" s="10">
        <f t="shared" si="22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220"/>
        <v>1.2024999999999999</v>
      </c>
      <c r="G2840" t="s">
        <v>8219</v>
      </c>
      <c r="H2840">
        <f>E2840/N2840</f>
        <v>44.537037037037038</v>
      </c>
      <c r="I2840" t="s">
        <v>8224</v>
      </c>
      <c r="J2840" t="s">
        <v>8246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t="str">
        <f t="shared" si="221"/>
        <v>theater</v>
      </c>
      <c r="R2840" t="str">
        <f t="shared" si="222"/>
        <v>plays</v>
      </c>
      <c r="S2840" s="10">
        <f t="shared" si="223"/>
        <v>41842.607592592591</v>
      </c>
      <c r="T2840" s="10">
        <f t="shared" si="22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220"/>
        <v>1.1142857142857143</v>
      </c>
      <c r="G2841" t="s">
        <v>8219</v>
      </c>
      <c r="H2841">
        <f>E2841/N2841</f>
        <v>125.80645161290323</v>
      </c>
      <c r="I2841" t="s">
        <v>8224</v>
      </c>
      <c r="J2841" t="s">
        <v>8246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t="str">
        <f t="shared" si="221"/>
        <v>theater</v>
      </c>
      <c r="R2841" t="str">
        <f t="shared" si="222"/>
        <v>plays</v>
      </c>
      <c r="S2841" s="10">
        <f t="shared" si="223"/>
        <v>41853.240208333329</v>
      </c>
      <c r="T2841" s="10">
        <f t="shared" si="22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220"/>
        <v>1.04</v>
      </c>
      <c r="G2842" t="s">
        <v>8219</v>
      </c>
      <c r="H2842">
        <f>E2842/N2842</f>
        <v>19.696969696969695</v>
      </c>
      <c r="I2842" t="s">
        <v>8225</v>
      </c>
      <c r="J2842" t="s">
        <v>8247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t="str">
        <f t="shared" si="221"/>
        <v>theater</v>
      </c>
      <c r="R2842" t="str">
        <f t="shared" si="222"/>
        <v>plays</v>
      </c>
      <c r="S2842" s="10">
        <f t="shared" si="223"/>
        <v>42060.035636574074</v>
      </c>
      <c r="T2842" s="10">
        <f t="shared" si="22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220"/>
        <v>0.01</v>
      </c>
      <c r="G2843" t="s">
        <v>8221</v>
      </c>
      <c r="H2843">
        <f>E2843/N2843</f>
        <v>10</v>
      </c>
      <c r="I2843" t="s">
        <v>8225</v>
      </c>
      <c r="J2843" t="s">
        <v>8247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t="str">
        <f t="shared" si="221"/>
        <v>theater</v>
      </c>
      <c r="R2843" t="str">
        <f t="shared" si="222"/>
        <v>plays</v>
      </c>
      <c r="S2843" s="10">
        <f t="shared" si="223"/>
        <v>42291.739548611105</v>
      </c>
      <c r="T2843" s="10">
        <f t="shared" si="22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220"/>
        <v>0</v>
      </c>
      <c r="G2844" t="s">
        <v>8221</v>
      </c>
      <c r="H2844" t="e">
        <f>E2844/N2844</f>
        <v>#DIV/0!</v>
      </c>
      <c r="I2844" t="s">
        <v>8225</v>
      </c>
      <c r="J2844" t="s">
        <v>8247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t="str">
        <f t="shared" si="221"/>
        <v>theater</v>
      </c>
      <c r="R2844" t="str">
        <f t="shared" si="222"/>
        <v>plays</v>
      </c>
      <c r="S2844" s="10">
        <f t="shared" si="223"/>
        <v>41784.952488425923</v>
      </c>
      <c r="T2844" s="10">
        <f t="shared" si="22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220"/>
        <v>0</v>
      </c>
      <c r="G2845" t="s">
        <v>8221</v>
      </c>
      <c r="H2845" t="e">
        <f>E2845/N2845</f>
        <v>#DIV/0!</v>
      </c>
      <c r="I2845" t="s">
        <v>8224</v>
      </c>
      <c r="J2845" t="s">
        <v>8246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t="str">
        <f t="shared" si="221"/>
        <v>theater</v>
      </c>
      <c r="R2845" t="str">
        <f t="shared" si="222"/>
        <v>plays</v>
      </c>
      <c r="S2845" s="10">
        <f t="shared" si="223"/>
        <v>42492.737847222219</v>
      </c>
      <c r="T2845" s="10">
        <f t="shared" si="22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220"/>
        <v>5.4545454545454543E-2</v>
      </c>
      <c r="G2846" t="s">
        <v>8221</v>
      </c>
      <c r="H2846">
        <f>E2846/N2846</f>
        <v>30</v>
      </c>
      <c r="I2846" t="s">
        <v>8239</v>
      </c>
      <c r="J2846" t="s">
        <v>8249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t="str">
        <f t="shared" si="221"/>
        <v>theater</v>
      </c>
      <c r="R2846" t="str">
        <f t="shared" si="222"/>
        <v>plays</v>
      </c>
      <c r="S2846" s="10">
        <f t="shared" si="223"/>
        <v>42709.546064814815</v>
      </c>
      <c r="T2846" s="10">
        <f t="shared" si="22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220"/>
        <v>0.31546666666666667</v>
      </c>
      <c r="G2847" t="s">
        <v>8221</v>
      </c>
      <c r="H2847">
        <f>E2847/N2847</f>
        <v>60.666666666666664</v>
      </c>
      <c r="I2847" t="s">
        <v>8224</v>
      </c>
      <c r="J2847" t="s">
        <v>8246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t="str">
        <f t="shared" si="221"/>
        <v>theater</v>
      </c>
      <c r="R2847" t="str">
        <f t="shared" si="222"/>
        <v>plays</v>
      </c>
      <c r="S2847" s="10">
        <f t="shared" si="223"/>
        <v>42103.016585648147</v>
      </c>
      <c r="T2847" s="10">
        <f t="shared" si="22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220"/>
        <v>0</v>
      </c>
      <c r="G2848" t="s">
        <v>8221</v>
      </c>
      <c r="H2848" t="e">
        <f>E2848/N2848</f>
        <v>#DIV/0!</v>
      </c>
      <c r="I2848" t="s">
        <v>8224</v>
      </c>
      <c r="J2848" t="s">
        <v>8246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t="str">
        <f t="shared" si="221"/>
        <v>theater</v>
      </c>
      <c r="R2848" t="str">
        <f t="shared" si="222"/>
        <v>plays</v>
      </c>
      <c r="S2848" s="10">
        <f t="shared" si="223"/>
        <v>42108.692060185189</v>
      </c>
      <c r="T2848" s="10">
        <f t="shared" si="22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220"/>
        <v>0</v>
      </c>
      <c r="G2849" t="s">
        <v>8221</v>
      </c>
      <c r="H2849" t="e">
        <f>E2849/N2849</f>
        <v>#DIV/0!</v>
      </c>
      <c r="I2849" t="s">
        <v>8224</v>
      </c>
      <c r="J2849" t="s">
        <v>8246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t="str">
        <f t="shared" si="221"/>
        <v>theater</v>
      </c>
      <c r="R2849" t="str">
        <f t="shared" si="222"/>
        <v>plays</v>
      </c>
      <c r="S2849" s="10">
        <f t="shared" si="223"/>
        <v>42453.806307870371</v>
      </c>
      <c r="T2849" s="10">
        <f t="shared" si="22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220"/>
        <v>2E-3</v>
      </c>
      <c r="G2850" t="s">
        <v>8221</v>
      </c>
      <c r="H2850">
        <f>E2850/N2850</f>
        <v>23.333333333333332</v>
      </c>
      <c r="I2850" t="s">
        <v>8224</v>
      </c>
      <c r="J2850" t="s">
        <v>8246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t="str">
        <f t="shared" si="221"/>
        <v>theater</v>
      </c>
      <c r="R2850" t="str">
        <f t="shared" si="222"/>
        <v>plays</v>
      </c>
      <c r="S2850" s="10">
        <f t="shared" si="223"/>
        <v>42123.648831018523</v>
      </c>
      <c r="T2850" s="10">
        <f t="shared" si="22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220"/>
        <v>0.01</v>
      </c>
      <c r="G2851" t="s">
        <v>8221</v>
      </c>
      <c r="H2851">
        <f>E2851/N2851</f>
        <v>5</v>
      </c>
      <c r="I2851" t="s">
        <v>8225</v>
      </c>
      <c r="J2851" t="s">
        <v>8247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t="str">
        <f t="shared" si="221"/>
        <v>theater</v>
      </c>
      <c r="R2851" t="str">
        <f t="shared" si="222"/>
        <v>plays</v>
      </c>
      <c r="S2851" s="10">
        <f t="shared" si="223"/>
        <v>42453.428240740745</v>
      </c>
      <c r="T2851" s="10">
        <f t="shared" si="22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220"/>
        <v>3.8875E-2</v>
      </c>
      <c r="G2852" t="s">
        <v>8221</v>
      </c>
      <c r="H2852">
        <f>E2852/N2852</f>
        <v>23.923076923076923</v>
      </c>
      <c r="I2852" t="s">
        <v>8224</v>
      </c>
      <c r="J2852" t="s">
        <v>8246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t="str">
        <f t="shared" si="221"/>
        <v>theater</v>
      </c>
      <c r="R2852" t="str">
        <f t="shared" si="222"/>
        <v>plays</v>
      </c>
      <c r="S2852" s="10">
        <f t="shared" si="223"/>
        <v>41858.007071759261</v>
      </c>
      <c r="T2852" s="10">
        <f t="shared" si="22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220"/>
        <v>0</v>
      </c>
      <c r="G2853" t="s">
        <v>8221</v>
      </c>
      <c r="H2853" t="e">
        <f>E2853/N2853</f>
        <v>#DIV/0!</v>
      </c>
      <c r="I2853" t="s">
        <v>8241</v>
      </c>
      <c r="J2853" t="s">
        <v>8249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t="str">
        <f t="shared" si="221"/>
        <v>theater</v>
      </c>
      <c r="R2853" t="str">
        <f t="shared" si="222"/>
        <v>plays</v>
      </c>
      <c r="S2853" s="10">
        <f t="shared" si="223"/>
        <v>42390.002650462964</v>
      </c>
      <c r="T2853" s="10">
        <f t="shared" si="22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220"/>
        <v>1.9E-2</v>
      </c>
      <c r="G2854" t="s">
        <v>8221</v>
      </c>
      <c r="H2854">
        <f>E2854/N2854</f>
        <v>15.833333333333334</v>
      </c>
      <c r="I2854" t="s">
        <v>8224</v>
      </c>
      <c r="J2854" t="s">
        <v>8246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t="str">
        <f t="shared" si="221"/>
        <v>theater</v>
      </c>
      <c r="R2854" t="str">
        <f t="shared" si="222"/>
        <v>plays</v>
      </c>
      <c r="S2854" s="10">
        <f t="shared" si="223"/>
        <v>41781.045173611114</v>
      </c>
      <c r="T2854" s="10">
        <f t="shared" si="22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220"/>
        <v>0</v>
      </c>
      <c r="G2855" t="s">
        <v>8221</v>
      </c>
      <c r="H2855" t="e">
        <f>E2855/N2855</f>
        <v>#DIV/0!</v>
      </c>
      <c r="I2855" t="s">
        <v>8229</v>
      </c>
      <c r="J2855" t="s">
        <v>8251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t="str">
        <f t="shared" si="221"/>
        <v>theater</v>
      </c>
      <c r="R2855" t="str">
        <f t="shared" si="222"/>
        <v>plays</v>
      </c>
      <c r="S2855" s="10">
        <f t="shared" si="223"/>
        <v>41836.190937499996</v>
      </c>
      <c r="T2855" s="10">
        <f t="shared" si="22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220"/>
        <v>0.41699999999999998</v>
      </c>
      <c r="G2856" t="s">
        <v>8221</v>
      </c>
      <c r="H2856">
        <f>E2856/N2856</f>
        <v>29.785714285714285</v>
      </c>
      <c r="I2856" t="s">
        <v>8225</v>
      </c>
      <c r="J2856" t="s">
        <v>8247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t="str">
        <f t="shared" si="221"/>
        <v>theater</v>
      </c>
      <c r="R2856" t="str">
        <f t="shared" si="222"/>
        <v>plays</v>
      </c>
      <c r="S2856" s="10">
        <f t="shared" si="223"/>
        <v>42111.71665509259</v>
      </c>
      <c r="T2856" s="10">
        <f t="shared" si="22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220"/>
        <v>0.5</v>
      </c>
      <c r="G2857" t="s">
        <v>8221</v>
      </c>
      <c r="H2857">
        <f>E2857/N2857</f>
        <v>60</v>
      </c>
      <c r="I2857" t="s">
        <v>8224</v>
      </c>
      <c r="J2857" t="s">
        <v>8246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t="str">
        <f t="shared" si="221"/>
        <v>theater</v>
      </c>
      <c r="R2857" t="str">
        <f t="shared" si="222"/>
        <v>plays</v>
      </c>
      <c r="S2857" s="10">
        <f t="shared" si="223"/>
        <v>42370.007766203707</v>
      </c>
      <c r="T2857" s="10">
        <f t="shared" si="22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220"/>
        <v>4.8666666666666664E-2</v>
      </c>
      <c r="G2858" t="s">
        <v>8221</v>
      </c>
      <c r="H2858">
        <f>E2858/N2858</f>
        <v>24.333333333333332</v>
      </c>
      <c r="I2858" t="s">
        <v>8224</v>
      </c>
      <c r="J2858" t="s">
        <v>8246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t="str">
        <f t="shared" si="221"/>
        <v>theater</v>
      </c>
      <c r="R2858" t="str">
        <f t="shared" si="222"/>
        <v>plays</v>
      </c>
      <c r="S2858" s="10">
        <f t="shared" si="223"/>
        <v>42165.037581018521</v>
      </c>
      <c r="T2858" s="10">
        <f t="shared" si="22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220"/>
        <v>0.19736842105263158</v>
      </c>
      <c r="G2859" t="s">
        <v>8221</v>
      </c>
      <c r="H2859">
        <f>E2859/N2859</f>
        <v>500</v>
      </c>
      <c r="I2859" t="s">
        <v>8238</v>
      </c>
      <c r="J2859" t="s">
        <v>8256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t="str">
        <f t="shared" si="221"/>
        <v>theater</v>
      </c>
      <c r="R2859" t="str">
        <f t="shared" si="222"/>
        <v>plays</v>
      </c>
      <c r="S2859" s="10">
        <f t="shared" si="223"/>
        <v>42726.920081018514</v>
      </c>
      <c r="T2859" s="10">
        <f t="shared" si="22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220"/>
        <v>0</v>
      </c>
      <c r="G2860" t="s">
        <v>8221</v>
      </c>
      <c r="H2860" t="e">
        <f>E2860/N2860</f>
        <v>#DIV/0!</v>
      </c>
      <c r="I2860" t="s">
        <v>8233</v>
      </c>
      <c r="J2860" t="s">
        <v>8249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t="str">
        <f t="shared" si="221"/>
        <v>theater</v>
      </c>
      <c r="R2860" t="str">
        <f t="shared" si="222"/>
        <v>plays</v>
      </c>
      <c r="S2860" s="10">
        <f t="shared" si="223"/>
        <v>41954.545081018514</v>
      </c>
      <c r="T2860" s="10">
        <f t="shared" si="22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220"/>
        <v>1.7500000000000002E-2</v>
      </c>
      <c r="G2861" t="s">
        <v>8221</v>
      </c>
      <c r="H2861">
        <f>E2861/N2861</f>
        <v>35</v>
      </c>
      <c r="I2861" t="s">
        <v>8226</v>
      </c>
      <c r="J2861" t="s">
        <v>8248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t="str">
        <f t="shared" si="221"/>
        <v>theater</v>
      </c>
      <c r="R2861" t="str">
        <f t="shared" si="222"/>
        <v>plays</v>
      </c>
      <c r="S2861" s="10">
        <f t="shared" si="223"/>
        <v>42233.362314814818</v>
      </c>
      <c r="T2861" s="10">
        <f t="shared" si="22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220"/>
        <v>6.6500000000000004E-2</v>
      </c>
      <c r="G2862" t="s">
        <v>8221</v>
      </c>
      <c r="H2862">
        <f>E2862/N2862</f>
        <v>29.555555555555557</v>
      </c>
      <c r="I2862" t="s">
        <v>8224</v>
      </c>
      <c r="J2862" t="s">
        <v>8246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t="str">
        <f t="shared" si="221"/>
        <v>theater</v>
      </c>
      <c r="R2862" t="str">
        <f t="shared" si="222"/>
        <v>plays</v>
      </c>
      <c r="S2862" s="10">
        <f t="shared" si="223"/>
        <v>42480.800648148142</v>
      </c>
      <c r="T2862" s="10">
        <f t="shared" si="22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220"/>
        <v>0.32</v>
      </c>
      <c r="G2863" t="s">
        <v>8221</v>
      </c>
      <c r="H2863">
        <f>E2863/N2863</f>
        <v>26.666666666666668</v>
      </c>
      <c r="I2863" t="s">
        <v>8226</v>
      </c>
      <c r="J2863" t="s">
        <v>8248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t="str">
        <f t="shared" si="221"/>
        <v>theater</v>
      </c>
      <c r="R2863" t="str">
        <f t="shared" si="222"/>
        <v>plays</v>
      </c>
      <c r="S2863" s="10">
        <f t="shared" si="223"/>
        <v>42257.590833333335</v>
      </c>
      <c r="T2863" s="10">
        <f t="shared" si="22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220"/>
        <v>4.3307086614173228E-3</v>
      </c>
      <c r="G2864" t="s">
        <v>8221</v>
      </c>
      <c r="H2864">
        <f>E2864/N2864</f>
        <v>18.333333333333332</v>
      </c>
      <c r="I2864" t="s">
        <v>8224</v>
      </c>
      <c r="J2864" t="s">
        <v>8246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t="str">
        <f t="shared" si="221"/>
        <v>theater</v>
      </c>
      <c r="R2864" t="str">
        <f t="shared" si="222"/>
        <v>plays</v>
      </c>
      <c r="S2864" s="10">
        <f t="shared" si="223"/>
        <v>41784.789687500001</v>
      </c>
      <c r="T2864" s="10">
        <f t="shared" si="22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220"/>
        <v>4.0000000000000002E-4</v>
      </c>
      <c r="G2865" t="s">
        <v>8221</v>
      </c>
      <c r="H2865">
        <f>E2865/N2865</f>
        <v>20</v>
      </c>
      <c r="I2865" t="s">
        <v>8224</v>
      </c>
      <c r="J2865" t="s">
        <v>8246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t="str">
        <f t="shared" si="221"/>
        <v>theater</v>
      </c>
      <c r="R2865" t="str">
        <f t="shared" si="222"/>
        <v>plays</v>
      </c>
      <c r="S2865" s="10">
        <f t="shared" si="223"/>
        <v>41831.675034722226</v>
      </c>
      <c r="T2865" s="10">
        <f t="shared" si="22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220"/>
        <v>1.6E-2</v>
      </c>
      <c r="G2866" t="s">
        <v>8221</v>
      </c>
      <c r="H2866">
        <f>E2866/N2866</f>
        <v>13.333333333333334</v>
      </c>
      <c r="I2866" t="s">
        <v>8225</v>
      </c>
      <c r="J2866" t="s">
        <v>8247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t="str">
        <f t="shared" si="221"/>
        <v>theater</v>
      </c>
      <c r="R2866" t="str">
        <f t="shared" si="222"/>
        <v>plays</v>
      </c>
      <c r="S2866" s="10">
        <f t="shared" si="223"/>
        <v>42172.613506944443</v>
      </c>
      <c r="T2866" s="10">
        <f t="shared" si="22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220"/>
        <v>0</v>
      </c>
      <c r="G2867" t="s">
        <v>8221</v>
      </c>
      <c r="H2867" t="e">
        <f>E2867/N2867</f>
        <v>#DIV/0!</v>
      </c>
      <c r="I2867" t="s">
        <v>8224</v>
      </c>
      <c r="J2867" t="s">
        <v>8246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t="str">
        <f t="shared" si="221"/>
        <v>theater</v>
      </c>
      <c r="R2867" t="str">
        <f t="shared" si="222"/>
        <v>plays</v>
      </c>
      <c r="S2867" s="10">
        <f t="shared" si="223"/>
        <v>41950.114108796297</v>
      </c>
      <c r="T2867" s="10">
        <f t="shared" si="22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220"/>
        <v>8.9999999999999993E-3</v>
      </c>
      <c r="G2868" t="s">
        <v>8221</v>
      </c>
      <c r="H2868">
        <f>E2868/N2868</f>
        <v>22.5</v>
      </c>
      <c r="I2868" t="s">
        <v>8224</v>
      </c>
      <c r="J2868" t="s">
        <v>8246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t="str">
        <f t="shared" si="221"/>
        <v>theater</v>
      </c>
      <c r="R2868" t="str">
        <f t="shared" si="222"/>
        <v>plays</v>
      </c>
      <c r="S2868" s="10">
        <f t="shared" si="223"/>
        <v>42627.955104166671</v>
      </c>
      <c r="T2868" s="10">
        <f t="shared" si="22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220"/>
        <v>0.2016</v>
      </c>
      <c r="G2869" t="s">
        <v>8221</v>
      </c>
      <c r="H2869">
        <f>E2869/N2869</f>
        <v>50.4</v>
      </c>
      <c r="I2869" t="s">
        <v>8224</v>
      </c>
      <c r="J2869" t="s">
        <v>8246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t="str">
        <f t="shared" si="221"/>
        <v>theater</v>
      </c>
      <c r="R2869" t="str">
        <f t="shared" si="222"/>
        <v>plays</v>
      </c>
      <c r="S2869" s="10">
        <f t="shared" si="223"/>
        <v>42531.195277777777</v>
      </c>
      <c r="T2869" s="10">
        <f t="shared" si="22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220"/>
        <v>0.42011733333333334</v>
      </c>
      <c r="G2870" t="s">
        <v>8221</v>
      </c>
      <c r="H2870">
        <f>E2870/N2870</f>
        <v>105.02933333333334</v>
      </c>
      <c r="I2870" t="s">
        <v>8224</v>
      </c>
      <c r="J2870" t="s">
        <v>8246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t="str">
        <f t="shared" si="221"/>
        <v>theater</v>
      </c>
      <c r="R2870" t="str">
        <f t="shared" si="222"/>
        <v>plays</v>
      </c>
      <c r="S2870" s="10">
        <f t="shared" si="223"/>
        <v>42618.827013888891</v>
      </c>
      <c r="T2870" s="10">
        <f t="shared" si="22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220"/>
        <v>8.8500000000000002E-3</v>
      </c>
      <c r="G2871" t="s">
        <v>8221</v>
      </c>
      <c r="H2871">
        <f>E2871/N2871</f>
        <v>35.4</v>
      </c>
      <c r="I2871" t="s">
        <v>8224</v>
      </c>
      <c r="J2871" t="s">
        <v>8246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t="str">
        <f t="shared" si="221"/>
        <v>theater</v>
      </c>
      <c r="R2871" t="str">
        <f t="shared" si="222"/>
        <v>plays</v>
      </c>
      <c r="S2871" s="10">
        <f t="shared" si="223"/>
        <v>42540.593530092592</v>
      </c>
      <c r="T2871" s="10">
        <f t="shared" si="22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220"/>
        <v>0.15</v>
      </c>
      <c r="G2872" t="s">
        <v>8221</v>
      </c>
      <c r="H2872">
        <f>E2872/N2872</f>
        <v>83.333333333333329</v>
      </c>
      <c r="I2872" t="s">
        <v>8224</v>
      </c>
      <c r="J2872" t="s">
        <v>8246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t="str">
        <f t="shared" si="221"/>
        <v>theater</v>
      </c>
      <c r="R2872" t="str">
        <f t="shared" si="222"/>
        <v>plays</v>
      </c>
      <c r="S2872" s="10">
        <f t="shared" si="223"/>
        <v>41746.189409722225</v>
      </c>
      <c r="T2872" s="10">
        <f t="shared" si="22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220"/>
        <v>4.6699999999999998E-2</v>
      </c>
      <c r="G2873" t="s">
        <v>8221</v>
      </c>
      <c r="H2873">
        <f>E2873/N2873</f>
        <v>35.92307692307692</v>
      </c>
      <c r="I2873" t="s">
        <v>8224</v>
      </c>
      <c r="J2873" t="s">
        <v>8246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t="str">
        <f t="shared" si="221"/>
        <v>theater</v>
      </c>
      <c r="R2873" t="str">
        <f t="shared" si="222"/>
        <v>plays</v>
      </c>
      <c r="S2873" s="10">
        <f t="shared" si="223"/>
        <v>41974.738576388889</v>
      </c>
      <c r="T2873" s="10">
        <f t="shared" si="22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220"/>
        <v>0</v>
      </c>
      <c r="G2874" t="s">
        <v>8221</v>
      </c>
      <c r="H2874" t="e">
        <f>E2874/N2874</f>
        <v>#DIV/0!</v>
      </c>
      <c r="I2874" t="s">
        <v>8224</v>
      </c>
      <c r="J2874" t="s">
        <v>8246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t="str">
        <f t="shared" si="221"/>
        <v>theater</v>
      </c>
      <c r="R2874" t="str">
        <f t="shared" si="222"/>
        <v>plays</v>
      </c>
      <c r="S2874" s="10">
        <f t="shared" si="223"/>
        <v>42115.11618055556</v>
      </c>
      <c r="T2874" s="10">
        <f t="shared" si="22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220"/>
        <v>0.38119999999999998</v>
      </c>
      <c r="G2875" t="s">
        <v>8221</v>
      </c>
      <c r="H2875">
        <f>E2875/N2875</f>
        <v>119.125</v>
      </c>
      <c r="I2875" t="s">
        <v>8224</v>
      </c>
      <c r="J2875" t="s">
        <v>8246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t="str">
        <f t="shared" si="221"/>
        <v>theater</v>
      </c>
      <c r="R2875" t="str">
        <f t="shared" si="222"/>
        <v>plays</v>
      </c>
      <c r="S2875" s="10">
        <f t="shared" si="223"/>
        <v>42002.817488425921</v>
      </c>
      <c r="T2875" s="10">
        <f t="shared" si="22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220"/>
        <v>5.4199999999999998E-2</v>
      </c>
      <c r="G2876" t="s">
        <v>8221</v>
      </c>
      <c r="H2876">
        <f>E2876/N2876</f>
        <v>90.333333333333329</v>
      </c>
      <c r="I2876" t="s">
        <v>8224</v>
      </c>
      <c r="J2876" t="s">
        <v>8246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t="str">
        <f t="shared" si="221"/>
        <v>theater</v>
      </c>
      <c r="R2876" t="str">
        <f t="shared" si="222"/>
        <v>plays</v>
      </c>
      <c r="S2876" s="10">
        <f t="shared" si="223"/>
        <v>42722.84474537037</v>
      </c>
      <c r="T2876" s="10">
        <f t="shared" si="22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220"/>
        <v>3.5E-4</v>
      </c>
      <c r="G2877" t="s">
        <v>8221</v>
      </c>
      <c r="H2877">
        <f>E2877/N2877</f>
        <v>2.3333333333333335</v>
      </c>
      <c r="I2877" t="s">
        <v>8224</v>
      </c>
      <c r="J2877" t="s">
        <v>8246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t="str">
        <f t="shared" si="221"/>
        <v>theater</v>
      </c>
      <c r="R2877" t="str">
        <f t="shared" si="222"/>
        <v>plays</v>
      </c>
      <c r="S2877" s="10">
        <f t="shared" si="223"/>
        <v>42465.128391203703</v>
      </c>
      <c r="T2877" s="10">
        <f t="shared" si="22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220"/>
        <v>0</v>
      </c>
      <c r="G2878" t="s">
        <v>8221</v>
      </c>
      <c r="H2878" t="e">
        <f>E2878/N2878</f>
        <v>#DIV/0!</v>
      </c>
      <c r="I2878" t="s">
        <v>8224</v>
      </c>
      <c r="J2878" t="s">
        <v>8246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t="str">
        <f t="shared" si="221"/>
        <v>theater</v>
      </c>
      <c r="R2878" t="str">
        <f t="shared" si="222"/>
        <v>plays</v>
      </c>
      <c r="S2878" s="10">
        <f t="shared" si="223"/>
        <v>42171.743969907402</v>
      </c>
      <c r="T2878" s="10">
        <f t="shared" si="22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220"/>
        <v>0.10833333333333334</v>
      </c>
      <c r="G2879" t="s">
        <v>8221</v>
      </c>
      <c r="H2879">
        <f>E2879/N2879</f>
        <v>108.33333333333333</v>
      </c>
      <c r="I2879" t="s">
        <v>8224</v>
      </c>
      <c r="J2879" t="s">
        <v>8246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t="str">
        <f t="shared" si="221"/>
        <v>theater</v>
      </c>
      <c r="R2879" t="str">
        <f t="shared" si="222"/>
        <v>plays</v>
      </c>
      <c r="S2879" s="10">
        <f t="shared" si="223"/>
        <v>42672.955138888887</v>
      </c>
      <c r="T2879" s="10">
        <f t="shared" si="22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220"/>
        <v>2.1000000000000001E-2</v>
      </c>
      <c r="G2880" t="s">
        <v>8221</v>
      </c>
      <c r="H2880">
        <f>E2880/N2880</f>
        <v>15.75</v>
      </c>
      <c r="I2880" t="s">
        <v>8225</v>
      </c>
      <c r="J2880" t="s">
        <v>8247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t="str">
        <f t="shared" si="221"/>
        <v>theater</v>
      </c>
      <c r="R2880" t="str">
        <f t="shared" si="222"/>
        <v>plays</v>
      </c>
      <c r="S2880" s="10">
        <f t="shared" si="223"/>
        <v>42128.615682870368</v>
      </c>
      <c r="T2880" s="10">
        <f t="shared" si="22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220"/>
        <v>2.5892857142857141E-3</v>
      </c>
      <c r="G2881" t="s">
        <v>8221</v>
      </c>
      <c r="H2881">
        <f>E2881/N2881</f>
        <v>29</v>
      </c>
      <c r="I2881" t="s">
        <v>8224</v>
      </c>
      <c r="J2881" t="s">
        <v>8246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t="str">
        <f t="shared" si="221"/>
        <v>theater</v>
      </c>
      <c r="R2881" t="str">
        <f t="shared" si="222"/>
        <v>plays</v>
      </c>
      <c r="S2881" s="10">
        <f t="shared" si="223"/>
        <v>42359.725243055553</v>
      </c>
      <c r="T2881" s="10">
        <f t="shared" si="22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si="220"/>
        <v>0.23333333333333334</v>
      </c>
      <c r="G2882" t="s">
        <v>8221</v>
      </c>
      <c r="H2882">
        <f>E2882/N2882</f>
        <v>96.551724137931032</v>
      </c>
      <c r="I2882" t="s">
        <v>8224</v>
      </c>
      <c r="J2882" t="s">
        <v>8246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t="str">
        <f t="shared" si="221"/>
        <v>theater</v>
      </c>
      <c r="R2882" t="str">
        <f t="shared" si="222"/>
        <v>plays</v>
      </c>
      <c r="S2882" s="10">
        <f t="shared" si="223"/>
        <v>42192.905694444446</v>
      </c>
      <c r="T2882" s="10">
        <f t="shared" si="22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ref="F2883:F2946" si="225">E2883/D2883</f>
        <v>0</v>
      </c>
      <c r="G2883" t="s">
        <v>8221</v>
      </c>
      <c r="H2883" t="e">
        <f>E2883/N2883</f>
        <v>#DIV/0!</v>
      </c>
      <c r="I2883" t="s">
        <v>8224</v>
      </c>
      <c r="J2883" t="s">
        <v>8246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t="str">
        <f t="shared" ref="Q2883:Q2946" si="226">LEFT(P2883,(FIND("/",P2883,1)-1))</f>
        <v>theater</v>
      </c>
      <c r="R2883" t="str">
        <f t="shared" ref="R2883:R2946" si="227">MID(P2883,FIND("/",P2883)+1,256)</f>
        <v>plays</v>
      </c>
      <c r="S2883" s="10">
        <f t="shared" ref="S2883:S2946" si="228">(((L2883/60)/60)/24)+DATE(1970,1,1)</f>
        <v>41916.597638888888</v>
      </c>
      <c r="T2883" s="10">
        <f t="shared" ref="T2883:T2946" si="229">(((K2883/60)/60)/24)+DATE(1970,1,1)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225"/>
        <v>0.33600000000000002</v>
      </c>
      <c r="G2884" t="s">
        <v>8221</v>
      </c>
      <c r="H2884">
        <f>E2884/N2884</f>
        <v>63</v>
      </c>
      <c r="I2884" t="s">
        <v>8224</v>
      </c>
      <c r="J2884" t="s">
        <v>8246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t="str">
        <f t="shared" si="226"/>
        <v>theater</v>
      </c>
      <c r="R2884" t="str">
        <f t="shared" si="227"/>
        <v>plays</v>
      </c>
      <c r="S2884" s="10">
        <f t="shared" si="228"/>
        <v>42461.596273148149</v>
      </c>
      <c r="T2884" s="10">
        <f t="shared" si="229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225"/>
        <v>0.1908</v>
      </c>
      <c r="G2885" t="s">
        <v>8221</v>
      </c>
      <c r="H2885">
        <f>E2885/N2885</f>
        <v>381.6</v>
      </c>
      <c r="I2885" t="s">
        <v>8224</v>
      </c>
      <c r="J2885" t="s">
        <v>8246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t="str">
        <f t="shared" si="226"/>
        <v>theater</v>
      </c>
      <c r="R2885" t="str">
        <f t="shared" si="227"/>
        <v>plays</v>
      </c>
      <c r="S2885" s="10">
        <f t="shared" si="228"/>
        <v>42370.90320601852</v>
      </c>
      <c r="T2885" s="10">
        <f t="shared" si="229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225"/>
        <v>4.1111111111111114E-3</v>
      </c>
      <c r="G2886" t="s">
        <v>8221</v>
      </c>
      <c r="H2886">
        <f>E2886/N2886</f>
        <v>46.25</v>
      </c>
      <c r="I2886" t="s">
        <v>8224</v>
      </c>
      <c r="J2886" t="s">
        <v>8246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t="str">
        <f t="shared" si="226"/>
        <v>theater</v>
      </c>
      <c r="R2886" t="str">
        <f t="shared" si="227"/>
        <v>plays</v>
      </c>
      <c r="S2886" s="10">
        <f t="shared" si="228"/>
        <v>41948.727256944447</v>
      </c>
      <c r="T2886" s="10">
        <f t="shared" si="229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225"/>
        <v>0.32500000000000001</v>
      </c>
      <c r="G2887" t="s">
        <v>8221</v>
      </c>
      <c r="H2887">
        <f>E2887/N2887</f>
        <v>26</v>
      </c>
      <c r="I2887" t="s">
        <v>8224</v>
      </c>
      <c r="J2887" t="s">
        <v>8246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t="str">
        <f t="shared" si="226"/>
        <v>theater</v>
      </c>
      <c r="R2887" t="str">
        <f t="shared" si="227"/>
        <v>plays</v>
      </c>
      <c r="S2887" s="10">
        <f t="shared" si="228"/>
        <v>42047.07640046296</v>
      </c>
      <c r="T2887" s="10">
        <f t="shared" si="229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225"/>
        <v>0.05</v>
      </c>
      <c r="G2888" t="s">
        <v>8221</v>
      </c>
      <c r="H2888">
        <f>E2888/N2888</f>
        <v>10</v>
      </c>
      <c r="I2888" t="s">
        <v>8224</v>
      </c>
      <c r="J2888" t="s">
        <v>8246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t="str">
        <f t="shared" si="226"/>
        <v>theater</v>
      </c>
      <c r="R2888" t="str">
        <f t="shared" si="227"/>
        <v>plays</v>
      </c>
      <c r="S2888" s="10">
        <f t="shared" si="228"/>
        <v>42261.632916666669</v>
      </c>
      <c r="T2888" s="10">
        <f t="shared" si="229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225"/>
        <v>1.6666666666666668E-3</v>
      </c>
      <c r="G2889" t="s">
        <v>8221</v>
      </c>
      <c r="H2889">
        <f>E2889/N2889</f>
        <v>5</v>
      </c>
      <c r="I2889" t="s">
        <v>8224</v>
      </c>
      <c r="J2889" t="s">
        <v>8246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t="str">
        <f t="shared" si="226"/>
        <v>theater</v>
      </c>
      <c r="R2889" t="str">
        <f t="shared" si="227"/>
        <v>plays</v>
      </c>
      <c r="S2889" s="10">
        <f t="shared" si="228"/>
        <v>41985.427361111113</v>
      </c>
      <c r="T2889" s="10">
        <f t="shared" si="229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225"/>
        <v>0</v>
      </c>
      <c r="G2890" t="s">
        <v>8221</v>
      </c>
      <c r="H2890" t="e">
        <f>E2890/N2890</f>
        <v>#DIV/0!</v>
      </c>
      <c r="I2890" t="s">
        <v>8224</v>
      </c>
      <c r="J2890" t="s">
        <v>8246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t="str">
        <f t="shared" si="226"/>
        <v>theater</v>
      </c>
      <c r="R2890" t="str">
        <f t="shared" si="227"/>
        <v>plays</v>
      </c>
      <c r="S2890" s="10">
        <f t="shared" si="228"/>
        <v>41922.535185185188</v>
      </c>
      <c r="T2890" s="10">
        <f t="shared" si="229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225"/>
        <v>0.38066666666666665</v>
      </c>
      <c r="G2891" t="s">
        <v>8221</v>
      </c>
      <c r="H2891">
        <f>E2891/N2891</f>
        <v>81.571428571428569</v>
      </c>
      <c r="I2891" t="s">
        <v>8224</v>
      </c>
      <c r="J2891" t="s">
        <v>8246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t="str">
        <f t="shared" si="226"/>
        <v>theater</v>
      </c>
      <c r="R2891" t="str">
        <f t="shared" si="227"/>
        <v>plays</v>
      </c>
      <c r="S2891" s="10">
        <f t="shared" si="228"/>
        <v>41850.863252314812</v>
      </c>
      <c r="T2891" s="10">
        <f t="shared" si="229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225"/>
        <v>1.0500000000000001E-2</v>
      </c>
      <c r="G2892" t="s">
        <v>8221</v>
      </c>
      <c r="H2892">
        <f>E2892/N2892</f>
        <v>7</v>
      </c>
      <c r="I2892" t="s">
        <v>8224</v>
      </c>
      <c r="J2892" t="s">
        <v>8246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t="str">
        <f t="shared" si="226"/>
        <v>theater</v>
      </c>
      <c r="R2892" t="str">
        <f t="shared" si="227"/>
        <v>plays</v>
      </c>
      <c r="S2892" s="10">
        <f t="shared" si="228"/>
        <v>41831.742962962962</v>
      </c>
      <c r="T2892" s="10">
        <f t="shared" si="229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225"/>
        <v>2.7300000000000001E-2</v>
      </c>
      <c r="G2893" t="s">
        <v>8221</v>
      </c>
      <c r="H2893">
        <f>E2893/N2893</f>
        <v>27.3</v>
      </c>
      <c r="I2893" t="s">
        <v>8224</v>
      </c>
      <c r="J2893" t="s">
        <v>8246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t="str">
        <f t="shared" si="226"/>
        <v>theater</v>
      </c>
      <c r="R2893" t="str">
        <f t="shared" si="227"/>
        <v>plays</v>
      </c>
      <c r="S2893" s="10">
        <f t="shared" si="228"/>
        <v>42415.883425925931</v>
      </c>
      <c r="T2893" s="10">
        <f t="shared" si="229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225"/>
        <v>9.0909090909090912E-2</v>
      </c>
      <c r="G2894" t="s">
        <v>8221</v>
      </c>
      <c r="H2894">
        <f>E2894/N2894</f>
        <v>29.411764705882351</v>
      </c>
      <c r="I2894" t="s">
        <v>8224</v>
      </c>
      <c r="J2894" t="s">
        <v>8246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t="str">
        <f t="shared" si="226"/>
        <v>theater</v>
      </c>
      <c r="R2894" t="str">
        <f t="shared" si="227"/>
        <v>plays</v>
      </c>
      <c r="S2894" s="10">
        <f t="shared" si="228"/>
        <v>41869.714166666665</v>
      </c>
      <c r="T2894" s="10">
        <f t="shared" si="229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225"/>
        <v>5.0000000000000001E-3</v>
      </c>
      <c r="G2895" t="s">
        <v>8221</v>
      </c>
      <c r="H2895">
        <f>E2895/N2895</f>
        <v>12.5</v>
      </c>
      <c r="I2895" t="s">
        <v>8224</v>
      </c>
      <c r="J2895" t="s">
        <v>8246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t="str">
        <f t="shared" si="226"/>
        <v>theater</v>
      </c>
      <c r="R2895" t="str">
        <f t="shared" si="227"/>
        <v>plays</v>
      </c>
      <c r="S2895" s="10">
        <f t="shared" si="228"/>
        <v>41953.773090277777</v>
      </c>
      <c r="T2895" s="10">
        <f t="shared" si="229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225"/>
        <v>0</v>
      </c>
      <c r="G2896" t="s">
        <v>8221</v>
      </c>
      <c r="H2896" t="e">
        <f>E2896/N2896</f>
        <v>#DIV/0!</v>
      </c>
      <c r="I2896" t="s">
        <v>8224</v>
      </c>
      <c r="J2896" t="s">
        <v>8246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t="str">
        <f t="shared" si="226"/>
        <v>theater</v>
      </c>
      <c r="R2896" t="str">
        <f t="shared" si="227"/>
        <v>plays</v>
      </c>
      <c r="S2896" s="10">
        <f t="shared" si="228"/>
        <v>42037.986284722225</v>
      </c>
      <c r="T2896" s="10">
        <f t="shared" si="229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225"/>
        <v>4.5999999999999999E-2</v>
      </c>
      <c r="G2897" t="s">
        <v>8221</v>
      </c>
      <c r="H2897">
        <f>E2897/N2897</f>
        <v>5.75</v>
      </c>
      <c r="I2897" t="s">
        <v>8224</v>
      </c>
      <c r="J2897" t="s">
        <v>8246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t="str">
        <f t="shared" si="226"/>
        <v>theater</v>
      </c>
      <c r="R2897" t="str">
        <f t="shared" si="227"/>
        <v>plays</v>
      </c>
      <c r="S2897" s="10">
        <f t="shared" si="228"/>
        <v>41811.555462962962</v>
      </c>
      <c r="T2897" s="10">
        <f t="shared" si="229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225"/>
        <v>0.20833333333333334</v>
      </c>
      <c r="G2898" t="s">
        <v>8221</v>
      </c>
      <c r="H2898">
        <f>E2898/N2898</f>
        <v>52.083333333333336</v>
      </c>
      <c r="I2898" t="s">
        <v>8224</v>
      </c>
      <c r="J2898" t="s">
        <v>8246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t="str">
        <f t="shared" si="226"/>
        <v>theater</v>
      </c>
      <c r="R2898" t="str">
        <f t="shared" si="227"/>
        <v>plays</v>
      </c>
      <c r="S2898" s="10">
        <f t="shared" si="228"/>
        <v>42701.908807870372</v>
      </c>
      <c r="T2898" s="10">
        <f t="shared" si="229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225"/>
        <v>4.583333333333333E-2</v>
      </c>
      <c r="G2899" t="s">
        <v>8221</v>
      </c>
      <c r="H2899">
        <f>E2899/N2899</f>
        <v>183.33333333333334</v>
      </c>
      <c r="I2899" t="s">
        <v>8224</v>
      </c>
      <c r="J2899" t="s">
        <v>8246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t="str">
        <f t="shared" si="226"/>
        <v>theater</v>
      </c>
      <c r="R2899" t="str">
        <f t="shared" si="227"/>
        <v>plays</v>
      </c>
      <c r="S2899" s="10">
        <f t="shared" si="228"/>
        <v>42258.646504629629</v>
      </c>
      <c r="T2899" s="10">
        <f t="shared" si="229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225"/>
        <v>4.2133333333333335E-2</v>
      </c>
      <c r="G2900" t="s">
        <v>8221</v>
      </c>
      <c r="H2900">
        <f>E2900/N2900</f>
        <v>26.333333333333332</v>
      </c>
      <c r="I2900" t="s">
        <v>8224</v>
      </c>
      <c r="J2900" t="s">
        <v>8246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t="str">
        <f t="shared" si="226"/>
        <v>theater</v>
      </c>
      <c r="R2900" t="str">
        <f t="shared" si="227"/>
        <v>plays</v>
      </c>
      <c r="S2900" s="10">
        <f t="shared" si="228"/>
        <v>42278.664965277778</v>
      </c>
      <c r="T2900" s="10">
        <f t="shared" si="229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225"/>
        <v>0</v>
      </c>
      <c r="G2901" t="s">
        <v>8221</v>
      </c>
      <c r="H2901" t="e">
        <f>E2901/N2901</f>
        <v>#DIV/0!</v>
      </c>
      <c r="I2901" t="s">
        <v>8224</v>
      </c>
      <c r="J2901" t="s">
        <v>8246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t="str">
        <f t="shared" si="226"/>
        <v>theater</v>
      </c>
      <c r="R2901" t="str">
        <f t="shared" si="227"/>
        <v>plays</v>
      </c>
      <c r="S2901" s="10">
        <f t="shared" si="228"/>
        <v>42515.078217592592</v>
      </c>
      <c r="T2901" s="10">
        <f t="shared" si="229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225"/>
        <v>0.61909090909090914</v>
      </c>
      <c r="G2902" t="s">
        <v>8221</v>
      </c>
      <c r="H2902">
        <f>E2902/N2902</f>
        <v>486.42857142857144</v>
      </c>
      <c r="I2902" t="s">
        <v>8224</v>
      </c>
      <c r="J2902" t="s">
        <v>8246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t="str">
        <f t="shared" si="226"/>
        <v>theater</v>
      </c>
      <c r="R2902" t="str">
        <f t="shared" si="227"/>
        <v>plays</v>
      </c>
      <c r="S2902" s="10">
        <f t="shared" si="228"/>
        <v>41830.234166666669</v>
      </c>
      <c r="T2902" s="10">
        <f t="shared" si="229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225"/>
        <v>8.0000000000000002E-3</v>
      </c>
      <c r="G2903" t="s">
        <v>8221</v>
      </c>
      <c r="H2903">
        <f>E2903/N2903</f>
        <v>3</v>
      </c>
      <c r="I2903" t="s">
        <v>8224</v>
      </c>
      <c r="J2903" t="s">
        <v>8246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t="str">
        <f t="shared" si="226"/>
        <v>theater</v>
      </c>
      <c r="R2903" t="str">
        <f t="shared" si="227"/>
        <v>plays</v>
      </c>
      <c r="S2903" s="10">
        <f t="shared" si="228"/>
        <v>41982.904386574075</v>
      </c>
      <c r="T2903" s="10">
        <f t="shared" si="229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225"/>
        <v>1.6666666666666666E-4</v>
      </c>
      <c r="G2904" t="s">
        <v>8221</v>
      </c>
      <c r="H2904">
        <f>E2904/N2904</f>
        <v>25</v>
      </c>
      <c r="I2904" t="s">
        <v>8224</v>
      </c>
      <c r="J2904" t="s">
        <v>8246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t="str">
        <f t="shared" si="226"/>
        <v>theater</v>
      </c>
      <c r="R2904" t="str">
        <f t="shared" si="227"/>
        <v>plays</v>
      </c>
      <c r="S2904" s="10">
        <f t="shared" si="228"/>
        <v>42210.439768518518</v>
      </c>
      <c r="T2904" s="10">
        <f t="shared" si="229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225"/>
        <v>7.7999999999999996E-3</v>
      </c>
      <c r="G2905" t="s">
        <v>8221</v>
      </c>
      <c r="H2905">
        <f>E2905/N2905</f>
        <v>9.75</v>
      </c>
      <c r="I2905" t="s">
        <v>8224</v>
      </c>
      <c r="J2905" t="s">
        <v>8246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t="str">
        <f t="shared" si="226"/>
        <v>theater</v>
      </c>
      <c r="R2905" t="str">
        <f t="shared" si="227"/>
        <v>plays</v>
      </c>
      <c r="S2905" s="10">
        <f t="shared" si="228"/>
        <v>42196.166874999995</v>
      </c>
      <c r="T2905" s="10">
        <f t="shared" si="229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225"/>
        <v>0.05</v>
      </c>
      <c r="G2906" t="s">
        <v>8221</v>
      </c>
      <c r="H2906">
        <f>E2906/N2906</f>
        <v>18.75</v>
      </c>
      <c r="I2906" t="s">
        <v>8225</v>
      </c>
      <c r="J2906" t="s">
        <v>8247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t="str">
        <f t="shared" si="226"/>
        <v>theater</v>
      </c>
      <c r="R2906" t="str">
        <f t="shared" si="227"/>
        <v>plays</v>
      </c>
      <c r="S2906" s="10">
        <f t="shared" si="228"/>
        <v>41940.967951388891</v>
      </c>
      <c r="T2906" s="10">
        <f t="shared" si="229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225"/>
        <v>0.17771428571428571</v>
      </c>
      <c r="G2907" t="s">
        <v>8221</v>
      </c>
      <c r="H2907">
        <f>E2907/N2907</f>
        <v>36.588235294117645</v>
      </c>
      <c r="I2907" t="s">
        <v>8224</v>
      </c>
      <c r="J2907" t="s">
        <v>8246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t="str">
        <f t="shared" si="226"/>
        <v>theater</v>
      </c>
      <c r="R2907" t="str">
        <f t="shared" si="227"/>
        <v>plays</v>
      </c>
      <c r="S2907" s="10">
        <f t="shared" si="228"/>
        <v>42606.056863425925</v>
      </c>
      <c r="T2907" s="10">
        <f t="shared" si="229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225"/>
        <v>9.4166666666666662E-2</v>
      </c>
      <c r="G2908" t="s">
        <v>8221</v>
      </c>
      <c r="H2908">
        <f>E2908/N2908</f>
        <v>80.714285714285708</v>
      </c>
      <c r="I2908" t="s">
        <v>8224</v>
      </c>
      <c r="J2908" t="s">
        <v>8246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t="str">
        <f t="shared" si="226"/>
        <v>theater</v>
      </c>
      <c r="R2908" t="str">
        <f t="shared" si="227"/>
        <v>plays</v>
      </c>
      <c r="S2908" s="10">
        <f t="shared" si="228"/>
        <v>42199.648912037039</v>
      </c>
      <c r="T2908" s="10">
        <f t="shared" si="229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225"/>
        <v>8.0000000000000004E-4</v>
      </c>
      <c r="G2909" t="s">
        <v>8221</v>
      </c>
      <c r="H2909">
        <f>E2909/N2909</f>
        <v>1</v>
      </c>
      <c r="I2909" t="s">
        <v>8224</v>
      </c>
      <c r="J2909" t="s">
        <v>8246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t="str">
        <f t="shared" si="226"/>
        <v>theater</v>
      </c>
      <c r="R2909" t="str">
        <f t="shared" si="227"/>
        <v>plays</v>
      </c>
      <c r="S2909" s="10">
        <f t="shared" si="228"/>
        <v>42444.877743055549</v>
      </c>
      <c r="T2909" s="10">
        <f t="shared" si="229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225"/>
        <v>2.75E-2</v>
      </c>
      <c r="G2910" t="s">
        <v>8221</v>
      </c>
      <c r="H2910">
        <f>E2910/N2910</f>
        <v>52.8</v>
      </c>
      <c r="I2910" t="s">
        <v>8224</v>
      </c>
      <c r="J2910" t="s">
        <v>8246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t="str">
        <f t="shared" si="226"/>
        <v>theater</v>
      </c>
      <c r="R2910" t="str">
        <f t="shared" si="227"/>
        <v>plays</v>
      </c>
      <c r="S2910" s="10">
        <f t="shared" si="228"/>
        <v>42499.731701388882</v>
      </c>
      <c r="T2910" s="10">
        <f t="shared" si="229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225"/>
        <v>1.1111111111111112E-4</v>
      </c>
      <c r="G2911" t="s">
        <v>8221</v>
      </c>
      <c r="H2911">
        <f>E2911/N2911</f>
        <v>20</v>
      </c>
      <c r="I2911" t="s">
        <v>8224</v>
      </c>
      <c r="J2911" t="s">
        <v>8246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t="str">
        <f t="shared" si="226"/>
        <v>theater</v>
      </c>
      <c r="R2911" t="str">
        <f t="shared" si="227"/>
        <v>plays</v>
      </c>
      <c r="S2911" s="10">
        <f t="shared" si="228"/>
        <v>41929.266215277778</v>
      </c>
      <c r="T2911" s="10">
        <f t="shared" si="229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225"/>
        <v>3.3333333333333335E-5</v>
      </c>
      <c r="G2912" t="s">
        <v>8221</v>
      </c>
      <c r="H2912">
        <f>E2912/N2912</f>
        <v>1</v>
      </c>
      <c r="I2912" t="s">
        <v>8225</v>
      </c>
      <c r="J2912" t="s">
        <v>8247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t="str">
        <f t="shared" si="226"/>
        <v>theater</v>
      </c>
      <c r="R2912" t="str">
        <f t="shared" si="227"/>
        <v>plays</v>
      </c>
      <c r="S2912" s="10">
        <f t="shared" si="228"/>
        <v>42107.841284722221</v>
      </c>
      <c r="T2912" s="10">
        <f t="shared" si="229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225"/>
        <v>0.36499999999999999</v>
      </c>
      <c r="G2913" t="s">
        <v>8221</v>
      </c>
      <c r="H2913">
        <f>E2913/N2913</f>
        <v>46.928571428571431</v>
      </c>
      <c r="I2913" t="s">
        <v>8224</v>
      </c>
      <c r="J2913" t="s">
        <v>8246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t="str">
        <f t="shared" si="226"/>
        <v>theater</v>
      </c>
      <c r="R2913" t="str">
        <f t="shared" si="227"/>
        <v>plays</v>
      </c>
      <c r="S2913" s="10">
        <f t="shared" si="228"/>
        <v>42142.768819444449</v>
      </c>
      <c r="T2913" s="10">
        <f t="shared" si="229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225"/>
        <v>0.14058171745152354</v>
      </c>
      <c r="G2914" t="s">
        <v>8221</v>
      </c>
      <c r="H2914">
        <f>E2914/N2914</f>
        <v>78.07692307692308</v>
      </c>
      <c r="I2914" t="s">
        <v>8224</v>
      </c>
      <c r="J2914" t="s">
        <v>8246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t="str">
        <f t="shared" si="226"/>
        <v>theater</v>
      </c>
      <c r="R2914" t="str">
        <f t="shared" si="227"/>
        <v>plays</v>
      </c>
      <c r="S2914" s="10">
        <f t="shared" si="228"/>
        <v>42354.131643518514</v>
      </c>
      <c r="T2914" s="10">
        <f t="shared" si="229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225"/>
        <v>2.0000000000000001E-4</v>
      </c>
      <c r="G2915" t="s">
        <v>8221</v>
      </c>
      <c r="H2915">
        <f>E2915/N2915</f>
        <v>1</v>
      </c>
      <c r="I2915" t="s">
        <v>8224</v>
      </c>
      <c r="J2915" t="s">
        <v>8246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t="str">
        <f t="shared" si="226"/>
        <v>theater</v>
      </c>
      <c r="R2915" t="str">
        <f t="shared" si="227"/>
        <v>plays</v>
      </c>
      <c r="S2915" s="10">
        <f t="shared" si="228"/>
        <v>41828.922905092593</v>
      </c>
      <c r="T2915" s="10">
        <f t="shared" si="229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225"/>
        <v>4.0000000000000003E-5</v>
      </c>
      <c r="G2916" t="s">
        <v>8221</v>
      </c>
      <c r="H2916">
        <f>E2916/N2916</f>
        <v>1</v>
      </c>
      <c r="I2916" t="s">
        <v>8225</v>
      </c>
      <c r="J2916" t="s">
        <v>8247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t="str">
        <f t="shared" si="226"/>
        <v>theater</v>
      </c>
      <c r="R2916" t="str">
        <f t="shared" si="227"/>
        <v>plays</v>
      </c>
      <c r="S2916" s="10">
        <f t="shared" si="228"/>
        <v>42017.907337962963</v>
      </c>
      <c r="T2916" s="10">
        <f t="shared" si="229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225"/>
        <v>0.61099999999999999</v>
      </c>
      <c r="G2917" t="s">
        <v>8221</v>
      </c>
      <c r="H2917">
        <f>E2917/N2917</f>
        <v>203.66666666666666</v>
      </c>
      <c r="I2917" t="s">
        <v>8225</v>
      </c>
      <c r="J2917" t="s">
        <v>8247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t="str">
        <f t="shared" si="226"/>
        <v>theater</v>
      </c>
      <c r="R2917" t="str">
        <f t="shared" si="227"/>
        <v>plays</v>
      </c>
      <c r="S2917" s="10">
        <f t="shared" si="228"/>
        <v>42415.398032407407</v>
      </c>
      <c r="T2917" s="10">
        <f t="shared" si="229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225"/>
        <v>7.8378378378378383E-2</v>
      </c>
      <c r="G2918" t="s">
        <v>8221</v>
      </c>
      <c r="H2918">
        <f>E2918/N2918</f>
        <v>20.714285714285715</v>
      </c>
      <c r="I2918" t="s">
        <v>8225</v>
      </c>
      <c r="J2918" t="s">
        <v>8247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t="str">
        <f t="shared" si="226"/>
        <v>theater</v>
      </c>
      <c r="R2918" t="str">
        <f t="shared" si="227"/>
        <v>plays</v>
      </c>
      <c r="S2918" s="10">
        <f t="shared" si="228"/>
        <v>41755.476724537039</v>
      </c>
      <c r="T2918" s="10">
        <f t="shared" si="229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225"/>
        <v>0.2185</v>
      </c>
      <c r="G2919" t="s">
        <v>8221</v>
      </c>
      <c r="H2919">
        <f>E2919/N2919</f>
        <v>48.555555555555557</v>
      </c>
      <c r="I2919" t="s">
        <v>8224</v>
      </c>
      <c r="J2919" t="s">
        <v>8246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t="str">
        <f t="shared" si="226"/>
        <v>theater</v>
      </c>
      <c r="R2919" t="str">
        <f t="shared" si="227"/>
        <v>plays</v>
      </c>
      <c r="S2919" s="10">
        <f t="shared" si="228"/>
        <v>42245.234340277777</v>
      </c>
      <c r="T2919" s="10">
        <f t="shared" si="229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225"/>
        <v>0.27239999999999998</v>
      </c>
      <c r="G2920" t="s">
        <v>8221</v>
      </c>
      <c r="H2920">
        <f>E2920/N2920</f>
        <v>68.099999999999994</v>
      </c>
      <c r="I2920" t="s">
        <v>8224</v>
      </c>
      <c r="J2920" t="s">
        <v>8246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t="str">
        <f t="shared" si="226"/>
        <v>theater</v>
      </c>
      <c r="R2920" t="str">
        <f t="shared" si="227"/>
        <v>plays</v>
      </c>
      <c r="S2920" s="10">
        <f t="shared" si="228"/>
        <v>42278.629710648151</v>
      </c>
      <c r="T2920" s="10">
        <f t="shared" si="229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225"/>
        <v>8.5000000000000006E-2</v>
      </c>
      <c r="G2921" t="s">
        <v>8221</v>
      </c>
      <c r="H2921">
        <f>E2921/N2921</f>
        <v>8.5</v>
      </c>
      <c r="I2921" t="s">
        <v>8224</v>
      </c>
      <c r="J2921" t="s">
        <v>8246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t="str">
        <f t="shared" si="226"/>
        <v>theater</v>
      </c>
      <c r="R2921" t="str">
        <f t="shared" si="227"/>
        <v>plays</v>
      </c>
      <c r="S2921" s="10">
        <f t="shared" si="228"/>
        <v>41826.61954861111</v>
      </c>
      <c r="T2921" s="10">
        <f t="shared" si="229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225"/>
        <v>0.26840000000000003</v>
      </c>
      <c r="G2922" t="s">
        <v>8221</v>
      </c>
      <c r="H2922">
        <f>E2922/N2922</f>
        <v>51.615384615384613</v>
      </c>
      <c r="I2922" t="s">
        <v>8229</v>
      </c>
      <c r="J2922" t="s">
        <v>8251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t="str">
        <f t="shared" si="226"/>
        <v>theater</v>
      </c>
      <c r="R2922" t="str">
        <f t="shared" si="227"/>
        <v>plays</v>
      </c>
      <c r="S2922" s="10">
        <f t="shared" si="228"/>
        <v>42058.792476851857</v>
      </c>
      <c r="T2922" s="10">
        <f t="shared" si="229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225"/>
        <v>1.29</v>
      </c>
      <c r="G2923" t="s">
        <v>8219</v>
      </c>
      <c r="H2923">
        <f>E2923/N2923</f>
        <v>43</v>
      </c>
      <c r="I2923" t="s">
        <v>8224</v>
      </c>
      <c r="J2923" t="s">
        <v>8246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t="str">
        <f t="shared" si="226"/>
        <v>theater</v>
      </c>
      <c r="R2923" t="str">
        <f t="shared" si="227"/>
        <v>musical</v>
      </c>
      <c r="S2923" s="10">
        <f t="shared" si="228"/>
        <v>41877.886620370373</v>
      </c>
      <c r="T2923" s="10">
        <f t="shared" si="229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225"/>
        <v>1</v>
      </c>
      <c r="G2924" t="s">
        <v>8219</v>
      </c>
      <c r="H2924">
        <f>E2924/N2924</f>
        <v>83.333333333333329</v>
      </c>
      <c r="I2924" t="s">
        <v>8225</v>
      </c>
      <c r="J2924" t="s">
        <v>8247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t="str">
        <f t="shared" si="226"/>
        <v>theater</v>
      </c>
      <c r="R2924" t="str">
        <f t="shared" si="227"/>
        <v>musical</v>
      </c>
      <c r="S2924" s="10">
        <f t="shared" si="228"/>
        <v>42097.874155092592</v>
      </c>
      <c r="T2924" s="10">
        <f t="shared" si="229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225"/>
        <v>1</v>
      </c>
      <c r="G2925" t="s">
        <v>8219</v>
      </c>
      <c r="H2925">
        <f>E2925/N2925</f>
        <v>30</v>
      </c>
      <c r="I2925" t="s">
        <v>8224</v>
      </c>
      <c r="J2925" t="s">
        <v>8246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t="str">
        <f t="shared" si="226"/>
        <v>theater</v>
      </c>
      <c r="R2925" t="str">
        <f t="shared" si="227"/>
        <v>musical</v>
      </c>
      <c r="S2925" s="10">
        <f t="shared" si="228"/>
        <v>42013.15253472222</v>
      </c>
      <c r="T2925" s="10">
        <f t="shared" si="229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225"/>
        <v>1.032</v>
      </c>
      <c r="G2926" t="s">
        <v>8219</v>
      </c>
      <c r="H2926">
        <f>E2926/N2926</f>
        <v>175.51020408163265</v>
      </c>
      <c r="I2926" t="s">
        <v>8224</v>
      </c>
      <c r="J2926" t="s">
        <v>8246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t="str">
        <f t="shared" si="226"/>
        <v>theater</v>
      </c>
      <c r="R2926" t="str">
        <f t="shared" si="227"/>
        <v>musical</v>
      </c>
      <c r="S2926" s="10">
        <f t="shared" si="228"/>
        <v>42103.556828703702</v>
      </c>
      <c r="T2926" s="10">
        <f t="shared" si="229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225"/>
        <v>1.0244597777777777</v>
      </c>
      <c r="G2927" t="s">
        <v>8219</v>
      </c>
      <c r="H2927">
        <f>E2927/N2927</f>
        <v>231.66175879396985</v>
      </c>
      <c r="I2927" t="s">
        <v>8224</v>
      </c>
      <c r="J2927" t="s">
        <v>8246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t="str">
        <f t="shared" si="226"/>
        <v>theater</v>
      </c>
      <c r="R2927" t="str">
        <f t="shared" si="227"/>
        <v>musical</v>
      </c>
      <c r="S2927" s="10">
        <f t="shared" si="228"/>
        <v>41863.584120370368</v>
      </c>
      <c r="T2927" s="10">
        <f t="shared" si="229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225"/>
        <v>1.25</v>
      </c>
      <c r="G2928" t="s">
        <v>8219</v>
      </c>
      <c r="H2928">
        <f>E2928/N2928</f>
        <v>75</v>
      </c>
      <c r="I2928" t="s">
        <v>8224</v>
      </c>
      <c r="J2928" t="s">
        <v>8246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t="str">
        <f t="shared" si="226"/>
        <v>theater</v>
      </c>
      <c r="R2928" t="str">
        <f t="shared" si="227"/>
        <v>musical</v>
      </c>
      <c r="S2928" s="10">
        <f t="shared" si="228"/>
        <v>42044.765960648147</v>
      </c>
      <c r="T2928" s="10">
        <f t="shared" si="229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225"/>
        <v>1.3083333333333333</v>
      </c>
      <c r="G2929" t="s">
        <v>8219</v>
      </c>
      <c r="H2929">
        <f>E2929/N2929</f>
        <v>112.14285714285714</v>
      </c>
      <c r="I2929" t="s">
        <v>8224</v>
      </c>
      <c r="J2929" t="s">
        <v>8246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t="str">
        <f t="shared" si="226"/>
        <v>theater</v>
      </c>
      <c r="R2929" t="str">
        <f t="shared" si="227"/>
        <v>musical</v>
      </c>
      <c r="S2929" s="10">
        <f t="shared" si="228"/>
        <v>41806.669317129628</v>
      </c>
      <c r="T2929" s="10">
        <f t="shared" si="229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225"/>
        <v>1</v>
      </c>
      <c r="G2930" t="s">
        <v>8219</v>
      </c>
      <c r="H2930">
        <f>E2930/N2930</f>
        <v>41.666666666666664</v>
      </c>
      <c r="I2930" t="s">
        <v>8224</v>
      </c>
      <c r="J2930" t="s">
        <v>8246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t="str">
        <f t="shared" si="226"/>
        <v>theater</v>
      </c>
      <c r="R2930" t="str">
        <f t="shared" si="227"/>
        <v>musical</v>
      </c>
      <c r="S2930" s="10">
        <f t="shared" si="228"/>
        <v>42403.998217592598</v>
      </c>
      <c r="T2930" s="10">
        <f t="shared" si="229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225"/>
        <v>1.02069375</v>
      </c>
      <c r="G2931" t="s">
        <v>8219</v>
      </c>
      <c r="H2931">
        <f>E2931/N2931</f>
        <v>255.17343750000001</v>
      </c>
      <c r="I2931" t="s">
        <v>8224</v>
      </c>
      <c r="J2931" t="s">
        <v>8246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t="str">
        <f t="shared" si="226"/>
        <v>theater</v>
      </c>
      <c r="R2931" t="str">
        <f t="shared" si="227"/>
        <v>musical</v>
      </c>
      <c r="S2931" s="10">
        <f t="shared" si="228"/>
        <v>41754.564328703702</v>
      </c>
      <c r="T2931" s="10">
        <f t="shared" si="229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225"/>
        <v>1.0092000000000001</v>
      </c>
      <c r="G2932" t="s">
        <v>8219</v>
      </c>
      <c r="H2932">
        <f>E2932/N2932</f>
        <v>162.7741935483871</v>
      </c>
      <c r="I2932" t="s">
        <v>8225</v>
      </c>
      <c r="J2932" t="s">
        <v>8247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t="str">
        <f t="shared" si="226"/>
        <v>theater</v>
      </c>
      <c r="R2932" t="str">
        <f t="shared" si="227"/>
        <v>musical</v>
      </c>
      <c r="S2932" s="10">
        <f t="shared" si="228"/>
        <v>42101.584074074075</v>
      </c>
      <c r="T2932" s="10">
        <f t="shared" si="229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225"/>
        <v>1.06</v>
      </c>
      <c r="G2933" t="s">
        <v>8219</v>
      </c>
      <c r="H2933">
        <f>E2933/N2933</f>
        <v>88.333333333333329</v>
      </c>
      <c r="I2933" t="s">
        <v>8229</v>
      </c>
      <c r="J2933" t="s">
        <v>8251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t="str">
        <f t="shared" si="226"/>
        <v>theater</v>
      </c>
      <c r="R2933" t="str">
        <f t="shared" si="227"/>
        <v>musical</v>
      </c>
      <c r="S2933" s="10">
        <f t="shared" si="228"/>
        <v>41872.291238425925</v>
      </c>
      <c r="T2933" s="10">
        <f t="shared" si="229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225"/>
        <v>1.0509677419354839</v>
      </c>
      <c r="G2934" t="s">
        <v>8219</v>
      </c>
      <c r="H2934">
        <f>E2934/N2934</f>
        <v>85.736842105263165</v>
      </c>
      <c r="I2934" t="s">
        <v>8226</v>
      </c>
      <c r="J2934" t="s">
        <v>8248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t="str">
        <f t="shared" si="226"/>
        <v>theater</v>
      </c>
      <c r="R2934" t="str">
        <f t="shared" si="227"/>
        <v>musical</v>
      </c>
      <c r="S2934" s="10">
        <f t="shared" si="228"/>
        <v>42025.164780092593</v>
      </c>
      <c r="T2934" s="10">
        <f t="shared" si="229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225"/>
        <v>1.0276000000000001</v>
      </c>
      <c r="G2935" t="s">
        <v>8219</v>
      </c>
      <c r="H2935">
        <f>E2935/N2935</f>
        <v>47.574074074074076</v>
      </c>
      <c r="I2935" t="s">
        <v>8224</v>
      </c>
      <c r="J2935" t="s">
        <v>8246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t="str">
        <f t="shared" si="226"/>
        <v>theater</v>
      </c>
      <c r="R2935" t="str">
        <f t="shared" si="227"/>
        <v>musical</v>
      </c>
      <c r="S2935" s="10">
        <f t="shared" si="228"/>
        <v>42495.956631944442</v>
      </c>
      <c r="T2935" s="10">
        <f t="shared" si="229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225"/>
        <v>1.08</v>
      </c>
      <c r="G2936" t="s">
        <v>8219</v>
      </c>
      <c r="H2936">
        <f>E2936/N2936</f>
        <v>72.972972972972968</v>
      </c>
      <c r="I2936" t="s">
        <v>8229</v>
      </c>
      <c r="J2936" t="s">
        <v>8251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t="str">
        <f t="shared" si="226"/>
        <v>theater</v>
      </c>
      <c r="R2936" t="str">
        <f t="shared" si="227"/>
        <v>musical</v>
      </c>
      <c r="S2936" s="10">
        <f t="shared" si="228"/>
        <v>41775.636157407411</v>
      </c>
      <c r="T2936" s="10">
        <f t="shared" si="229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225"/>
        <v>1.0088571428571429</v>
      </c>
      <c r="G2937" t="s">
        <v>8219</v>
      </c>
      <c r="H2937">
        <f>E2937/N2937</f>
        <v>90.538461538461533</v>
      </c>
      <c r="I2937" t="s">
        <v>8224</v>
      </c>
      <c r="J2937" t="s">
        <v>8246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t="str">
        <f t="shared" si="226"/>
        <v>theater</v>
      </c>
      <c r="R2937" t="str">
        <f t="shared" si="227"/>
        <v>musical</v>
      </c>
      <c r="S2937" s="10">
        <f t="shared" si="228"/>
        <v>42553.583425925928</v>
      </c>
      <c r="T2937" s="10">
        <f t="shared" si="229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225"/>
        <v>1.28</v>
      </c>
      <c r="G2938" t="s">
        <v>8219</v>
      </c>
      <c r="H2938">
        <f>E2938/N2938</f>
        <v>37.647058823529413</v>
      </c>
      <c r="I2938" t="s">
        <v>8224</v>
      </c>
      <c r="J2938" t="s">
        <v>8246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t="str">
        <f t="shared" si="226"/>
        <v>theater</v>
      </c>
      <c r="R2938" t="str">
        <f t="shared" si="227"/>
        <v>musical</v>
      </c>
      <c r="S2938" s="10">
        <f t="shared" si="228"/>
        <v>41912.650729166664</v>
      </c>
      <c r="T2938" s="10">
        <f t="shared" si="229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225"/>
        <v>1.3333333333333333</v>
      </c>
      <c r="G2939" t="s">
        <v>8219</v>
      </c>
      <c r="H2939">
        <f>E2939/N2939</f>
        <v>36.363636363636367</v>
      </c>
      <c r="I2939" t="s">
        <v>8225</v>
      </c>
      <c r="J2939" t="s">
        <v>8247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t="str">
        <f t="shared" si="226"/>
        <v>theater</v>
      </c>
      <c r="R2939" t="str">
        <f t="shared" si="227"/>
        <v>musical</v>
      </c>
      <c r="S2939" s="10">
        <f t="shared" si="228"/>
        <v>41803.457326388889</v>
      </c>
      <c r="T2939" s="10">
        <f t="shared" si="229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225"/>
        <v>1.0137499999999999</v>
      </c>
      <c r="G2940" t="s">
        <v>8219</v>
      </c>
      <c r="H2940">
        <f>E2940/N2940</f>
        <v>126.71875</v>
      </c>
      <c r="I2940" t="s">
        <v>8224</v>
      </c>
      <c r="J2940" t="s">
        <v>8246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t="str">
        <f t="shared" si="226"/>
        <v>theater</v>
      </c>
      <c r="R2940" t="str">
        <f t="shared" si="227"/>
        <v>musical</v>
      </c>
      <c r="S2940" s="10">
        <f t="shared" si="228"/>
        <v>42004.703865740739</v>
      </c>
      <c r="T2940" s="10">
        <f t="shared" si="229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225"/>
        <v>1.0287500000000001</v>
      </c>
      <c r="G2941" t="s">
        <v>8219</v>
      </c>
      <c r="H2941">
        <f>E2941/N2941</f>
        <v>329.2</v>
      </c>
      <c r="I2941" t="s">
        <v>8224</v>
      </c>
      <c r="J2941" t="s">
        <v>8246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t="str">
        <f t="shared" si="226"/>
        <v>theater</v>
      </c>
      <c r="R2941" t="str">
        <f t="shared" si="227"/>
        <v>musical</v>
      </c>
      <c r="S2941" s="10">
        <f t="shared" si="228"/>
        <v>41845.809166666666</v>
      </c>
      <c r="T2941" s="10">
        <f t="shared" si="229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225"/>
        <v>1.0724</v>
      </c>
      <c r="G2942" t="s">
        <v>8219</v>
      </c>
      <c r="H2942">
        <f>E2942/N2942</f>
        <v>81.242424242424249</v>
      </c>
      <c r="I2942" t="s">
        <v>8224</v>
      </c>
      <c r="J2942" t="s">
        <v>8246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t="str">
        <f t="shared" si="226"/>
        <v>theater</v>
      </c>
      <c r="R2942" t="str">
        <f t="shared" si="227"/>
        <v>musical</v>
      </c>
      <c r="S2942" s="10">
        <f t="shared" si="228"/>
        <v>41982.773356481484</v>
      </c>
      <c r="T2942" s="10">
        <f t="shared" si="229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225"/>
        <v>4.0000000000000003E-5</v>
      </c>
      <c r="G2943" t="s">
        <v>8221</v>
      </c>
      <c r="H2943">
        <f>E2943/N2943</f>
        <v>1</v>
      </c>
      <c r="I2943" t="s">
        <v>8224</v>
      </c>
      <c r="J2943" t="s">
        <v>8246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t="str">
        <f t="shared" si="226"/>
        <v>theater</v>
      </c>
      <c r="R2943" t="str">
        <f t="shared" si="227"/>
        <v>spaces</v>
      </c>
      <c r="S2943" s="10">
        <f t="shared" si="228"/>
        <v>42034.960127314815</v>
      </c>
      <c r="T2943" s="10">
        <f t="shared" si="229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225"/>
        <v>0.20424999999999999</v>
      </c>
      <c r="G2944" t="s">
        <v>8221</v>
      </c>
      <c r="H2944">
        <f>E2944/N2944</f>
        <v>202.22772277227722</v>
      </c>
      <c r="I2944" t="s">
        <v>8229</v>
      </c>
      <c r="J2944" t="s">
        <v>8251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t="str">
        <f t="shared" si="226"/>
        <v>theater</v>
      </c>
      <c r="R2944" t="str">
        <f t="shared" si="227"/>
        <v>spaces</v>
      </c>
      <c r="S2944" s="10">
        <f t="shared" si="228"/>
        <v>42334.803923611107</v>
      </c>
      <c r="T2944" s="10">
        <f t="shared" si="229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225"/>
        <v>0</v>
      </c>
      <c r="G2945" t="s">
        <v>8221</v>
      </c>
      <c r="H2945" t="e">
        <f>E2945/N2945</f>
        <v>#DIV/0!</v>
      </c>
      <c r="I2945" t="s">
        <v>8224</v>
      </c>
      <c r="J2945" t="s">
        <v>8246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t="str">
        <f t="shared" si="226"/>
        <v>theater</v>
      </c>
      <c r="R2945" t="str">
        <f t="shared" si="227"/>
        <v>spaces</v>
      </c>
      <c r="S2945" s="10">
        <f t="shared" si="228"/>
        <v>42077.129398148143</v>
      </c>
      <c r="T2945" s="10">
        <f t="shared" si="229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si="225"/>
        <v>0.01</v>
      </c>
      <c r="G2946" t="s">
        <v>8221</v>
      </c>
      <c r="H2946">
        <f>E2946/N2946</f>
        <v>100</v>
      </c>
      <c r="I2946" t="s">
        <v>8224</v>
      </c>
      <c r="J2946" t="s">
        <v>8246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t="str">
        <f t="shared" si="226"/>
        <v>theater</v>
      </c>
      <c r="R2946" t="str">
        <f t="shared" si="227"/>
        <v>spaces</v>
      </c>
      <c r="S2946" s="10">
        <f t="shared" si="228"/>
        <v>42132.9143287037</v>
      </c>
      <c r="T2946" s="10">
        <f t="shared" si="22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ref="F2947:F3010" si="230">E2947/D2947</f>
        <v>0</v>
      </c>
      <c r="G2947" t="s">
        <v>8221</v>
      </c>
      <c r="H2947" t="e">
        <f>E2947/N2947</f>
        <v>#DIV/0!</v>
      </c>
      <c r="I2947" t="s">
        <v>8224</v>
      </c>
      <c r="J2947" t="s">
        <v>8246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t="str">
        <f t="shared" ref="Q2947:Q3010" si="231">LEFT(P2947,(FIND("/",P2947,1)-1))</f>
        <v>theater</v>
      </c>
      <c r="R2947" t="str">
        <f t="shared" ref="R2947:R3010" si="232">MID(P2947,FIND("/",P2947)+1,256)</f>
        <v>spaces</v>
      </c>
      <c r="S2947" s="10">
        <f t="shared" ref="S2947:S3010" si="233">(((L2947/60)/60)/24)+DATE(1970,1,1)</f>
        <v>42118.139583333337</v>
      </c>
      <c r="T2947" s="10">
        <f t="shared" ref="T2947:T3010" si="234">(((K2947/60)/60)/24)+DATE(1970,1,1)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230"/>
        <v>1E-3</v>
      </c>
      <c r="G2948" t="s">
        <v>8221</v>
      </c>
      <c r="H2948">
        <f>E2948/N2948</f>
        <v>1</v>
      </c>
      <c r="I2948" t="s">
        <v>8225</v>
      </c>
      <c r="J2948" t="s">
        <v>8247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t="str">
        <f t="shared" si="231"/>
        <v>theater</v>
      </c>
      <c r="R2948" t="str">
        <f t="shared" si="232"/>
        <v>spaces</v>
      </c>
      <c r="S2948" s="10">
        <f t="shared" si="233"/>
        <v>42567.531157407408</v>
      </c>
      <c r="T2948" s="10">
        <f t="shared" si="234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230"/>
        <v>4.2880000000000001E-2</v>
      </c>
      <c r="G2949" t="s">
        <v>8221</v>
      </c>
      <c r="H2949">
        <f>E2949/N2949</f>
        <v>82.461538461538467</v>
      </c>
      <c r="I2949" t="s">
        <v>8224</v>
      </c>
      <c r="J2949" t="s">
        <v>8246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t="str">
        <f t="shared" si="231"/>
        <v>theater</v>
      </c>
      <c r="R2949" t="str">
        <f t="shared" si="232"/>
        <v>spaces</v>
      </c>
      <c r="S2949" s="10">
        <f t="shared" si="233"/>
        <v>42649.562118055561</v>
      </c>
      <c r="T2949" s="10">
        <f t="shared" si="234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230"/>
        <v>4.8000000000000001E-5</v>
      </c>
      <c r="G2950" t="s">
        <v>8221</v>
      </c>
      <c r="H2950">
        <f>E2950/N2950</f>
        <v>2.6666666666666665</v>
      </c>
      <c r="I2950" t="s">
        <v>8224</v>
      </c>
      <c r="J2950" t="s">
        <v>8246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t="str">
        <f t="shared" si="231"/>
        <v>theater</v>
      </c>
      <c r="R2950" t="str">
        <f t="shared" si="232"/>
        <v>spaces</v>
      </c>
      <c r="S2950" s="10">
        <f t="shared" si="233"/>
        <v>42097.649224537032</v>
      </c>
      <c r="T2950" s="10">
        <f t="shared" si="234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230"/>
        <v>2.5000000000000001E-2</v>
      </c>
      <c r="G2951" t="s">
        <v>8221</v>
      </c>
      <c r="H2951">
        <f>E2951/N2951</f>
        <v>12.5</v>
      </c>
      <c r="I2951" t="s">
        <v>8224</v>
      </c>
      <c r="J2951" t="s">
        <v>8246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t="str">
        <f t="shared" si="231"/>
        <v>theater</v>
      </c>
      <c r="R2951" t="str">
        <f t="shared" si="232"/>
        <v>spaces</v>
      </c>
      <c r="S2951" s="10">
        <f t="shared" si="233"/>
        <v>42297.823113425926</v>
      </c>
      <c r="T2951" s="10">
        <f t="shared" si="234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230"/>
        <v>0</v>
      </c>
      <c r="G2952" t="s">
        <v>8221</v>
      </c>
      <c r="H2952" t="e">
        <f>E2952/N2952</f>
        <v>#DIV/0!</v>
      </c>
      <c r="I2952" t="s">
        <v>8224</v>
      </c>
      <c r="J2952" t="s">
        <v>8246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t="str">
        <f t="shared" si="231"/>
        <v>theater</v>
      </c>
      <c r="R2952" t="str">
        <f t="shared" si="232"/>
        <v>spaces</v>
      </c>
      <c r="S2952" s="10">
        <f t="shared" si="233"/>
        <v>42362.36518518519</v>
      </c>
      <c r="T2952" s="10">
        <f t="shared" si="234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230"/>
        <v>2.1919999999999999E-2</v>
      </c>
      <c r="G2953" t="s">
        <v>8220</v>
      </c>
      <c r="H2953">
        <f>E2953/N2953</f>
        <v>18.896551724137932</v>
      </c>
      <c r="I2953" t="s">
        <v>8224</v>
      </c>
      <c r="J2953" t="s">
        <v>8246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t="str">
        <f t="shared" si="231"/>
        <v>theater</v>
      </c>
      <c r="R2953" t="str">
        <f t="shared" si="232"/>
        <v>spaces</v>
      </c>
      <c r="S2953" s="10">
        <f t="shared" si="233"/>
        <v>41872.802928240737</v>
      </c>
      <c r="T2953" s="10">
        <f t="shared" si="234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230"/>
        <v>8.0250000000000002E-2</v>
      </c>
      <c r="G2954" t="s">
        <v>8220</v>
      </c>
      <c r="H2954">
        <f>E2954/N2954</f>
        <v>200.625</v>
      </c>
      <c r="I2954" t="s">
        <v>8224</v>
      </c>
      <c r="J2954" t="s">
        <v>8246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t="str">
        <f t="shared" si="231"/>
        <v>theater</v>
      </c>
      <c r="R2954" t="str">
        <f t="shared" si="232"/>
        <v>spaces</v>
      </c>
      <c r="S2954" s="10">
        <f t="shared" si="233"/>
        <v>42628.690266203703</v>
      </c>
      <c r="T2954" s="10">
        <f t="shared" si="234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230"/>
        <v>1.5125E-3</v>
      </c>
      <c r="G2955" t="s">
        <v>8220</v>
      </c>
      <c r="H2955">
        <f>E2955/N2955</f>
        <v>201.66666666666666</v>
      </c>
      <c r="I2955" t="s">
        <v>8224</v>
      </c>
      <c r="J2955" t="s">
        <v>8246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t="str">
        <f t="shared" si="231"/>
        <v>theater</v>
      </c>
      <c r="R2955" t="str">
        <f t="shared" si="232"/>
        <v>spaces</v>
      </c>
      <c r="S2955" s="10">
        <f t="shared" si="233"/>
        <v>42255.791909722218</v>
      </c>
      <c r="T2955" s="10">
        <f t="shared" si="234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230"/>
        <v>0</v>
      </c>
      <c r="G2956" t="s">
        <v>8220</v>
      </c>
      <c r="H2956" t="e">
        <f>E2956/N2956</f>
        <v>#DIV/0!</v>
      </c>
      <c r="I2956" t="s">
        <v>8224</v>
      </c>
      <c r="J2956" t="s">
        <v>8246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t="str">
        <f t="shared" si="231"/>
        <v>theater</v>
      </c>
      <c r="R2956" t="str">
        <f t="shared" si="232"/>
        <v>spaces</v>
      </c>
      <c r="S2956" s="10">
        <f t="shared" si="233"/>
        <v>42790.583368055552</v>
      </c>
      <c r="T2956" s="10">
        <f t="shared" si="234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230"/>
        <v>0.59583333333333333</v>
      </c>
      <c r="G2957" t="s">
        <v>8220</v>
      </c>
      <c r="H2957">
        <f>E2957/N2957</f>
        <v>65</v>
      </c>
      <c r="I2957" t="s">
        <v>8224</v>
      </c>
      <c r="J2957" t="s">
        <v>8246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t="str">
        <f t="shared" si="231"/>
        <v>theater</v>
      </c>
      <c r="R2957" t="str">
        <f t="shared" si="232"/>
        <v>spaces</v>
      </c>
      <c r="S2957" s="10">
        <f t="shared" si="233"/>
        <v>42141.741307870368</v>
      </c>
      <c r="T2957" s="10">
        <f t="shared" si="234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230"/>
        <v>0.16734177215189874</v>
      </c>
      <c r="G2958" t="s">
        <v>8220</v>
      </c>
      <c r="H2958">
        <f>E2958/N2958</f>
        <v>66.099999999999994</v>
      </c>
      <c r="I2958" t="s">
        <v>8224</v>
      </c>
      <c r="J2958" t="s">
        <v>8246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t="str">
        <f t="shared" si="231"/>
        <v>theater</v>
      </c>
      <c r="R2958" t="str">
        <f t="shared" si="232"/>
        <v>spaces</v>
      </c>
      <c r="S2958" s="10">
        <f t="shared" si="233"/>
        <v>42464.958912037036</v>
      </c>
      <c r="T2958" s="10">
        <f t="shared" si="234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230"/>
        <v>1.8666666666666668E-2</v>
      </c>
      <c r="G2959" t="s">
        <v>8220</v>
      </c>
      <c r="H2959">
        <f>E2959/N2959</f>
        <v>93.333333333333329</v>
      </c>
      <c r="I2959" t="s">
        <v>8224</v>
      </c>
      <c r="J2959" t="s">
        <v>8246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t="str">
        <f t="shared" si="231"/>
        <v>theater</v>
      </c>
      <c r="R2959" t="str">
        <f t="shared" si="232"/>
        <v>spaces</v>
      </c>
      <c r="S2959" s="10">
        <f t="shared" si="233"/>
        <v>42031.011249999996</v>
      </c>
      <c r="T2959" s="10">
        <f t="shared" si="234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230"/>
        <v>0</v>
      </c>
      <c r="G2960" t="s">
        <v>8220</v>
      </c>
      <c r="H2960" t="e">
        <f>E2960/N2960</f>
        <v>#DIV/0!</v>
      </c>
      <c r="I2960" t="s">
        <v>8224</v>
      </c>
      <c r="J2960" t="s">
        <v>8246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t="str">
        <f t="shared" si="231"/>
        <v>theater</v>
      </c>
      <c r="R2960" t="str">
        <f t="shared" si="232"/>
        <v>spaces</v>
      </c>
      <c r="S2960" s="10">
        <f t="shared" si="233"/>
        <v>42438.779131944444</v>
      </c>
      <c r="T2960" s="10">
        <f t="shared" si="234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230"/>
        <v>0</v>
      </c>
      <c r="G2961" t="s">
        <v>8220</v>
      </c>
      <c r="H2961" t="e">
        <f>E2961/N2961</f>
        <v>#DIV/0!</v>
      </c>
      <c r="I2961" t="s">
        <v>8225</v>
      </c>
      <c r="J2961" t="s">
        <v>8247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t="str">
        <f t="shared" si="231"/>
        <v>theater</v>
      </c>
      <c r="R2961" t="str">
        <f t="shared" si="232"/>
        <v>spaces</v>
      </c>
      <c r="S2961" s="10">
        <f t="shared" si="233"/>
        <v>42498.008391203708</v>
      </c>
      <c r="T2961" s="10">
        <f t="shared" si="234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230"/>
        <v>0</v>
      </c>
      <c r="G2962" t="s">
        <v>8220</v>
      </c>
      <c r="H2962" t="e">
        <f>E2962/N2962</f>
        <v>#DIV/0!</v>
      </c>
      <c r="I2962" t="s">
        <v>8224</v>
      </c>
      <c r="J2962" t="s">
        <v>8246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t="str">
        <f t="shared" si="231"/>
        <v>theater</v>
      </c>
      <c r="R2962" t="str">
        <f t="shared" si="232"/>
        <v>spaces</v>
      </c>
      <c r="S2962" s="10">
        <f t="shared" si="233"/>
        <v>41863.757210648146</v>
      </c>
      <c r="T2962" s="10">
        <f t="shared" si="234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230"/>
        <v>1.0962000000000001</v>
      </c>
      <c r="G2963" t="s">
        <v>8219</v>
      </c>
      <c r="H2963">
        <f>E2963/N2963</f>
        <v>50.75</v>
      </c>
      <c r="I2963" t="s">
        <v>8224</v>
      </c>
      <c r="J2963" t="s">
        <v>8246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t="str">
        <f t="shared" si="231"/>
        <v>theater</v>
      </c>
      <c r="R2963" t="str">
        <f t="shared" si="232"/>
        <v>plays</v>
      </c>
      <c r="S2963" s="10">
        <f t="shared" si="233"/>
        <v>42061.212488425925</v>
      </c>
      <c r="T2963" s="10">
        <f t="shared" si="234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230"/>
        <v>1.218</v>
      </c>
      <c r="G2964" t="s">
        <v>8219</v>
      </c>
      <c r="H2964">
        <f>E2964/N2964</f>
        <v>60.9</v>
      </c>
      <c r="I2964" t="s">
        <v>8224</v>
      </c>
      <c r="J2964" t="s">
        <v>8246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t="str">
        <f t="shared" si="231"/>
        <v>theater</v>
      </c>
      <c r="R2964" t="str">
        <f t="shared" si="232"/>
        <v>plays</v>
      </c>
      <c r="S2964" s="10">
        <f t="shared" si="233"/>
        <v>42036.24428240741</v>
      </c>
      <c r="T2964" s="10">
        <f t="shared" si="234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230"/>
        <v>1.0685</v>
      </c>
      <c r="G2965" t="s">
        <v>8219</v>
      </c>
      <c r="H2965">
        <f>E2965/N2965</f>
        <v>109.03061224489795</v>
      </c>
      <c r="I2965" t="s">
        <v>8224</v>
      </c>
      <c r="J2965" t="s">
        <v>8246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t="str">
        <f t="shared" si="231"/>
        <v>theater</v>
      </c>
      <c r="R2965" t="str">
        <f t="shared" si="232"/>
        <v>plays</v>
      </c>
      <c r="S2965" s="10">
        <f t="shared" si="233"/>
        <v>42157.470185185186</v>
      </c>
      <c r="T2965" s="10">
        <f t="shared" si="234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230"/>
        <v>1.0071379999999999</v>
      </c>
      <c r="G2966" t="s">
        <v>8219</v>
      </c>
      <c r="H2966">
        <f>E2966/N2966</f>
        <v>25.692295918367346</v>
      </c>
      <c r="I2966" t="s">
        <v>8224</v>
      </c>
      <c r="J2966" t="s">
        <v>8246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t="str">
        <f t="shared" si="231"/>
        <v>theater</v>
      </c>
      <c r="R2966" t="str">
        <f t="shared" si="232"/>
        <v>plays</v>
      </c>
      <c r="S2966" s="10">
        <f t="shared" si="233"/>
        <v>41827.909942129627</v>
      </c>
      <c r="T2966" s="10">
        <f t="shared" si="234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230"/>
        <v>1.0900000000000001</v>
      </c>
      <c r="G2967" t="s">
        <v>8219</v>
      </c>
      <c r="H2967">
        <f>E2967/N2967</f>
        <v>41.92307692307692</v>
      </c>
      <c r="I2967" t="s">
        <v>8224</v>
      </c>
      <c r="J2967" t="s">
        <v>8246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t="str">
        <f t="shared" si="231"/>
        <v>theater</v>
      </c>
      <c r="R2967" t="str">
        <f t="shared" si="232"/>
        <v>plays</v>
      </c>
      <c r="S2967" s="10">
        <f t="shared" si="233"/>
        <v>42162.729548611111</v>
      </c>
      <c r="T2967" s="10">
        <f t="shared" si="234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230"/>
        <v>1.1363000000000001</v>
      </c>
      <c r="G2968" t="s">
        <v>8219</v>
      </c>
      <c r="H2968">
        <f>E2968/N2968</f>
        <v>88.7734375</v>
      </c>
      <c r="I2968" t="s">
        <v>8224</v>
      </c>
      <c r="J2968" t="s">
        <v>8246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t="str">
        <f t="shared" si="231"/>
        <v>theater</v>
      </c>
      <c r="R2968" t="str">
        <f t="shared" si="232"/>
        <v>plays</v>
      </c>
      <c r="S2968" s="10">
        <f t="shared" si="233"/>
        <v>42233.738564814819</v>
      </c>
      <c r="T2968" s="10">
        <f t="shared" si="234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230"/>
        <v>1.1392</v>
      </c>
      <c r="G2969" t="s">
        <v>8219</v>
      </c>
      <c r="H2969">
        <f>E2969/N2969</f>
        <v>80.225352112676063</v>
      </c>
      <c r="I2969" t="s">
        <v>8224</v>
      </c>
      <c r="J2969" t="s">
        <v>8246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t="str">
        <f t="shared" si="231"/>
        <v>theater</v>
      </c>
      <c r="R2969" t="str">
        <f t="shared" si="232"/>
        <v>plays</v>
      </c>
      <c r="S2969" s="10">
        <f t="shared" si="233"/>
        <v>42042.197824074072</v>
      </c>
      <c r="T2969" s="10">
        <f t="shared" si="234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230"/>
        <v>1.06</v>
      </c>
      <c r="G2970" t="s">
        <v>8219</v>
      </c>
      <c r="H2970">
        <f>E2970/N2970</f>
        <v>78.936170212765958</v>
      </c>
      <c r="I2970" t="s">
        <v>8224</v>
      </c>
      <c r="J2970" t="s">
        <v>8246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t="str">
        <f t="shared" si="231"/>
        <v>theater</v>
      </c>
      <c r="R2970" t="str">
        <f t="shared" si="232"/>
        <v>plays</v>
      </c>
      <c r="S2970" s="10">
        <f t="shared" si="233"/>
        <v>42585.523842592593</v>
      </c>
      <c r="T2970" s="10">
        <f t="shared" si="234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230"/>
        <v>1.625</v>
      </c>
      <c r="G2971" t="s">
        <v>8219</v>
      </c>
      <c r="H2971">
        <f>E2971/N2971</f>
        <v>95.588235294117652</v>
      </c>
      <c r="I2971" t="s">
        <v>8229</v>
      </c>
      <c r="J2971" t="s">
        <v>8251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t="str">
        <f t="shared" si="231"/>
        <v>theater</v>
      </c>
      <c r="R2971" t="str">
        <f t="shared" si="232"/>
        <v>plays</v>
      </c>
      <c r="S2971" s="10">
        <f t="shared" si="233"/>
        <v>42097.786493055552</v>
      </c>
      <c r="T2971" s="10">
        <f t="shared" si="234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230"/>
        <v>1.06</v>
      </c>
      <c r="G2972" t="s">
        <v>8219</v>
      </c>
      <c r="H2972">
        <f>E2972/N2972</f>
        <v>69.890109890109883</v>
      </c>
      <c r="I2972" t="s">
        <v>8224</v>
      </c>
      <c r="J2972" t="s">
        <v>8246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t="str">
        <f t="shared" si="231"/>
        <v>theater</v>
      </c>
      <c r="R2972" t="str">
        <f t="shared" si="232"/>
        <v>plays</v>
      </c>
      <c r="S2972" s="10">
        <f t="shared" si="233"/>
        <v>41808.669571759259</v>
      </c>
      <c r="T2972" s="10">
        <f t="shared" si="234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230"/>
        <v>1.0015624999999999</v>
      </c>
      <c r="G2973" t="s">
        <v>8219</v>
      </c>
      <c r="H2973">
        <f>E2973/N2973</f>
        <v>74.534883720930239</v>
      </c>
      <c r="I2973" t="s">
        <v>8224</v>
      </c>
      <c r="J2973" t="s">
        <v>8246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t="str">
        <f t="shared" si="231"/>
        <v>theater</v>
      </c>
      <c r="R2973" t="str">
        <f t="shared" si="232"/>
        <v>plays</v>
      </c>
      <c r="S2973" s="10">
        <f t="shared" si="233"/>
        <v>41852.658310185187</v>
      </c>
      <c r="T2973" s="10">
        <f t="shared" si="234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230"/>
        <v>1.0535000000000001</v>
      </c>
      <c r="G2974" t="s">
        <v>8219</v>
      </c>
      <c r="H2974">
        <f>E2974/N2974</f>
        <v>123.94117647058823</v>
      </c>
      <c r="I2974" t="s">
        <v>8224</v>
      </c>
      <c r="J2974" t="s">
        <v>8246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t="str">
        <f t="shared" si="231"/>
        <v>theater</v>
      </c>
      <c r="R2974" t="str">
        <f t="shared" si="232"/>
        <v>plays</v>
      </c>
      <c r="S2974" s="10">
        <f t="shared" si="233"/>
        <v>42694.110185185185</v>
      </c>
      <c r="T2974" s="10">
        <f t="shared" si="234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230"/>
        <v>1.748</v>
      </c>
      <c r="G2975" t="s">
        <v>8219</v>
      </c>
      <c r="H2975">
        <f>E2975/N2975</f>
        <v>264.84848484848487</v>
      </c>
      <c r="I2975" t="s">
        <v>8224</v>
      </c>
      <c r="J2975" t="s">
        <v>8246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t="str">
        <f t="shared" si="231"/>
        <v>theater</v>
      </c>
      <c r="R2975" t="str">
        <f t="shared" si="232"/>
        <v>plays</v>
      </c>
      <c r="S2975" s="10">
        <f t="shared" si="233"/>
        <v>42341.818379629629</v>
      </c>
      <c r="T2975" s="10">
        <f t="shared" si="234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230"/>
        <v>1.02</v>
      </c>
      <c r="G2976" t="s">
        <v>8219</v>
      </c>
      <c r="H2976">
        <f>E2976/N2976</f>
        <v>58.620689655172413</v>
      </c>
      <c r="I2976" t="s">
        <v>8224</v>
      </c>
      <c r="J2976" t="s">
        <v>8246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t="str">
        <f t="shared" si="231"/>
        <v>theater</v>
      </c>
      <c r="R2976" t="str">
        <f t="shared" si="232"/>
        <v>plays</v>
      </c>
      <c r="S2976" s="10">
        <f t="shared" si="233"/>
        <v>41880.061006944445</v>
      </c>
      <c r="T2976" s="10">
        <f t="shared" si="234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230"/>
        <v>1.00125</v>
      </c>
      <c r="G2977" t="s">
        <v>8219</v>
      </c>
      <c r="H2977">
        <f>E2977/N2977</f>
        <v>70.884955752212392</v>
      </c>
      <c r="I2977" t="s">
        <v>8224</v>
      </c>
      <c r="J2977" t="s">
        <v>8246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t="str">
        <f t="shared" si="231"/>
        <v>theater</v>
      </c>
      <c r="R2977" t="str">
        <f t="shared" si="232"/>
        <v>plays</v>
      </c>
      <c r="S2977" s="10">
        <f t="shared" si="233"/>
        <v>41941.683865740742</v>
      </c>
      <c r="T2977" s="10">
        <f t="shared" si="234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230"/>
        <v>1.7142857142857142</v>
      </c>
      <c r="G2978" t="s">
        <v>8219</v>
      </c>
      <c r="H2978">
        <f>E2978/N2978</f>
        <v>8.5714285714285712</v>
      </c>
      <c r="I2978" t="s">
        <v>8225</v>
      </c>
      <c r="J2978" t="s">
        <v>8247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t="str">
        <f t="shared" si="231"/>
        <v>theater</v>
      </c>
      <c r="R2978" t="str">
        <f t="shared" si="232"/>
        <v>plays</v>
      </c>
      <c r="S2978" s="10">
        <f t="shared" si="233"/>
        <v>42425.730671296296</v>
      </c>
      <c r="T2978" s="10">
        <f t="shared" si="234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230"/>
        <v>1.1356666666666666</v>
      </c>
      <c r="G2979" t="s">
        <v>8219</v>
      </c>
      <c r="H2979">
        <f>E2979/N2979</f>
        <v>113.56666666666666</v>
      </c>
      <c r="I2979" t="s">
        <v>8224</v>
      </c>
      <c r="J2979" t="s">
        <v>8246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t="str">
        <f t="shared" si="231"/>
        <v>theater</v>
      </c>
      <c r="R2979" t="str">
        <f t="shared" si="232"/>
        <v>plays</v>
      </c>
      <c r="S2979" s="10">
        <f t="shared" si="233"/>
        <v>42026.88118055556</v>
      </c>
      <c r="T2979" s="10">
        <f t="shared" si="234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230"/>
        <v>1.2946666666666666</v>
      </c>
      <c r="G2980" t="s">
        <v>8219</v>
      </c>
      <c r="H2980">
        <f>E2980/N2980</f>
        <v>60.6875</v>
      </c>
      <c r="I2980" t="s">
        <v>8224</v>
      </c>
      <c r="J2980" t="s">
        <v>8246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t="str">
        <f t="shared" si="231"/>
        <v>theater</v>
      </c>
      <c r="R2980" t="str">
        <f t="shared" si="232"/>
        <v>plays</v>
      </c>
      <c r="S2980" s="10">
        <f t="shared" si="233"/>
        <v>41922.640590277777</v>
      </c>
      <c r="T2980" s="10">
        <f t="shared" si="234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230"/>
        <v>1.014</v>
      </c>
      <c r="G2981" t="s">
        <v>8219</v>
      </c>
      <c r="H2981">
        <f>E2981/N2981</f>
        <v>110.21739130434783</v>
      </c>
      <c r="I2981" t="s">
        <v>8224</v>
      </c>
      <c r="J2981" t="s">
        <v>8246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t="str">
        <f t="shared" si="231"/>
        <v>theater</v>
      </c>
      <c r="R2981" t="str">
        <f t="shared" si="232"/>
        <v>plays</v>
      </c>
      <c r="S2981" s="10">
        <f t="shared" si="233"/>
        <v>41993.824340277773</v>
      </c>
      <c r="T2981" s="10">
        <f t="shared" si="234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230"/>
        <v>1.0916666666666666</v>
      </c>
      <c r="G2982" t="s">
        <v>8219</v>
      </c>
      <c r="H2982">
        <f>E2982/N2982</f>
        <v>136.45833333333334</v>
      </c>
      <c r="I2982" t="s">
        <v>8224</v>
      </c>
      <c r="J2982" t="s">
        <v>8246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t="str">
        <f t="shared" si="231"/>
        <v>theater</v>
      </c>
      <c r="R2982" t="str">
        <f t="shared" si="232"/>
        <v>plays</v>
      </c>
      <c r="S2982" s="10">
        <f t="shared" si="233"/>
        <v>42219.915856481486</v>
      </c>
      <c r="T2982" s="10">
        <f t="shared" si="234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230"/>
        <v>1.28925</v>
      </c>
      <c r="G2983" t="s">
        <v>8219</v>
      </c>
      <c r="H2983">
        <f>E2983/N2983</f>
        <v>53.164948453608247</v>
      </c>
      <c r="I2983" t="s">
        <v>8241</v>
      </c>
      <c r="J2983" t="s">
        <v>8249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t="str">
        <f t="shared" si="231"/>
        <v>theater</v>
      </c>
      <c r="R2983" t="str">
        <f t="shared" si="232"/>
        <v>spaces</v>
      </c>
      <c r="S2983" s="10">
        <f t="shared" si="233"/>
        <v>42225.559675925921</v>
      </c>
      <c r="T2983" s="10">
        <f t="shared" si="234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230"/>
        <v>1.0206</v>
      </c>
      <c r="G2984" t="s">
        <v>8219</v>
      </c>
      <c r="H2984">
        <f>E2984/N2984</f>
        <v>86.491525423728817</v>
      </c>
      <c r="I2984" t="s">
        <v>8225</v>
      </c>
      <c r="J2984" t="s">
        <v>8247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t="str">
        <f t="shared" si="231"/>
        <v>theater</v>
      </c>
      <c r="R2984" t="str">
        <f t="shared" si="232"/>
        <v>spaces</v>
      </c>
      <c r="S2984" s="10">
        <f t="shared" si="233"/>
        <v>42381.686840277776</v>
      </c>
      <c r="T2984" s="10">
        <f t="shared" si="234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230"/>
        <v>1.465395775862069</v>
      </c>
      <c r="G2985" t="s">
        <v>8219</v>
      </c>
      <c r="H2985">
        <f>E2985/N2985</f>
        <v>155.23827397260274</v>
      </c>
      <c r="I2985" t="s">
        <v>8224</v>
      </c>
      <c r="J2985" t="s">
        <v>8246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t="str">
        <f t="shared" si="231"/>
        <v>theater</v>
      </c>
      <c r="R2985" t="str">
        <f t="shared" si="232"/>
        <v>spaces</v>
      </c>
      <c r="S2985" s="10">
        <f t="shared" si="233"/>
        <v>41894.632361111115</v>
      </c>
      <c r="T2985" s="10">
        <f t="shared" si="234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230"/>
        <v>1.00352</v>
      </c>
      <c r="G2986" t="s">
        <v>8219</v>
      </c>
      <c r="H2986">
        <f>E2986/N2986</f>
        <v>115.08256880733946</v>
      </c>
      <c r="I2986" t="s">
        <v>8224</v>
      </c>
      <c r="J2986" t="s">
        <v>8246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t="str">
        <f t="shared" si="231"/>
        <v>theater</v>
      </c>
      <c r="R2986" t="str">
        <f t="shared" si="232"/>
        <v>spaces</v>
      </c>
      <c r="S2986" s="10">
        <f t="shared" si="233"/>
        <v>42576.278715277775</v>
      </c>
      <c r="T2986" s="10">
        <f t="shared" si="234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230"/>
        <v>1.2164999999999999</v>
      </c>
      <c r="G2987" t="s">
        <v>8219</v>
      </c>
      <c r="H2987">
        <f>E2987/N2987</f>
        <v>109.5945945945946</v>
      </c>
      <c r="I2987" t="s">
        <v>8228</v>
      </c>
      <c r="J2987" t="s">
        <v>8250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t="str">
        <f t="shared" si="231"/>
        <v>theater</v>
      </c>
      <c r="R2987" t="str">
        <f t="shared" si="232"/>
        <v>spaces</v>
      </c>
      <c r="S2987" s="10">
        <f t="shared" si="233"/>
        <v>42654.973703703698</v>
      </c>
      <c r="T2987" s="10">
        <f t="shared" si="234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230"/>
        <v>1.0549999999999999</v>
      </c>
      <c r="G2988" t="s">
        <v>8219</v>
      </c>
      <c r="H2988">
        <f>E2988/N2988</f>
        <v>45.214285714285715</v>
      </c>
      <c r="I2988" t="s">
        <v>8225</v>
      </c>
      <c r="J2988" t="s">
        <v>8247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t="str">
        <f t="shared" si="231"/>
        <v>theater</v>
      </c>
      <c r="R2988" t="str">
        <f t="shared" si="232"/>
        <v>spaces</v>
      </c>
      <c r="S2988" s="10">
        <f t="shared" si="233"/>
        <v>42431.500069444446</v>
      </c>
      <c r="T2988" s="10">
        <f t="shared" si="234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230"/>
        <v>1.1040080000000001</v>
      </c>
      <c r="G2989" t="s">
        <v>8219</v>
      </c>
      <c r="H2989">
        <f>E2989/N2989</f>
        <v>104.15169811320754</v>
      </c>
      <c r="I2989" t="s">
        <v>8224</v>
      </c>
      <c r="J2989" t="s">
        <v>8246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t="str">
        <f t="shared" si="231"/>
        <v>theater</v>
      </c>
      <c r="R2989" t="str">
        <f t="shared" si="232"/>
        <v>spaces</v>
      </c>
      <c r="S2989" s="10">
        <f t="shared" si="233"/>
        <v>42627.307303240741</v>
      </c>
      <c r="T2989" s="10">
        <f t="shared" si="234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230"/>
        <v>1</v>
      </c>
      <c r="G2990" t="s">
        <v>8219</v>
      </c>
      <c r="H2990">
        <f>E2990/N2990</f>
        <v>35.714285714285715</v>
      </c>
      <c r="I2990" t="s">
        <v>8225</v>
      </c>
      <c r="J2990" t="s">
        <v>8247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t="str">
        <f t="shared" si="231"/>
        <v>theater</v>
      </c>
      <c r="R2990" t="str">
        <f t="shared" si="232"/>
        <v>spaces</v>
      </c>
      <c r="S2990" s="10">
        <f t="shared" si="233"/>
        <v>42511.362048611118</v>
      </c>
      <c r="T2990" s="10">
        <f t="shared" si="234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230"/>
        <v>1.76535</v>
      </c>
      <c r="G2991" t="s">
        <v>8219</v>
      </c>
      <c r="H2991">
        <f>E2991/N2991</f>
        <v>96.997252747252745</v>
      </c>
      <c r="I2991" t="s">
        <v>8224</v>
      </c>
      <c r="J2991" t="s">
        <v>8246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t="str">
        <f t="shared" si="231"/>
        <v>theater</v>
      </c>
      <c r="R2991" t="str">
        <f t="shared" si="232"/>
        <v>spaces</v>
      </c>
      <c r="S2991" s="10">
        <f t="shared" si="233"/>
        <v>42337.02039351852</v>
      </c>
      <c r="T2991" s="10">
        <f t="shared" si="234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230"/>
        <v>1</v>
      </c>
      <c r="G2992" t="s">
        <v>8219</v>
      </c>
      <c r="H2992">
        <f>E2992/N2992</f>
        <v>370.37037037037038</v>
      </c>
      <c r="I2992" t="s">
        <v>8224</v>
      </c>
      <c r="J2992" t="s">
        <v>8246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t="str">
        <f t="shared" si="231"/>
        <v>theater</v>
      </c>
      <c r="R2992" t="str">
        <f t="shared" si="232"/>
        <v>spaces</v>
      </c>
      <c r="S2992" s="10">
        <f t="shared" si="233"/>
        <v>42341.57430555555</v>
      </c>
      <c r="T2992" s="10">
        <f t="shared" si="234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230"/>
        <v>1.0329411764705883</v>
      </c>
      <c r="G2993" t="s">
        <v>8219</v>
      </c>
      <c r="H2993">
        <f>E2993/N2993</f>
        <v>94.408602150537632</v>
      </c>
      <c r="I2993" t="s">
        <v>8224</v>
      </c>
      <c r="J2993" t="s">
        <v>8246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t="str">
        <f t="shared" si="231"/>
        <v>theater</v>
      </c>
      <c r="R2993" t="str">
        <f t="shared" si="232"/>
        <v>spaces</v>
      </c>
      <c r="S2993" s="10">
        <f t="shared" si="233"/>
        <v>42740.837152777778</v>
      </c>
      <c r="T2993" s="10">
        <f t="shared" si="234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230"/>
        <v>1.0449999999999999</v>
      </c>
      <c r="G2994" t="s">
        <v>8219</v>
      </c>
      <c r="H2994">
        <f>E2994/N2994</f>
        <v>48.984375</v>
      </c>
      <c r="I2994" t="s">
        <v>8224</v>
      </c>
      <c r="J2994" t="s">
        <v>8246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t="str">
        <f t="shared" si="231"/>
        <v>theater</v>
      </c>
      <c r="R2994" t="str">
        <f t="shared" si="232"/>
        <v>spaces</v>
      </c>
      <c r="S2994" s="10">
        <f t="shared" si="233"/>
        <v>42622.767476851848</v>
      </c>
      <c r="T2994" s="10">
        <f t="shared" si="234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230"/>
        <v>1.0029999999999999</v>
      </c>
      <c r="G2995" t="s">
        <v>8219</v>
      </c>
      <c r="H2995">
        <f>E2995/N2995</f>
        <v>45.590909090909093</v>
      </c>
      <c r="I2995" t="s">
        <v>8224</v>
      </c>
      <c r="J2995" t="s">
        <v>8246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t="str">
        <f t="shared" si="231"/>
        <v>theater</v>
      </c>
      <c r="R2995" t="str">
        <f t="shared" si="232"/>
        <v>spaces</v>
      </c>
      <c r="S2995" s="10">
        <f t="shared" si="233"/>
        <v>42390.838738425926</v>
      </c>
      <c r="T2995" s="10">
        <f t="shared" si="234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230"/>
        <v>4.577466666666667</v>
      </c>
      <c r="G2996" t="s">
        <v>8219</v>
      </c>
      <c r="H2996">
        <f>E2996/N2996</f>
        <v>23.275254237288134</v>
      </c>
      <c r="I2996" t="s">
        <v>8225</v>
      </c>
      <c r="J2996" t="s">
        <v>8247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t="str">
        <f t="shared" si="231"/>
        <v>theater</v>
      </c>
      <c r="R2996" t="str">
        <f t="shared" si="232"/>
        <v>spaces</v>
      </c>
      <c r="S2996" s="10">
        <f t="shared" si="233"/>
        <v>41885.478842592594</v>
      </c>
      <c r="T2996" s="10">
        <f t="shared" si="234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230"/>
        <v>1.0496000000000001</v>
      </c>
      <c r="G2997" t="s">
        <v>8219</v>
      </c>
      <c r="H2997">
        <f>E2997/N2997</f>
        <v>63.2289156626506</v>
      </c>
      <c r="I2997" t="s">
        <v>8224</v>
      </c>
      <c r="J2997" t="s">
        <v>8246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t="str">
        <f t="shared" si="231"/>
        <v>theater</v>
      </c>
      <c r="R2997" t="str">
        <f t="shared" si="232"/>
        <v>spaces</v>
      </c>
      <c r="S2997" s="10">
        <f t="shared" si="233"/>
        <v>42724.665173611109</v>
      </c>
      <c r="T2997" s="10">
        <f t="shared" si="234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230"/>
        <v>1.7194285714285715</v>
      </c>
      <c r="G2998" t="s">
        <v>8219</v>
      </c>
      <c r="H2998">
        <f>E2998/N2998</f>
        <v>153.5204081632653</v>
      </c>
      <c r="I2998" t="s">
        <v>8224</v>
      </c>
      <c r="J2998" t="s">
        <v>8246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t="str">
        <f t="shared" si="231"/>
        <v>theater</v>
      </c>
      <c r="R2998" t="str">
        <f t="shared" si="232"/>
        <v>spaces</v>
      </c>
      <c r="S2998" s="10">
        <f t="shared" si="233"/>
        <v>42090.912500000006</v>
      </c>
      <c r="T2998" s="10">
        <f t="shared" si="234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230"/>
        <v>1.0373000000000001</v>
      </c>
      <c r="G2999" t="s">
        <v>8219</v>
      </c>
      <c r="H2999">
        <f>E2999/N2999</f>
        <v>90.2</v>
      </c>
      <c r="I2999" t="s">
        <v>8224</v>
      </c>
      <c r="J2999" t="s">
        <v>8246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t="str">
        <f t="shared" si="231"/>
        <v>theater</v>
      </c>
      <c r="R2999" t="str">
        <f t="shared" si="232"/>
        <v>spaces</v>
      </c>
      <c r="S2999" s="10">
        <f t="shared" si="233"/>
        <v>42775.733715277776</v>
      </c>
      <c r="T2999" s="10">
        <f t="shared" si="234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230"/>
        <v>1.0302899999999999</v>
      </c>
      <c r="G3000" t="s">
        <v>8219</v>
      </c>
      <c r="H3000">
        <f>E3000/N3000</f>
        <v>118.97113163972287</v>
      </c>
      <c r="I3000" t="s">
        <v>8224</v>
      </c>
      <c r="J3000" t="s">
        <v>8246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t="str">
        <f t="shared" si="231"/>
        <v>theater</v>
      </c>
      <c r="R3000" t="str">
        <f t="shared" si="232"/>
        <v>spaces</v>
      </c>
      <c r="S3000" s="10">
        <f t="shared" si="233"/>
        <v>41778.193622685183</v>
      </c>
      <c r="T3000" s="10">
        <f t="shared" si="234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230"/>
        <v>1.1888888888888889</v>
      </c>
      <c r="G3001" t="s">
        <v>8219</v>
      </c>
      <c r="H3001">
        <f>E3001/N3001</f>
        <v>80.25</v>
      </c>
      <c r="I3001" t="s">
        <v>8224</v>
      </c>
      <c r="J3001" t="s">
        <v>8246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t="str">
        <f t="shared" si="231"/>
        <v>theater</v>
      </c>
      <c r="R3001" t="str">
        <f t="shared" si="232"/>
        <v>spaces</v>
      </c>
      <c r="S3001" s="10">
        <f t="shared" si="233"/>
        <v>42780.740277777775</v>
      </c>
      <c r="T3001" s="10">
        <f t="shared" si="234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230"/>
        <v>1</v>
      </c>
      <c r="G3002" t="s">
        <v>8219</v>
      </c>
      <c r="H3002">
        <f>E3002/N3002</f>
        <v>62.5</v>
      </c>
      <c r="I3002" t="s">
        <v>8224</v>
      </c>
      <c r="J3002" t="s">
        <v>8246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t="str">
        <f t="shared" si="231"/>
        <v>theater</v>
      </c>
      <c r="R3002" t="str">
        <f t="shared" si="232"/>
        <v>spaces</v>
      </c>
      <c r="S3002" s="10">
        <f t="shared" si="233"/>
        <v>42752.827199074076</v>
      </c>
      <c r="T3002" s="10">
        <f t="shared" si="234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230"/>
        <v>3.1869988910451896</v>
      </c>
      <c r="G3003" t="s">
        <v>8219</v>
      </c>
      <c r="H3003">
        <f>E3003/N3003</f>
        <v>131.37719999999999</v>
      </c>
      <c r="I3003" t="s">
        <v>8224</v>
      </c>
      <c r="J3003" t="s">
        <v>8246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t="str">
        <f t="shared" si="231"/>
        <v>theater</v>
      </c>
      <c r="R3003" t="str">
        <f t="shared" si="232"/>
        <v>spaces</v>
      </c>
      <c r="S3003" s="10">
        <f t="shared" si="233"/>
        <v>42534.895625000005</v>
      </c>
      <c r="T3003" s="10">
        <f t="shared" si="234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230"/>
        <v>1.0850614285714286</v>
      </c>
      <c r="G3004" t="s">
        <v>8219</v>
      </c>
      <c r="H3004">
        <f>E3004/N3004</f>
        <v>73.032980769230775</v>
      </c>
      <c r="I3004" t="s">
        <v>8224</v>
      </c>
      <c r="J3004" t="s">
        <v>8246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t="str">
        <f t="shared" si="231"/>
        <v>theater</v>
      </c>
      <c r="R3004" t="str">
        <f t="shared" si="232"/>
        <v>spaces</v>
      </c>
      <c r="S3004" s="10">
        <f t="shared" si="233"/>
        <v>41239.83625</v>
      </c>
      <c r="T3004" s="10">
        <f t="shared" si="234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230"/>
        <v>1.0116666666666667</v>
      </c>
      <c r="G3005" t="s">
        <v>8219</v>
      </c>
      <c r="H3005">
        <f>E3005/N3005</f>
        <v>178.52941176470588</v>
      </c>
      <c r="I3005" t="s">
        <v>8224</v>
      </c>
      <c r="J3005" t="s">
        <v>8246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t="str">
        <f t="shared" si="231"/>
        <v>theater</v>
      </c>
      <c r="R3005" t="str">
        <f t="shared" si="232"/>
        <v>spaces</v>
      </c>
      <c r="S3005" s="10">
        <f t="shared" si="233"/>
        <v>42398.849259259259</v>
      </c>
      <c r="T3005" s="10">
        <f t="shared" si="234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230"/>
        <v>1.12815</v>
      </c>
      <c r="G3006" t="s">
        <v>8219</v>
      </c>
      <c r="H3006">
        <f>E3006/N3006</f>
        <v>162.90974729241879</v>
      </c>
      <c r="I3006" t="s">
        <v>8224</v>
      </c>
      <c r="J3006" t="s">
        <v>8246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t="str">
        <f t="shared" si="231"/>
        <v>theater</v>
      </c>
      <c r="R3006" t="str">
        <f t="shared" si="232"/>
        <v>spaces</v>
      </c>
      <c r="S3006" s="10">
        <f t="shared" si="233"/>
        <v>41928.881064814814</v>
      </c>
      <c r="T3006" s="10">
        <f t="shared" si="234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230"/>
        <v>1.2049622641509434</v>
      </c>
      <c r="G3007" t="s">
        <v>8219</v>
      </c>
      <c r="H3007">
        <f>E3007/N3007</f>
        <v>108.24237288135593</v>
      </c>
      <c r="I3007" t="s">
        <v>8224</v>
      </c>
      <c r="J3007" t="s">
        <v>8246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t="str">
        <f t="shared" si="231"/>
        <v>theater</v>
      </c>
      <c r="R3007" t="str">
        <f t="shared" si="232"/>
        <v>spaces</v>
      </c>
      <c r="S3007" s="10">
        <f t="shared" si="233"/>
        <v>41888.674826388888</v>
      </c>
      <c r="T3007" s="10">
        <f t="shared" si="234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230"/>
        <v>1.0774999999999999</v>
      </c>
      <c r="G3008" t="s">
        <v>8219</v>
      </c>
      <c r="H3008">
        <f>E3008/N3008</f>
        <v>88.865979381443296</v>
      </c>
      <c r="I3008" t="s">
        <v>8229</v>
      </c>
      <c r="J3008" t="s">
        <v>8251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t="str">
        <f t="shared" si="231"/>
        <v>theater</v>
      </c>
      <c r="R3008" t="str">
        <f t="shared" si="232"/>
        <v>spaces</v>
      </c>
      <c r="S3008" s="10">
        <f t="shared" si="233"/>
        <v>41957.756840277783</v>
      </c>
      <c r="T3008" s="10">
        <f t="shared" si="234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230"/>
        <v>1.8</v>
      </c>
      <c r="G3009" t="s">
        <v>8219</v>
      </c>
      <c r="H3009">
        <f>E3009/N3009</f>
        <v>54</v>
      </c>
      <c r="I3009" t="s">
        <v>8224</v>
      </c>
      <c r="J3009" t="s">
        <v>8246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t="str">
        <f t="shared" si="231"/>
        <v>theater</v>
      </c>
      <c r="R3009" t="str">
        <f t="shared" si="232"/>
        <v>spaces</v>
      </c>
      <c r="S3009" s="10">
        <f t="shared" si="233"/>
        <v>42098.216238425928</v>
      </c>
      <c r="T3009" s="10">
        <f t="shared" si="234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si="230"/>
        <v>1.0116666666666667</v>
      </c>
      <c r="G3010" t="s">
        <v>8219</v>
      </c>
      <c r="H3010">
        <f>E3010/N3010</f>
        <v>116.73076923076923</v>
      </c>
      <c r="I3010" t="s">
        <v>8224</v>
      </c>
      <c r="J3010" t="s">
        <v>8246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t="str">
        <f t="shared" si="231"/>
        <v>theater</v>
      </c>
      <c r="R3010" t="str">
        <f t="shared" si="232"/>
        <v>spaces</v>
      </c>
      <c r="S3010" s="10">
        <f t="shared" si="233"/>
        <v>42360.212025462963</v>
      </c>
      <c r="T3010" s="10">
        <f t="shared" si="234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ref="F3011:F3074" si="235">E3011/D3011</f>
        <v>1.19756</v>
      </c>
      <c r="G3011" t="s">
        <v>8219</v>
      </c>
      <c r="H3011">
        <f>E3011/N3011</f>
        <v>233.8984375</v>
      </c>
      <c r="I3011" t="s">
        <v>8224</v>
      </c>
      <c r="J3011" t="s">
        <v>8246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t="str">
        <f t="shared" ref="Q3011:Q3074" si="236">LEFT(P3011,(FIND("/",P3011,1)-1))</f>
        <v>theater</v>
      </c>
      <c r="R3011" t="str">
        <f t="shared" ref="R3011:R3074" si="237">MID(P3011,FIND("/",P3011)+1,256)</f>
        <v>spaces</v>
      </c>
      <c r="S3011" s="10">
        <f t="shared" ref="S3011:S3074" si="238">(((L3011/60)/60)/24)+DATE(1970,1,1)</f>
        <v>41939.569907407407</v>
      </c>
      <c r="T3011" s="10">
        <f t="shared" ref="T3011:T3074" si="239">(((K3011/60)/60)/24)+DATE(1970,1,1)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235"/>
        <v>1.58</v>
      </c>
      <c r="G3012" t="s">
        <v>8219</v>
      </c>
      <c r="H3012">
        <f>E3012/N3012</f>
        <v>158</v>
      </c>
      <c r="I3012" t="s">
        <v>8224</v>
      </c>
      <c r="J3012" t="s">
        <v>8246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t="str">
        <f t="shared" si="236"/>
        <v>theater</v>
      </c>
      <c r="R3012" t="str">
        <f t="shared" si="237"/>
        <v>spaces</v>
      </c>
      <c r="S3012" s="10">
        <f t="shared" si="238"/>
        <v>41996.832395833335</v>
      </c>
      <c r="T3012" s="10">
        <f t="shared" si="23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235"/>
        <v>1.2366666666666666</v>
      </c>
      <c r="G3013" t="s">
        <v>8219</v>
      </c>
      <c r="H3013">
        <f>E3013/N3013</f>
        <v>14.84</v>
      </c>
      <c r="I3013" t="s">
        <v>8227</v>
      </c>
      <c r="J3013" t="s">
        <v>8249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t="str">
        <f t="shared" si="236"/>
        <v>theater</v>
      </c>
      <c r="R3013" t="str">
        <f t="shared" si="237"/>
        <v>spaces</v>
      </c>
      <c r="S3013" s="10">
        <f t="shared" si="238"/>
        <v>42334.468935185185</v>
      </c>
      <c r="T3013" s="10">
        <f t="shared" si="23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235"/>
        <v>1.1712499999999999</v>
      </c>
      <c r="G3014" t="s">
        <v>8219</v>
      </c>
      <c r="H3014">
        <f>E3014/N3014</f>
        <v>85.181818181818187</v>
      </c>
      <c r="I3014" t="s">
        <v>8224</v>
      </c>
      <c r="J3014" t="s">
        <v>8246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t="str">
        <f t="shared" si="236"/>
        <v>theater</v>
      </c>
      <c r="R3014" t="str">
        <f t="shared" si="237"/>
        <v>spaces</v>
      </c>
      <c r="S3014" s="10">
        <f t="shared" si="238"/>
        <v>42024.702893518523</v>
      </c>
      <c r="T3014" s="10">
        <f t="shared" si="23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235"/>
        <v>1.5696000000000001</v>
      </c>
      <c r="G3015" t="s">
        <v>8219</v>
      </c>
      <c r="H3015">
        <f>E3015/N3015</f>
        <v>146.69158878504672</v>
      </c>
      <c r="I3015" t="s">
        <v>8224</v>
      </c>
      <c r="J3015" t="s">
        <v>8246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t="str">
        <f t="shared" si="236"/>
        <v>theater</v>
      </c>
      <c r="R3015" t="str">
        <f t="shared" si="237"/>
        <v>spaces</v>
      </c>
      <c r="S3015" s="10">
        <f t="shared" si="238"/>
        <v>42146.836215277777</v>
      </c>
      <c r="T3015" s="10">
        <f t="shared" si="23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235"/>
        <v>1.13104</v>
      </c>
      <c r="G3016" t="s">
        <v>8219</v>
      </c>
      <c r="H3016">
        <f>E3016/N3016</f>
        <v>50.764811490125673</v>
      </c>
      <c r="I3016" t="s">
        <v>8224</v>
      </c>
      <c r="J3016" t="s">
        <v>8246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t="str">
        <f t="shared" si="236"/>
        <v>theater</v>
      </c>
      <c r="R3016" t="str">
        <f t="shared" si="237"/>
        <v>spaces</v>
      </c>
      <c r="S3016" s="10">
        <f t="shared" si="238"/>
        <v>41920.123611111114</v>
      </c>
      <c r="T3016" s="10">
        <f t="shared" si="23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235"/>
        <v>1.0317647058823529</v>
      </c>
      <c r="G3017" t="s">
        <v>8219</v>
      </c>
      <c r="H3017">
        <f>E3017/N3017</f>
        <v>87.7</v>
      </c>
      <c r="I3017" t="s">
        <v>8224</v>
      </c>
      <c r="J3017" t="s">
        <v>8246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t="str">
        <f t="shared" si="236"/>
        <v>theater</v>
      </c>
      <c r="R3017" t="str">
        <f t="shared" si="237"/>
        <v>spaces</v>
      </c>
      <c r="S3017" s="10">
        <f t="shared" si="238"/>
        <v>41785.72729166667</v>
      </c>
      <c r="T3017" s="10">
        <f t="shared" si="23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235"/>
        <v>1.0261176470588236</v>
      </c>
      <c r="G3018" t="s">
        <v>8219</v>
      </c>
      <c r="H3018">
        <f>E3018/N3018</f>
        <v>242.27777777777777</v>
      </c>
      <c r="I3018" t="s">
        <v>8224</v>
      </c>
      <c r="J3018" t="s">
        <v>8246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t="str">
        <f t="shared" si="236"/>
        <v>theater</v>
      </c>
      <c r="R3018" t="str">
        <f t="shared" si="237"/>
        <v>spaces</v>
      </c>
      <c r="S3018" s="10">
        <f t="shared" si="238"/>
        <v>41778.548055555555</v>
      </c>
      <c r="T3018" s="10">
        <f t="shared" si="23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235"/>
        <v>1.0584090909090909</v>
      </c>
      <c r="G3019" t="s">
        <v>8219</v>
      </c>
      <c r="H3019">
        <f>E3019/N3019</f>
        <v>146.44654088050314</v>
      </c>
      <c r="I3019" t="s">
        <v>8224</v>
      </c>
      <c r="J3019" t="s">
        <v>8246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t="str">
        <f t="shared" si="236"/>
        <v>theater</v>
      </c>
      <c r="R3019" t="str">
        <f t="shared" si="237"/>
        <v>spaces</v>
      </c>
      <c r="S3019" s="10">
        <f t="shared" si="238"/>
        <v>41841.850034722222</v>
      </c>
      <c r="T3019" s="10">
        <f t="shared" si="23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235"/>
        <v>1.0071428571428571</v>
      </c>
      <c r="G3020" t="s">
        <v>8219</v>
      </c>
      <c r="H3020">
        <f>E3020/N3020</f>
        <v>103.17073170731707</v>
      </c>
      <c r="I3020" t="s">
        <v>8230</v>
      </c>
      <c r="J3020" t="s">
        <v>8249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t="str">
        <f t="shared" si="236"/>
        <v>theater</v>
      </c>
      <c r="R3020" t="str">
        <f t="shared" si="237"/>
        <v>spaces</v>
      </c>
      <c r="S3020" s="10">
        <f t="shared" si="238"/>
        <v>42163.29833333334</v>
      </c>
      <c r="T3020" s="10">
        <f t="shared" si="23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235"/>
        <v>1.2123333333333333</v>
      </c>
      <c r="G3021" t="s">
        <v>8219</v>
      </c>
      <c r="H3021">
        <f>E3021/N3021</f>
        <v>80.464601769911511</v>
      </c>
      <c r="I3021" t="s">
        <v>8224</v>
      </c>
      <c r="J3021" t="s">
        <v>8246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t="str">
        <f t="shared" si="236"/>
        <v>theater</v>
      </c>
      <c r="R3021" t="str">
        <f t="shared" si="237"/>
        <v>spaces</v>
      </c>
      <c r="S3021" s="10">
        <f t="shared" si="238"/>
        <v>41758.833564814813</v>
      </c>
      <c r="T3021" s="10">
        <f t="shared" si="23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235"/>
        <v>1.0057142857142858</v>
      </c>
      <c r="G3022" t="s">
        <v>8219</v>
      </c>
      <c r="H3022">
        <f>E3022/N3022</f>
        <v>234.66666666666666</v>
      </c>
      <c r="I3022" t="s">
        <v>8224</v>
      </c>
      <c r="J3022" t="s">
        <v>8246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t="str">
        <f t="shared" si="236"/>
        <v>theater</v>
      </c>
      <c r="R3022" t="str">
        <f t="shared" si="237"/>
        <v>spaces</v>
      </c>
      <c r="S3022" s="10">
        <f t="shared" si="238"/>
        <v>42170.846446759257</v>
      </c>
      <c r="T3022" s="10">
        <f t="shared" si="23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235"/>
        <v>1.1602222222222223</v>
      </c>
      <c r="G3023" t="s">
        <v>8219</v>
      </c>
      <c r="H3023">
        <f>E3023/N3023</f>
        <v>50.689320388349515</v>
      </c>
      <c r="I3023" t="s">
        <v>8224</v>
      </c>
      <c r="J3023" t="s">
        <v>8246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t="str">
        <f t="shared" si="236"/>
        <v>theater</v>
      </c>
      <c r="R3023" t="str">
        <f t="shared" si="237"/>
        <v>spaces</v>
      </c>
      <c r="S3023" s="10">
        <f t="shared" si="238"/>
        <v>42660.618854166663</v>
      </c>
      <c r="T3023" s="10">
        <f t="shared" si="23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235"/>
        <v>1.0087999999999999</v>
      </c>
      <c r="G3024" t="s">
        <v>8219</v>
      </c>
      <c r="H3024">
        <f>E3024/N3024</f>
        <v>162.70967741935485</v>
      </c>
      <c r="I3024" t="s">
        <v>8224</v>
      </c>
      <c r="J3024" t="s">
        <v>8246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t="str">
        <f t="shared" si="236"/>
        <v>theater</v>
      </c>
      <c r="R3024" t="str">
        <f t="shared" si="237"/>
        <v>spaces</v>
      </c>
      <c r="S3024" s="10">
        <f t="shared" si="238"/>
        <v>42564.95380787037</v>
      </c>
      <c r="T3024" s="10">
        <f t="shared" si="23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235"/>
        <v>1.03</v>
      </c>
      <c r="G3025" t="s">
        <v>8219</v>
      </c>
      <c r="H3025">
        <f>E3025/N3025</f>
        <v>120.16666666666667</v>
      </c>
      <c r="I3025" t="s">
        <v>8225</v>
      </c>
      <c r="J3025" t="s">
        <v>8247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t="str">
        <f t="shared" si="236"/>
        <v>theater</v>
      </c>
      <c r="R3025" t="str">
        <f t="shared" si="237"/>
        <v>spaces</v>
      </c>
      <c r="S3025" s="10">
        <f t="shared" si="238"/>
        <v>42121.675763888896</v>
      </c>
      <c r="T3025" s="10">
        <f t="shared" si="23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235"/>
        <v>2.4641999999999999</v>
      </c>
      <c r="G3026" t="s">
        <v>8219</v>
      </c>
      <c r="H3026">
        <f>E3026/N3026</f>
        <v>67.697802197802204</v>
      </c>
      <c r="I3026" t="s">
        <v>8224</v>
      </c>
      <c r="J3026" t="s">
        <v>8246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t="str">
        <f t="shared" si="236"/>
        <v>theater</v>
      </c>
      <c r="R3026" t="str">
        <f t="shared" si="237"/>
        <v>spaces</v>
      </c>
      <c r="S3026" s="10">
        <f t="shared" si="238"/>
        <v>41158.993923611109</v>
      </c>
      <c r="T3026" s="10">
        <f t="shared" si="23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235"/>
        <v>3.0219999999999998</v>
      </c>
      <c r="G3027" t="s">
        <v>8219</v>
      </c>
      <c r="H3027">
        <f>E3027/N3027</f>
        <v>52.103448275862071</v>
      </c>
      <c r="I3027" t="s">
        <v>8225</v>
      </c>
      <c r="J3027" t="s">
        <v>8247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t="str">
        <f t="shared" si="236"/>
        <v>theater</v>
      </c>
      <c r="R3027" t="str">
        <f t="shared" si="237"/>
        <v>spaces</v>
      </c>
      <c r="S3027" s="10">
        <f t="shared" si="238"/>
        <v>41761.509409722225</v>
      </c>
      <c r="T3027" s="10">
        <f t="shared" si="23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235"/>
        <v>1.4333333333333333</v>
      </c>
      <c r="G3028" t="s">
        <v>8219</v>
      </c>
      <c r="H3028">
        <f>E3028/N3028</f>
        <v>51.6</v>
      </c>
      <c r="I3028" t="s">
        <v>8225</v>
      </c>
      <c r="J3028" t="s">
        <v>8247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t="str">
        <f t="shared" si="236"/>
        <v>theater</v>
      </c>
      <c r="R3028" t="str">
        <f t="shared" si="237"/>
        <v>spaces</v>
      </c>
      <c r="S3028" s="10">
        <f t="shared" si="238"/>
        <v>42783.459398148145</v>
      </c>
      <c r="T3028" s="10">
        <f t="shared" si="23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235"/>
        <v>1.3144</v>
      </c>
      <c r="G3029" t="s">
        <v>8219</v>
      </c>
      <c r="H3029">
        <f>E3029/N3029</f>
        <v>164.3</v>
      </c>
      <c r="I3029" t="s">
        <v>8224</v>
      </c>
      <c r="J3029" t="s">
        <v>8246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t="str">
        <f t="shared" si="236"/>
        <v>theater</v>
      </c>
      <c r="R3029" t="str">
        <f t="shared" si="237"/>
        <v>spaces</v>
      </c>
      <c r="S3029" s="10">
        <f t="shared" si="238"/>
        <v>42053.704293981486</v>
      </c>
      <c r="T3029" s="10">
        <f t="shared" si="23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235"/>
        <v>1.6801999999999999</v>
      </c>
      <c r="G3030" t="s">
        <v>8219</v>
      </c>
      <c r="H3030">
        <f>E3030/N3030</f>
        <v>84.858585858585855</v>
      </c>
      <c r="I3030" t="s">
        <v>8224</v>
      </c>
      <c r="J3030" t="s">
        <v>8246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t="str">
        <f t="shared" si="236"/>
        <v>theater</v>
      </c>
      <c r="R3030" t="str">
        <f t="shared" si="237"/>
        <v>spaces</v>
      </c>
      <c r="S3030" s="10">
        <f t="shared" si="238"/>
        <v>42567.264178240745</v>
      </c>
      <c r="T3030" s="10">
        <f t="shared" si="23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235"/>
        <v>1.0967666666666667</v>
      </c>
      <c r="G3031" t="s">
        <v>8219</v>
      </c>
      <c r="H3031">
        <f>E3031/N3031</f>
        <v>94.548850574712645</v>
      </c>
      <c r="I3031" t="s">
        <v>8224</v>
      </c>
      <c r="J3031" t="s">
        <v>8246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t="str">
        <f t="shared" si="236"/>
        <v>theater</v>
      </c>
      <c r="R3031" t="str">
        <f t="shared" si="237"/>
        <v>spaces</v>
      </c>
      <c r="S3031" s="10">
        <f t="shared" si="238"/>
        <v>41932.708877314813</v>
      </c>
      <c r="T3031" s="10">
        <f t="shared" si="23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235"/>
        <v>1.0668571428571429</v>
      </c>
      <c r="G3032" t="s">
        <v>8219</v>
      </c>
      <c r="H3032">
        <f>E3032/N3032</f>
        <v>45.536585365853661</v>
      </c>
      <c r="I3032" t="s">
        <v>8224</v>
      </c>
      <c r="J3032" t="s">
        <v>8246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t="str">
        <f t="shared" si="236"/>
        <v>theater</v>
      </c>
      <c r="R3032" t="str">
        <f t="shared" si="237"/>
        <v>spaces</v>
      </c>
      <c r="S3032" s="10">
        <f t="shared" si="238"/>
        <v>42233.747349537036</v>
      </c>
      <c r="T3032" s="10">
        <f t="shared" si="23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235"/>
        <v>1</v>
      </c>
      <c r="G3033" t="s">
        <v>8219</v>
      </c>
      <c r="H3033">
        <f>E3033/N3033</f>
        <v>51.724137931034484</v>
      </c>
      <c r="I3033" t="s">
        <v>8224</v>
      </c>
      <c r="J3033" t="s">
        <v>8246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t="str">
        <f t="shared" si="236"/>
        <v>theater</v>
      </c>
      <c r="R3033" t="str">
        <f t="shared" si="237"/>
        <v>spaces</v>
      </c>
      <c r="S3033" s="10">
        <f t="shared" si="238"/>
        <v>42597.882488425923</v>
      </c>
      <c r="T3033" s="10">
        <f t="shared" si="23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235"/>
        <v>1.272</v>
      </c>
      <c r="G3034" t="s">
        <v>8219</v>
      </c>
      <c r="H3034">
        <f>E3034/N3034</f>
        <v>50.88</v>
      </c>
      <c r="I3034" t="s">
        <v>8224</v>
      </c>
      <c r="J3034" t="s">
        <v>8246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t="str">
        <f t="shared" si="236"/>
        <v>theater</v>
      </c>
      <c r="R3034" t="str">
        <f t="shared" si="237"/>
        <v>spaces</v>
      </c>
      <c r="S3034" s="10">
        <f t="shared" si="238"/>
        <v>42228.044664351852</v>
      </c>
      <c r="T3034" s="10">
        <f t="shared" si="23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235"/>
        <v>1.4653333333333334</v>
      </c>
      <c r="G3035" t="s">
        <v>8219</v>
      </c>
      <c r="H3035">
        <f>E3035/N3035</f>
        <v>191.13043478260869</v>
      </c>
      <c r="I3035" t="s">
        <v>8224</v>
      </c>
      <c r="J3035" t="s">
        <v>8246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t="str">
        <f t="shared" si="236"/>
        <v>theater</v>
      </c>
      <c r="R3035" t="str">
        <f t="shared" si="237"/>
        <v>spaces</v>
      </c>
      <c r="S3035" s="10">
        <f t="shared" si="238"/>
        <v>42570.110243055555</v>
      </c>
      <c r="T3035" s="10">
        <f t="shared" si="23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235"/>
        <v>1.1253599999999999</v>
      </c>
      <c r="G3036" t="s">
        <v>8219</v>
      </c>
      <c r="H3036">
        <f>E3036/N3036</f>
        <v>89.314285714285717</v>
      </c>
      <c r="I3036" t="s">
        <v>8224</v>
      </c>
      <c r="J3036" t="s">
        <v>8246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t="str">
        <f t="shared" si="236"/>
        <v>theater</v>
      </c>
      <c r="R3036" t="str">
        <f t="shared" si="237"/>
        <v>spaces</v>
      </c>
      <c r="S3036" s="10">
        <f t="shared" si="238"/>
        <v>42644.535358796296</v>
      </c>
      <c r="T3036" s="10">
        <f t="shared" si="23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235"/>
        <v>1.0878684000000001</v>
      </c>
      <c r="G3037" t="s">
        <v>8219</v>
      </c>
      <c r="H3037">
        <f>E3037/N3037</f>
        <v>88.588631921824103</v>
      </c>
      <c r="I3037" t="s">
        <v>8224</v>
      </c>
      <c r="J3037" t="s">
        <v>8246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t="str">
        <f t="shared" si="236"/>
        <v>theater</v>
      </c>
      <c r="R3037" t="str">
        <f t="shared" si="237"/>
        <v>spaces</v>
      </c>
      <c r="S3037" s="10">
        <f t="shared" si="238"/>
        <v>41368.560289351852</v>
      </c>
      <c r="T3037" s="10">
        <f t="shared" si="23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235"/>
        <v>1.26732</v>
      </c>
      <c r="G3038" t="s">
        <v>8219</v>
      </c>
      <c r="H3038">
        <f>E3038/N3038</f>
        <v>96.300911854103347</v>
      </c>
      <c r="I3038" t="s">
        <v>8224</v>
      </c>
      <c r="J3038" t="s">
        <v>8246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t="str">
        <f t="shared" si="236"/>
        <v>theater</v>
      </c>
      <c r="R3038" t="str">
        <f t="shared" si="237"/>
        <v>spaces</v>
      </c>
      <c r="S3038" s="10">
        <f t="shared" si="238"/>
        <v>41466.785231481481</v>
      </c>
      <c r="T3038" s="10">
        <f t="shared" si="23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235"/>
        <v>2.1320000000000001</v>
      </c>
      <c r="G3039" t="s">
        <v>8219</v>
      </c>
      <c r="H3039">
        <f>E3039/N3039</f>
        <v>33.3125</v>
      </c>
      <c r="I3039" t="s">
        <v>8224</v>
      </c>
      <c r="J3039" t="s">
        <v>8246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t="str">
        <f t="shared" si="236"/>
        <v>theater</v>
      </c>
      <c r="R3039" t="str">
        <f t="shared" si="237"/>
        <v>spaces</v>
      </c>
      <c r="S3039" s="10">
        <f t="shared" si="238"/>
        <v>40378.893206018518</v>
      </c>
      <c r="T3039" s="10">
        <f t="shared" si="23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235"/>
        <v>1.0049999999999999</v>
      </c>
      <c r="G3040" t="s">
        <v>8219</v>
      </c>
      <c r="H3040">
        <f>E3040/N3040</f>
        <v>37.222222222222221</v>
      </c>
      <c r="I3040" t="s">
        <v>8224</v>
      </c>
      <c r="J3040" t="s">
        <v>8246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t="str">
        <f t="shared" si="236"/>
        <v>theater</v>
      </c>
      <c r="R3040" t="str">
        <f t="shared" si="237"/>
        <v>spaces</v>
      </c>
      <c r="S3040" s="10">
        <f t="shared" si="238"/>
        <v>42373.252280092594</v>
      </c>
      <c r="T3040" s="10">
        <f t="shared" si="23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235"/>
        <v>1.0871389999999999</v>
      </c>
      <c r="G3041" t="s">
        <v>8219</v>
      </c>
      <c r="H3041">
        <f>E3041/N3041</f>
        <v>92.130423728813554</v>
      </c>
      <c r="I3041" t="s">
        <v>8224</v>
      </c>
      <c r="J3041" t="s">
        <v>8246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t="str">
        <f t="shared" si="236"/>
        <v>theater</v>
      </c>
      <c r="R3041" t="str">
        <f t="shared" si="237"/>
        <v>spaces</v>
      </c>
      <c r="S3041" s="10">
        <f t="shared" si="238"/>
        <v>41610.794421296298</v>
      </c>
      <c r="T3041" s="10">
        <f t="shared" si="23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235"/>
        <v>1.075</v>
      </c>
      <c r="G3042" t="s">
        <v>8219</v>
      </c>
      <c r="H3042">
        <f>E3042/N3042</f>
        <v>76.785714285714292</v>
      </c>
      <c r="I3042" t="s">
        <v>8224</v>
      </c>
      <c r="J3042" t="s">
        <v>8246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t="str">
        <f t="shared" si="236"/>
        <v>theater</v>
      </c>
      <c r="R3042" t="str">
        <f t="shared" si="237"/>
        <v>spaces</v>
      </c>
      <c r="S3042" s="10">
        <f t="shared" si="238"/>
        <v>42177.791909722218</v>
      </c>
      <c r="T3042" s="10">
        <f t="shared" si="23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235"/>
        <v>1.1048192771084338</v>
      </c>
      <c r="G3043" t="s">
        <v>8219</v>
      </c>
      <c r="H3043">
        <f>E3043/N3043</f>
        <v>96.526315789473685</v>
      </c>
      <c r="I3043" t="s">
        <v>8224</v>
      </c>
      <c r="J3043" t="s">
        <v>8246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t="str">
        <f t="shared" si="236"/>
        <v>theater</v>
      </c>
      <c r="R3043" t="str">
        <f t="shared" si="237"/>
        <v>spaces</v>
      </c>
      <c r="S3043" s="10">
        <f t="shared" si="238"/>
        <v>42359.868611111116</v>
      </c>
      <c r="T3043" s="10">
        <f t="shared" si="23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235"/>
        <v>1.28</v>
      </c>
      <c r="G3044" t="s">
        <v>8219</v>
      </c>
      <c r="H3044">
        <f>E3044/N3044</f>
        <v>51.891891891891895</v>
      </c>
      <c r="I3044" t="s">
        <v>8225</v>
      </c>
      <c r="J3044" t="s">
        <v>8247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t="str">
        <f t="shared" si="236"/>
        <v>theater</v>
      </c>
      <c r="R3044" t="str">
        <f t="shared" si="237"/>
        <v>spaces</v>
      </c>
      <c r="S3044" s="10">
        <f t="shared" si="238"/>
        <v>42253.688043981485</v>
      </c>
      <c r="T3044" s="10">
        <f t="shared" si="23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235"/>
        <v>1.1000666666666667</v>
      </c>
      <c r="G3045" t="s">
        <v>8219</v>
      </c>
      <c r="H3045">
        <f>E3045/N3045</f>
        <v>128.9140625</v>
      </c>
      <c r="I3045" t="s">
        <v>8229</v>
      </c>
      <c r="J3045" t="s">
        <v>8251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t="str">
        <f t="shared" si="236"/>
        <v>theater</v>
      </c>
      <c r="R3045" t="str">
        <f t="shared" si="237"/>
        <v>spaces</v>
      </c>
      <c r="S3045" s="10">
        <f t="shared" si="238"/>
        <v>42083.070590277777</v>
      </c>
      <c r="T3045" s="10">
        <f t="shared" si="23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235"/>
        <v>1.0934166666666667</v>
      </c>
      <c r="G3046" t="s">
        <v>8219</v>
      </c>
      <c r="H3046">
        <f>E3046/N3046</f>
        <v>84.108974358974365</v>
      </c>
      <c r="I3046" t="s">
        <v>8224</v>
      </c>
      <c r="J3046" t="s">
        <v>8246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t="str">
        <f t="shared" si="236"/>
        <v>theater</v>
      </c>
      <c r="R3046" t="str">
        <f t="shared" si="237"/>
        <v>spaces</v>
      </c>
      <c r="S3046" s="10">
        <f t="shared" si="238"/>
        <v>42387.7268287037</v>
      </c>
      <c r="T3046" s="10">
        <f t="shared" si="23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235"/>
        <v>1.3270650000000002</v>
      </c>
      <c r="G3047" t="s">
        <v>8219</v>
      </c>
      <c r="H3047">
        <f>E3047/N3047</f>
        <v>82.941562500000003</v>
      </c>
      <c r="I3047" t="s">
        <v>8224</v>
      </c>
      <c r="J3047" t="s">
        <v>8246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t="str">
        <f t="shared" si="236"/>
        <v>theater</v>
      </c>
      <c r="R3047" t="str">
        <f t="shared" si="237"/>
        <v>spaces</v>
      </c>
      <c r="S3047" s="10">
        <f t="shared" si="238"/>
        <v>41843.155729166669</v>
      </c>
      <c r="T3047" s="10">
        <f t="shared" si="23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235"/>
        <v>1.9084810126582279</v>
      </c>
      <c r="G3048" t="s">
        <v>8219</v>
      </c>
      <c r="H3048">
        <f>E3048/N3048</f>
        <v>259.94827586206895</v>
      </c>
      <c r="I3048" t="s">
        <v>8224</v>
      </c>
      <c r="J3048" t="s">
        <v>8246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t="str">
        <f t="shared" si="236"/>
        <v>theater</v>
      </c>
      <c r="R3048" t="str">
        <f t="shared" si="237"/>
        <v>spaces</v>
      </c>
      <c r="S3048" s="10">
        <f t="shared" si="238"/>
        <v>41862.803078703706</v>
      </c>
      <c r="T3048" s="10">
        <f t="shared" si="23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235"/>
        <v>1.49</v>
      </c>
      <c r="G3049" t="s">
        <v>8219</v>
      </c>
      <c r="H3049">
        <f>E3049/N3049</f>
        <v>37.25</v>
      </c>
      <c r="I3049" t="s">
        <v>8224</v>
      </c>
      <c r="J3049" t="s">
        <v>8246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t="str">
        <f t="shared" si="236"/>
        <v>theater</v>
      </c>
      <c r="R3049" t="str">
        <f t="shared" si="237"/>
        <v>spaces</v>
      </c>
      <c r="S3049" s="10">
        <f t="shared" si="238"/>
        <v>42443.989050925928</v>
      </c>
      <c r="T3049" s="10">
        <f t="shared" si="23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235"/>
        <v>1.6639999999999999</v>
      </c>
      <c r="G3050" t="s">
        <v>8219</v>
      </c>
      <c r="H3050">
        <f>E3050/N3050</f>
        <v>177.02127659574469</v>
      </c>
      <c r="I3050" t="s">
        <v>8224</v>
      </c>
      <c r="J3050" t="s">
        <v>8246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t="str">
        <f t="shared" si="236"/>
        <v>theater</v>
      </c>
      <c r="R3050" t="str">
        <f t="shared" si="237"/>
        <v>spaces</v>
      </c>
      <c r="S3050" s="10">
        <f t="shared" si="238"/>
        <v>41975.901180555549</v>
      </c>
      <c r="T3050" s="10">
        <f t="shared" si="23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235"/>
        <v>1.0666666666666667</v>
      </c>
      <c r="G3051" t="s">
        <v>8219</v>
      </c>
      <c r="H3051">
        <f>E3051/N3051</f>
        <v>74.074074074074076</v>
      </c>
      <c r="I3051" t="s">
        <v>8224</v>
      </c>
      <c r="J3051" t="s">
        <v>8246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t="str">
        <f t="shared" si="236"/>
        <v>theater</v>
      </c>
      <c r="R3051" t="str">
        <f t="shared" si="237"/>
        <v>spaces</v>
      </c>
      <c r="S3051" s="10">
        <f t="shared" si="238"/>
        <v>42139.014525462961</v>
      </c>
      <c r="T3051" s="10">
        <f t="shared" si="23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235"/>
        <v>1.06</v>
      </c>
      <c r="G3052" t="s">
        <v>8219</v>
      </c>
      <c r="H3052">
        <f>E3052/N3052</f>
        <v>70.666666666666671</v>
      </c>
      <c r="I3052" t="s">
        <v>8224</v>
      </c>
      <c r="J3052" t="s">
        <v>8246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t="str">
        <f t="shared" si="236"/>
        <v>theater</v>
      </c>
      <c r="R3052" t="str">
        <f t="shared" si="237"/>
        <v>spaces</v>
      </c>
      <c r="S3052" s="10">
        <f t="shared" si="238"/>
        <v>42465.16851851852</v>
      </c>
      <c r="T3052" s="10">
        <f t="shared" si="23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235"/>
        <v>0.23628571428571429</v>
      </c>
      <c r="G3053" t="s">
        <v>8221</v>
      </c>
      <c r="H3053">
        <f>E3053/N3053</f>
        <v>23.62857142857143</v>
      </c>
      <c r="I3053" t="s">
        <v>8225</v>
      </c>
      <c r="J3053" t="s">
        <v>8247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t="str">
        <f t="shared" si="236"/>
        <v>theater</v>
      </c>
      <c r="R3053" t="str">
        <f t="shared" si="237"/>
        <v>spaces</v>
      </c>
      <c r="S3053" s="10">
        <f t="shared" si="238"/>
        <v>42744.416030092587</v>
      </c>
      <c r="T3053" s="10">
        <f t="shared" si="23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235"/>
        <v>1.5E-3</v>
      </c>
      <c r="G3054" t="s">
        <v>8221</v>
      </c>
      <c r="H3054">
        <f>E3054/N3054</f>
        <v>37.5</v>
      </c>
      <c r="I3054" t="s">
        <v>8224</v>
      </c>
      <c r="J3054" t="s">
        <v>8246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t="str">
        <f t="shared" si="236"/>
        <v>theater</v>
      </c>
      <c r="R3054" t="str">
        <f t="shared" si="237"/>
        <v>spaces</v>
      </c>
      <c r="S3054" s="10">
        <f t="shared" si="238"/>
        <v>42122.670069444444</v>
      </c>
      <c r="T3054" s="10">
        <f t="shared" si="23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235"/>
        <v>4.0000000000000001E-3</v>
      </c>
      <c r="G3055" t="s">
        <v>8221</v>
      </c>
      <c r="H3055">
        <f>E3055/N3055</f>
        <v>13.333333333333334</v>
      </c>
      <c r="I3055" t="s">
        <v>8224</v>
      </c>
      <c r="J3055" t="s">
        <v>8246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t="str">
        <f t="shared" si="236"/>
        <v>theater</v>
      </c>
      <c r="R3055" t="str">
        <f t="shared" si="237"/>
        <v>spaces</v>
      </c>
      <c r="S3055" s="10">
        <f t="shared" si="238"/>
        <v>41862.761724537035</v>
      </c>
      <c r="T3055" s="10">
        <f t="shared" si="23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235"/>
        <v>0</v>
      </c>
      <c r="G3056" t="s">
        <v>8221</v>
      </c>
      <c r="H3056" t="e">
        <f>E3056/N3056</f>
        <v>#DIV/0!</v>
      </c>
      <c r="I3056" t="s">
        <v>8224</v>
      </c>
      <c r="J3056" t="s">
        <v>8246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t="str">
        <f t="shared" si="236"/>
        <v>theater</v>
      </c>
      <c r="R3056" t="str">
        <f t="shared" si="237"/>
        <v>spaces</v>
      </c>
      <c r="S3056" s="10">
        <f t="shared" si="238"/>
        <v>42027.832800925928</v>
      </c>
      <c r="T3056" s="10">
        <f t="shared" si="23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235"/>
        <v>5.0000000000000002E-5</v>
      </c>
      <c r="G3057" t="s">
        <v>8221</v>
      </c>
      <c r="H3057">
        <f>E3057/N3057</f>
        <v>1</v>
      </c>
      <c r="I3057" t="s">
        <v>8224</v>
      </c>
      <c r="J3057" t="s">
        <v>8246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t="str">
        <f t="shared" si="236"/>
        <v>theater</v>
      </c>
      <c r="R3057" t="str">
        <f t="shared" si="237"/>
        <v>spaces</v>
      </c>
      <c r="S3057" s="10">
        <f t="shared" si="238"/>
        <v>41953.95821759259</v>
      </c>
      <c r="T3057" s="10">
        <f t="shared" si="23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235"/>
        <v>0</v>
      </c>
      <c r="G3058" t="s">
        <v>8221</v>
      </c>
      <c r="H3058" t="e">
        <f>E3058/N3058</f>
        <v>#DIV/0!</v>
      </c>
      <c r="I3058" t="s">
        <v>8224</v>
      </c>
      <c r="J3058" t="s">
        <v>8246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t="str">
        <f t="shared" si="236"/>
        <v>theater</v>
      </c>
      <c r="R3058" t="str">
        <f t="shared" si="237"/>
        <v>spaces</v>
      </c>
      <c r="S3058" s="10">
        <f t="shared" si="238"/>
        <v>41851.636388888888</v>
      </c>
      <c r="T3058" s="10">
        <f t="shared" si="23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235"/>
        <v>0</v>
      </c>
      <c r="G3059" t="s">
        <v>8221</v>
      </c>
      <c r="H3059" t="e">
        <f>E3059/N3059</f>
        <v>#DIV/0!</v>
      </c>
      <c r="I3059" t="s">
        <v>8225</v>
      </c>
      <c r="J3059" t="s">
        <v>8247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t="str">
        <f t="shared" si="236"/>
        <v>theater</v>
      </c>
      <c r="R3059" t="str">
        <f t="shared" si="237"/>
        <v>spaces</v>
      </c>
      <c r="S3059" s="10">
        <f t="shared" si="238"/>
        <v>42433.650590277779</v>
      </c>
      <c r="T3059" s="10">
        <f t="shared" si="23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235"/>
        <v>1.6666666666666666E-4</v>
      </c>
      <c r="G3060" t="s">
        <v>8221</v>
      </c>
      <c r="H3060">
        <f>E3060/N3060</f>
        <v>1</v>
      </c>
      <c r="I3060" t="s">
        <v>8237</v>
      </c>
      <c r="J3060" t="s">
        <v>8249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t="str">
        <f t="shared" si="236"/>
        <v>theater</v>
      </c>
      <c r="R3060" t="str">
        <f t="shared" si="237"/>
        <v>spaces</v>
      </c>
      <c r="S3060" s="10">
        <f t="shared" si="238"/>
        <v>42460.374305555553</v>
      </c>
      <c r="T3060" s="10">
        <f t="shared" si="23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235"/>
        <v>3.0066666666666665E-2</v>
      </c>
      <c r="G3061" t="s">
        <v>8221</v>
      </c>
      <c r="H3061">
        <f>E3061/N3061</f>
        <v>41</v>
      </c>
      <c r="I3061" t="s">
        <v>8224</v>
      </c>
      <c r="J3061" t="s">
        <v>8246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t="str">
        <f t="shared" si="236"/>
        <v>theater</v>
      </c>
      <c r="R3061" t="str">
        <f t="shared" si="237"/>
        <v>spaces</v>
      </c>
      <c r="S3061" s="10">
        <f t="shared" si="238"/>
        <v>41829.935717592591</v>
      </c>
      <c r="T3061" s="10">
        <f t="shared" si="23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235"/>
        <v>1.5227272727272728E-3</v>
      </c>
      <c r="G3062" t="s">
        <v>8221</v>
      </c>
      <c r="H3062">
        <f>E3062/N3062</f>
        <v>55.833333333333336</v>
      </c>
      <c r="I3062" t="s">
        <v>8224</v>
      </c>
      <c r="J3062" t="s">
        <v>8246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t="str">
        <f t="shared" si="236"/>
        <v>theater</v>
      </c>
      <c r="R3062" t="str">
        <f t="shared" si="237"/>
        <v>spaces</v>
      </c>
      <c r="S3062" s="10">
        <f t="shared" si="238"/>
        <v>42245.274699074071</v>
      </c>
      <c r="T3062" s="10">
        <f t="shared" si="23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235"/>
        <v>0</v>
      </c>
      <c r="G3063" t="s">
        <v>8221</v>
      </c>
      <c r="H3063" t="e">
        <f>E3063/N3063</f>
        <v>#DIV/0!</v>
      </c>
      <c r="I3063" t="s">
        <v>8224</v>
      </c>
      <c r="J3063" t="s">
        <v>8246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t="str">
        <f t="shared" si="236"/>
        <v>theater</v>
      </c>
      <c r="R3063" t="str">
        <f t="shared" si="237"/>
        <v>spaces</v>
      </c>
      <c r="S3063" s="10">
        <f t="shared" si="238"/>
        <v>41834.784120370372</v>
      </c>
      <c r="T3063" s="10">
        <f t="shared" si="23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235"/>
        <v>0.66839999999999999</v>
      </c>
      <c r="G3064" t="s">
        <v>8221</v>
      </c>
      <c r="H3064">
        <f>E3064/N3064</f>
        <v>99.761194029850742</v>
      </c>
      <c r="I3064" t="s">
        <v>8224</v>
      </c>
      <c r="J3064" t="s">
        <v>8246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t="str">
        <f t="shared" si="236"/>
        <v>theater</v>
      </c>
      <c r="R3064" t="str">
        <f t="shared" si="237"/>
        <v>spaces</v>
      </c>
      <c r="S3064" s="10">
        <f t="shared" si="238"/>
        <v>42248.535787037035</v>
      </c>
      <c r="T3064" s="10">
        <f t="shared" si="23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235"/>
        <v>0.19566666666666666</v>
      </c>
      <c r="G3065" t="s">
        <v>8221</v>
      </c>
      <c r="H3065">
        <f>E3065/N3065</f>
        <v>25.521739130434781</v>
      </c>
      <c r="I3065" t="s">
        <v>8224</v>
      </c>
      <c r="J3065" t="s">
        <v>8246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t="str">
        <f t="shared" si="236"/>
        <v>theater</v>
      </c>
      <c r="R3065" t="str">
        <f t="shared" si="237"/>
        <v>spaces</v>
      </c>
      <c r="S3065" s="10">
        <f t="shared" si="238"/>
        <v>42630.922893518517</v>
      </c>
      <c r="T3065" s="10">
        <f t="shared" si="23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235"/>
        <v>0.11294666666666667</v>
      </c>
      <c r="G3066" t="s">
        <v>8221</v>
      </c>
      <c r="H3066">
        <f>E3066/N3066</f>
        <v>117.65277777777777</v>
      </c>
      <c r="I3066" t="s">
        <v>8224</v>
      </c>
      <c r="J3066" t="s">
        <v>8246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t="str">
        <f t="shared" si="236"/>
        <v>theater</v>
      </c>
      <c r="R3066" t="str">
        <f t="shared" si="237"/>
        <v>spaces</v>
      </c>
      <c r="S3066" s="10">
        <f t="shared" si="238"/>
        <v>42299.130162037036</v>
      </c>
      <c r="T3066" s="10">
        <f t="shared" si="23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235"/>
        <v>4.0000000000000002E-4</v>
      </c>
      <c r="G3067" t="s">
        <v>8221</v>
      </c>
      <c r="H3067">
        <f>E3067/N3067</f>
        <v>5</v>
      </c>
      <c r="I3067" t="s">
        <v>8224</v>
      </c>
      <c r="J3067" t="s">
        <v>8246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t="str">
        <f t="shared" si="236"/>
        <v>theater</v>
      </c>
      <c r="R3067" t="str">
        <f t="shared" si="237"/>
        <v>spaces</v>
      </c>
      <c r="S3067" s="10">
        <f t="shared" si="238"/>
        <v>41825.055231481485</v>
      </c>
      <c r="T3067" s="10">
        <f t="shared" si="23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235"/>
        <v>0.11985714285714286</v>
      </c>
      <c r="G3068" t="s">
        <v>8221</v>
      </c>
      <c r="H3068">
        <f>E3068/N3068</f>
        <v>2796.6666666666665</v>
      </c>
      <c r="I3068" t="s">
        <v>8226</v>
      </c>
      <c r="J3068" t="s">
        <v>8248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t="str">
        <f t="shared" si="236"/>
        <v>theater</v>
      </c>
      <c r="R3068" t="str">
        <f t="shared" si="237"/>
        <v>spaces</v>
      </c>
      <c r="S3068" s="10">
        <f t="shared" si="238"/>
        <v>42531.228437500002</v>
      </c>
      <c r="T3068" s="10">
        <f t="shared" si="23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235"/>
        <v>2.5000000000000001E-2</v>
      </c>
      <c r="G3069" t="s">
        <v>8221</v>
      </c>
      <c r="H3069">
        <f>E3069/N3069</f>
        <v>200</v>
      </c>
      <c r="I3069" t="s">
        <v>8228</v>
      </c>
      <c r="J3069" t="s">
        <v>8250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t="str">
        <f t="shared" si="236"/>
        <v>theater</v>
      </c>
      <c r="R3069" t="str">
        <f t="shared" si="237"/>
        <v>spaces</v>
      </c>
      <c r="S3069" s="10">
        <f t="shared" si="238"/>
        <v>42226.938414351855</v>
      </c>
      <c r="T3069" s="10">
        <f t="shared" si="23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235"/>
        <v>6.9999999999999999E-4</v>
      </c>
      <c r="G3070" t="s">
        <v>8221</v>
      </c>
      <c r="H3070">
        <f>E3070/N3070</f>
        <v>87.5</v>
      </c>
      <c r="I3070" t="s">
        <v>8224</v>
      </c>
      <c r="J3070" t="s">
        <v>8246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t="str">
        <f t="shared" si="236"/>
        <v>theater</v>
      </c>
      <c r="R3070" t="str">
        <f t="shared" si="237"/>
        <v>spaces</v>
      </c>
      <c r="S3070" s="10">
        <f t="shared" si="238"/>
        <v>42263.691574074073</v>
      </c>
      <c r="T3070" s="10">
        <f t="shared" si="23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235"/>
        <v>0.14099999999999999</v>
      </c>
      <c r="G3071" t="s">
        <v>8221</v>
      </c>
      <c r="H3071">
        <f>E3071/N3071</f>
        <v>20.142857142857142</v>
      </c>
      <c r="I3071" t="s">
        <v>8224</v>
      </c>
      <c r="J3071" t="s">
        <v>8246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t="str">
        <f t="shared" si="236"/>
        <v>theater</v>
      </c>
      <c r="R3071" t="str">
        <f t="shared" si="237"/>
        <v>spaces</v>
      </c>
      <c r="S3071" s="10">
        <f t="shared" si="238"/>
        <v>41957.833726851852</v>
      </c>
      <c r="T3071" s="10">
        <f t="shared" si="23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235"/>
        <v>3.3399999999999999E-2</v>
      </c>
      <c r="G3072" t="s">
        <v>8221</v>
      </c>
      <c r="H3072">
        <f>E3072/N3072</f>
        <v>20.875</v>
      </c>
      <c r="I3072" t="s">
        <v>8225</v>
      </c>
      <c r="J3072" t="s">
        <v>8247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t="str">
        <f t="shared" si="236"/>
        <v>theater</v>
      </c>
      <c r="R3072" t="str">
        <f t="shared" si="237"/>
        <v>spaces</v>
      </c>
      <c r="S3072" s="10">
        <f t="shared" si="238"/>
        <v>42690.733437499999</v>
      </c>
      <c r="T3072" s="10">
        <f t="shared" si="23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235"/>
        <v>0.59775</v>
      </c>
      <c r="G3073" t="s">
        <v>8221</v>
      </c>
      <c r="H3073">
        <f>E3073/N3073</f>
        <v>61.307692307692307</v>
      </c>
      <c r="I3073" t="s">
        <v>8224</v>
      </c>
      <c r="J3073" t="s">
        <v>8246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t="str">
        <f t="shared" si="236"/>
        <v>theater</v>
      </c>
      <c r="R3073" t="str">
        <f t="shared" si="237"/>
        <v>spaces</v>
      </c>
      <c r="S3073" s="10">
        <f t="shared" si="238"/>
        <v>42097.732418981483</v>
      </c>
      <c r="T3073" s="10">
        <f t="shared" si="23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si="235"/>
        <v>1.6666666666666666E-4</v>
      </c>
      <c r="G3074" t="s">
        <v>8221</v>
      </c>
      <c r="H3074">
        <f>E3074/N3074</f>
        <v>1</v>
      </c>
      <c r="I3074" t="s">
        <v>8224</v>
      </c>
      <c r="J3074" t="s">
        <v>8246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t="str">
        <f t="shared" si="236"/>
        <v>theater</v>
      </c>
      <c r="R3074" t="str">
        <f t="shared" si="237"/>
        <v>spaces</v>
      </c>
      <c r="S3074" s="10">
        <f t="shared" si="238"/>
        <v>42658.690532407403</v>
      </c>
      <c r="T3074" s="10">
        <f t="shared" si="23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ref="F3075:F3138" si="240">E3075/D3075</f>
        <v>2.3035714285714285E-4</v>
      </c>
      <c r="G3075" t="s">
        <v>8221</v>
      </c>
      <c r="H3075">
        <f>E3075/N3075</f>
        <v>92.142857142857139</v>
      </c>
      <c r="I3075" t="s">
        <v>8224</v>
      </c>
      <c r="J3075" t="s">
        <v>8246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t="str">
        <f t="shared" ref="Q3075:Q3138" si="241">LEFT(P3075,(FIND("/",P3075,1)-1))</f>
        <v>theater</v>
      </c>
      <c r="R3075" t="str">
        <f t="shared" ref="R3075:R3138" si="242">MID(P3075,FIND("/",P3075)+1,256)</f>
        <v>spaces</v>
      </c>
      <c r="S3075" s="10">
        <f t="shared" ref="S3075:S3138" si="243">(((L3075/60)/60)/24)+DATE(1970,1,1)</f>
        <v>42111.684027777781</v>
      </c>
      <c r="T3075" s="10">
        <f t="shared" ref="T3075:T3138" si="244">(((K3075/60)/60)/24)+DATE(1970,1,1)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240"/>
        <v>8.8000000000000003E-4</v>
      </c>
      <c r="G3076" t="s">
        <v>8221</v>
      </c>
      <c r="H3076">
        <f>E3076/N3076</f>
        <v>7.333333333333333</v>
      </c>
      <c r="I3076" t="s">
        <v>8230</v>
      </c>
      <c r="J3076" t="s">
        <v>8249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t="str">
        <f t="shared" si="241"/>
        <v>theater</v>
      </c>
      <c r="R3076" t="str">
        <f t="shared" si="242"/>
        <v>spaces</v>
      </c>
      <c r="S3076" s="10">
        <f t="shared" si="243"/>
        <v>42409.571284722217</v>
      </c>
      <c r="T3076" s="10">
        <f t="shared" si="24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240"/>
        <v>8.6400000000000005E-2</v>
      </c>
      <c r="G3077" t="s">
        <v>8221</v>
      </c>
      <c r="H3077">
        <f>E3077/N3077</f>
        <v>64.8</v>
      </c>
      <c r="I3077" t="s">
        <v>8224</v>
      </c>
      <c r="J3077" t="s">
        <v>8246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t="str">
        <f t="shared" si="241"/>
        <v>theater</v>
      </c>
      <c r="R3077" t="str">
        <f t="shared" si="242"/>
        <v>spaces</v>
      </c>
      <c r="S3077" s="10">
        <f t="shared" si="243"/>
        <v>42551.102314814809</v>
      </c>
      <c r="T3077" s="10">
        <f t="shared" si="24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240"/>
        <v>0.15060000000000001</v>
      </c>
      <c r="G3078" t="s">
        <v>8221</v>
      </c>
      <c r="H3078">
        <f>E3078/N3078</f>
        <v>30.12</v>
      </c>
      <c r="I3078" t="s">
        <v>8224</v>
      </c>
      <c r="J3078" t="s">
        <v>8246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t="str">
        <f t="shared" si="241"/>
        <v>theater</v>
      </c>
      <c r="R3078" t="str">
        <f t="shared" si="242"/>
        <v>spaces</v>
      </c>
      <c r="S3078" s="10">
        <f t="shared" si="243"/>
        <v>42226.651886574073</v>
      </c>
      <c r="T3078" s="10">
        <f t="shared" si="24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240"/>
        <v>4.7727272727272731E-3</v>
      </c>
      <c r="G3079" t="s">
        <v>8221</v>
      </c>
      <c r="H3079">
        <f>E3079/N3079</f>
        <v>52.5</v>
      </c>
      <c r="I3079" t="s">
        <v>8229</v>
      </c>
      <c r="J3079" t="s">
        <v>8251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t="str">
        <f t="shared" si="241"/>
        <v>theater</v>
      </c>
      <c r="R3079" t="str">
        <f t="shared" si="242"/>
        <v>spaces</v>
      </c>
      <c r="S3079" s="10">
        <f t="shared" si="243"/>
        <v>42766.956921296296</v>
      </c>
      <c r="T3079" s="10">
        <f t="shared" si="24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240"/>
        <v>1.1833333333333333E-3</v>
      </c>
      <c r="G3080" t="s">
        <v>8221</v>
      </c>
      <c r="H3080">
        <f>E3080/N3080</f>
        <v>23.666666666666668</v>
      </c>
      <c r="I3080" t="s">
        <v>8224</v>
      </c>
      <c r="J3080" t="s">
        <v>8246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t="str">
        <f t="shared" si="241"/>
        <v>theater</v>
      </c>
      <c r="R3080" t="str">
        <f t="shared" si="242"/>
        <v>spaces</v>
      </c>
      <c r="S3080" s="10">
        <f t="shared" si="243"/>
        <v>42031.138831018514</v>
      </c>
      <c r="T3080" s="10">
        <f t="shared" si="24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240"/>
        <v>8.4173998587352451E-3</v>
      </c>
      <c r="G3081" t="s">
        <v>8221</v>
      </c>
      <c r="H3081">
        <f>E3081/N3081</f>
        <v>415.77777777777777</v>
      </c>
      <c r="I3081" t="s">
        <v>8224</v>
      </c>
      <c r="J3081" t="s">
        <v>8246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t="str">
        <f t="shared" si="241"/>
        <v>theater</v>
      </c>
      <c r="R3081" t="str">
        <f t="shared" si="242"/>
        <v>spaces</v>
      </c>
      <c r="S3081" s="10">
        <f t="shared" si="243"/>
        <v>42055.713368055556</v>
      </c>
      <c r="T3081" s="10">
        <f t="shared" si="24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240"/>
        <v>1.8799999999999999E-4</v>
      </c>
      <c r="G3082" t="s">
        <v>8221</v>
      </c>
      <c r="H3082">
        <f>E3082/N3082</f>
        <v>53.714285714285715</v>
      </c>
      <c r="I3082" t="s">
        <v>8224</v>
      </c>
      <c r="J3082" t="s">
        <v>8246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t="str">
        <f t="shared" si="241"/>
        <v>theater</v>
      </c>
      <c r="R3082" t="str">
        <f t="shared" si="242"/>
        <v>spaces</v>
      </c>
      <c r="S3082" s="10">
        <f t="shared" si="243"/>
        <v>41940.028287037036</v>
      </c>
      <c r="T3082" s="10">
        <f t="shared" si="24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240"/>
        <v>2.1029999999999998E-3</v>
      </c>
      <c r="G3083" t="s">
        <v>8221</v>
      </c>
      <c r="H3083">
        <f>E3083/N3083</f>
        <v>420.6</v>
      </c>
      <c r="I3083" t="s">
        <v>8224</v>
      </c>
      <c r="J3083" t="s">
        <v>8246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t="str">
        <f t="shared" si="241"/>
        <v>theater</v>
      </c>
      <c r="R3083" t="str">
        <f t="shared" si="242"/>
        <v>spaces</v>
      </c>
      <c r="S3083" s="10">
        <f t="shared" si="243"/>
        <v>42237.181608796294</v>
      </c>
      <c r="T3083" s="10">
        <f t="shared" si="24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240"/>
        <v>0</v>
      </c>
      <c r="G3084" t="s">
        <v>8221</v>
      </c>
      <c r="H3084" t="e">
        <f>E3084/N3084</f>
        <v>#DIV/0!</v>
      </c>
      <c r="I3084" t="s">
        <v>8224</v>
      </c>
      <c r="J3084" t="s">
        <v>8246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t="str">
        <f t="shared" si="241"/>
        <v>theater</v>
      </c>
      <c r="R3084" t="str">
        <f t="shared" si="242"/>
        <v>spaces</v>
      </c>
      <c r="S3084" s="10">
        <f t="shared" si="243"/>
        <v>42293.922986111109</v>
      </c>
      <c r="T3084" s="10">
        <f t="shared" si="24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240"/>
        <v>2.8E-3</v>
      </c>
      <c r="G3085" t="s">
        <v>8221</v>
      </c>
      <c r="H3085">
        <f>E3085/N3085</f>
        <v>18.666666666666668</v>
      </c>
      <c r="I3085" t="s">
        <v>8224</v>
      </c>
      <c r="J3085" t="s">
        <v>8246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t="str">
        <f t="shared" si="241"/>
        <v>theater</v>
      </c>
      <c r="R3085" t="str">
        <f t="shared" si="242"/>
        <v>spaces</v>
      </c>
      <c r="S3085" s="10">
        <f t="shared" si="243"/>
        <v>41853.563402777778</v>
      </c>
      <c r="T3085" s="10">
        <f t="shared" si="24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240"/>
        <v>0.11579206701157921</v>
      </c>
      <c r="G3086" t="s">
        <v>8221</v>
      </c>
      <c r="H3086">
        <f>E3086/N3086</f>
        <v>78.333333333333329</v>
      </c>
      <c r="I3086" t="s">
        <v>8224</v>
      </c>
      <c r="J3086" t="s">
        <v>8246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t="str">
        <f t="shared" si="241"/>
        <v>theater</v>
      </c>
      <c r="R3086" t="str">
        <f t="shared" si="242"/>
        <v>spaces</v>
      </c>
      <c r="S3086" s="10">
        <f t="shared" si="243"/>
        <v>42100.723738425921</v>
      </c>
      <c r="T3086" s="10">
        <f t="shared" si="24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240"/>
        <v>2.4400000000000002E-2</v>
      </c>
      <c r="G3087" t="s">
        <v>8221</v>
      </c>
      <c r="H3087">
        <f>E3087/N3087</f>
        <v>67.777777777777771</v>
      </c>
      <c r="I3087" t="s">
        <v>8224</v>
      </c>
      <c r="J3087" t="s">
        <v>8246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t="str">
        <f t="shared" si="241"/>
        <v>theater</v>
      </c>
      <c r="R3087" t="str">
        <f t="shared" si="242"/>
        <v>spaces</v>
      </c>
      <c r="S3087" s="10">
        <f t="shared" si="243"/>
        <v>42246.883784722217</v>
      </c>
      <c r="T3087" s="10">
        <f t="shared" si="24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240"/>
        <v>2.5000000000000001E-3</v>
      </c>
      <c r="G3088" t="s">
        <v>8221</v>
      </c>
      <c r="H3088">
        <f>E3088/N3088</f>
        <v>16.666666666666668</v>
      </c>
      <c r="I3088" t="s">
        <v>8237</v>
      </c>
      <c r="J3088" t="s">
        <v>8249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t="str">
        <f t="shared" si="241"/>
        <v>theater</v>
      </c>
      <c r="R3088" t="str">
        <f t="shared" si="242"/>
        <v>spaces</v>
      </c>
      <c r="S3088" s="10">
        <f t="shared" si="243"/>
        <v>42173.67082175926</v>
      </c>
      <c r="T3088" s="10">
        <f t="shared" si="24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240"/>
        <v>6.2500000000000003E-3</v>
      </c>
      <c r="G3089" t="s">
        <v>8221</v>
      </c>
      <c r="H3089">
        <f>E3089/N3089</f>
        <v>62.5</v>
      </c>
      <c r="I3089" t="s">
        <v>8224</v>
      </c>
      <c r="J3089" t="s">
        <v>8246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t="str">
        <f t="shared" si="241"/>
        <v>theater</v>
      </c>
      <c r="R3089" t="str">
        <f t="shared" si="242"/>
        <v>spaces</v>
      </c>
      <c r="S3089" s="10">
        <f t="shared" si="243"/>
        <v>42665.150347222225</v>
      </c>
      <c r="T3089" s="10">
        <f t="shared" si="24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240"/>
        <v>1.9384615384615384E-3</v>
      </c>
      <c r="G3090" t="s">
        <v>8221</v>
      </c>
      <c r="H3090">
        <f>E3090/N3090</f>
        <v>42</v>
      </c>
      <c r="I3090" t="s">
        <v>8224</v>
      </c>
      <c r="J3090" t="s">
        <v>8246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t="str">
        <f t="shared" si="241"/>
        <v>theater</v>
      </c>
      <c r="R3090" t="str">
        <f t="shared" si="242"/>
        <v>spaces</v>
      </c>
      <c r="S3090" s="10">
        <f t="shared" si="243"/>
        <v>41981.57230324074</v>
      </c>
      <c r="T3090" s="10">
        <f t="shared" si="24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240"/>
        <v>0.23416000000000001</v>
      </c>
      <c r="G3091" t="s">
        <v>8221</v>
      </c>
      <c r="H3091">
        <f>E3091/N3091</f>
        <v>130.0888888888889</v>
      </c>
      <c r="I3091" t="s">
        <v>8224</v>
      </c>
      <c r="J3091" t="s">
        <v>8246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t="str">
        <f t="shared" si="241"/>
        <v>theater</v>
      </c>
      <c r="R3091" t="str">
        <f t="shared" si="242"/>
        <v>spaces</v>
      </c>
      <c r="S3091" s="10">
        <f t="shared" si="243"/>
        <v>42528.542627314819</v>
      </c>
      <c r="T3091" s="10">
        <f t="shared" si="24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240"/>
        <v>5.080888888888889E-2</v>
      </c>
      <c r="G3092" t="s">
        <v>8221</v>
      </c>
      <c r="H3092">
        <f>E3092/N3092</f>
        <v>1270.2222222222222</v>
      </c>
      <c r="I3092" t="s">
        <v>8224</v>
      </c>
      <c r="J3092" t="s">
        <v>8246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t="str">
        <f t="shared" si="241"/>
        <v>theater</v>
      </c>
      <c r="R3092" t="str">
        <f t="shared" si="242"/>
        <v>spaces</v>
      </c>
      <c r="S3092" s="10">
        <f t="shared" si="243"/>
        <v>42065.818807870368</v>
      </c>
      <c r="T3092" s="10">
        <f t="shared" si="24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240"/>
        <v>0.15920000000000001</v>
      </c>
      <c r="G3093" t="s">
        <v>8221</v>
      </c>
      <c r="H3093">
        <f>E3093/N3093</f>
        <v>88.444444444444443</v>
      </c>
      <c r="I3093" t="s">
        <v>8224</v>
      </c>
      <c r="J3093" t="s">
        <v>8246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t="str">
        <f t="shared" si="241"/>
        <v>theater</v>
      </c>
      <c r="R3093" t="str">
        <f t="shared" si="242"/>
        <v>spaces</v>
      </c>
      <c r="S3093" s="10">
        <f t="shared" si="243"/>
        <v>42566.948414351849</v>
      </c>
      <c r="T3093" s="10">
        <f t="shared" si="24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240"/>
        <v>1.1831900000000001E-2</v>
      </c>
      <c r="G3094" t="s">
        <v>8221</v>
      </c>
      <c r="H3094">
        <f>E3094/N3094</f>
        <v>56.342380952380957</v>
      </c>
      <c r="I3094" t="s">
        <v>8224</v>
      </c>
      <c r="J3094" t="s">
        <v>8246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t="str">
        <f t="shared" si="241"/>
        <v>theater</v>
      </c>
      <c r="R3094" t="str">
        <f t="shared" si="242"/>
        <v>spaces</v>
      </c>
      <c r="S3094" s="10">
        <f t="shared" si="243"/>
        <v>42255.619351851856</v>
      </c>
      <c r="T3094" s="10">
        <f t="shared" si="24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240"/>
        <v>0.22750000000000001</v>
      </c>
      <c r="G3095" t="s">
        <v>8221</v>
      </c>
      <c r="H3095">
        <f>E3095/N3095</f>
        <v>53.529411764705884</v>
      </c>
      <c r="I3095" t="s">
        <v>8229</v>
      </c>
      <c r="J3095" t="s">
        <v>8251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t="str">
        <f t="shared" si="241"/>
        <v>theater</v>
      </c>
      <c r="R3095" t="str">
        <f t="shared" si="242"/>
        <v>spaces</v>
      </c>
      <c r="S3095" s="10">
        <f t="shared" si="243"/>
        <v>41760.909039351849</v>
      </c>
      <c r="T3095" s="10">
        <f t="shared" si="24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240"/>
        <v>2.5000000000000001E-4</v>
      </c>
      <c r="G3096" t="s">
        <v>8221</v>
      </c>
      <c r="H3096">
        <f>E3096/N3096</f>
        <v>25</v>
      </c>
      <c r="I3096" t="s">
        <v>8224</v>
      </c>
      <c r="J3096" t="s">
        <v>8246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t="str">
        <f t="shared" si="241"/>
        <v>theater</v>
      </c>
      <c r="R3096" t="str">
        <f t="shared" si="242"/>
        <v>spaces</v>
      </c>
      <c r="S3096" s="10">
        <f t="shared" si="243"/>
        <v>42207.795787037037</v>
      </c>
      <c r="T3096" s="10">
        <f t="shared" si="24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240"/>
        <v>3.351206434316354E-3</v>
      </c>
      <c r="G3097" t="s">
        <v>8221</v>
      </c>
      <c r="H3097">
        <f>E3097/N3097</f>
        <v>50</v>
      </c>
      <c r="I3097" t="s">
        <v>8224</v>
      </c>
      <c r="J3097" t="s">
        <v>8246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t="str">
        <f t="shared" si="241"/>
        <v>theater</v>
      </c>
      <c r="R3097" t="str">
        <f t="shared" si="242"/>
        <v>spaces</v>
      </c>
      <c r="S3097" s="10">
        <f t="shared" si="243"/>
        <v>42523.025231481486</v>
      </c>
      <c r="T3097" s="10">
        <f t="shared" si="24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240"/>
        <v>3.9750000000000001E-2</v>
      </c>
      <c r="G3098" t="s">
        <v>8221</v>
      </c>
      <c r="H3098">
        <f>E3098/N3098</f>
        <v>56.785714285714285</v>
      </c>
      <c r="I3098" t="s">
        <v>8224</v>
      </c>
      <c r="J3098" t="s">
        <v>8246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t="str">
        <f t="shared" si="241"/>
        <v>theater</v>
      </c>
      <c r="R3098" t="str">
        <f t="shared" si="242"/>
        <v>spaces</v>
      </c>
      <c r="S3098" s="10">
        <f t="shared" si="243"/>
        <v>42114.825532407413</v>
      </c>
      <c r="T3098" s="10">
        <f t="shared" si="24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240"/>
        <v>0.17150000000000001</v>
      </c>
      <c r="G3099" t="s">
        <v>8221</v>
      </c>
      <c r="H3099">
        <f>E3099/N3099</f>
        <v>40.833333333333336</v>
      </c>
      <c r="I3099" t="s">
        <v>8225</v>
      </c>
      <c r="J3099" t="s">
        <v>8247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t="str">
        <f t="shared" si="241"/>
        <v>theater</v>
      </c>
      <c r="R3099" t="str">
        <f t="shared" si="242"/>
        <v>spaces</v>
      </c>
      <c r="S3099" s="10">
        <f t="shared" si="243"/>
        <v>42629.503483796296</v>
      </c>
      <c r="T3099" s="10">
        <f t="shared" si="24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240"/>
        <v>3.608004104669061E-2</v>
      </c>
      <c r="G3100" t="s">
        <v>8221</v>
      </c>
      <c r="H3100">
        <f>E3100/N3100</f>
        <v>65.111111111111114</v>
      </c>
      <c r="I3100" t="s">
        <v>8224</v>
      </c>
      <c r="J3100" t="s">
        <v>8246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t="str">
        <f t="shared" si="241"/>
        <v>theater</v>
      </c>
      <c r="R3100" t="str">
        <f t="shared" si="242"/>
        <v>spaces</v>
      </c>
      <c r="S3100" s="10">
        <f t="shared" si="243"/>
        <v>42359.792233796295</v>
      </c>
      <c r="T3100" s="10">
        <f t="shared" si="24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240"/>
        <v>0.13900000000000001</v>
      </c>
      <c r="G3101" t="s">
        <v>8221</v>
      </c>
      <c r="H3101">
        <f>E3101/N3101</f>
        <v>55.6</v>
      </c>
      <c r="I3101" t="s">
        <v>8224</v>
      </c>
      <c r="J3101" t="s">
        <v>8246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t="str">
        <f t="shared" si="241"/>
        <v>theater</v>
      </c>
      <c r="R3101" t="str">
        <f t="shared" si="242"/>
        <v>spaces</v>
      </c>
      <c r="S3101" s="10">
        <f t="shared" si="243"/>
        <v>42382.189710648148</v>
      </c>
      <c r="T3101" s="10">
        <f t="shared" si="24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240"/>
        <v>0.15225</v>
      </c>
      <c r="G3102" t="s">
        <v>8221</v>
      </c>
      <c r="H3102">
        <f>E3102/N3102</f>
        <v>140.53846153846155</v>
      </c>
      <c r="I3102" t="s">
        <v>8224</v>
      </c>
      <c r="J3102" t="s">
        <v>8246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t="str">
        <f t="shared" si="241"/>
        <v>theater</v>
      </c>
      <c r="R3102" t="str">
        <f t="shared" si="242"/>
        <v>spaces</v>
      </c>
      <c r="S3102" s="10">
        <f t="shared" si="243"/>
        <v>41902.622395833336</v>
      </c>
      <c r="T3102" s="10">
        <f t="shared" si="24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240"/>
        <v>0.12</v>
      </c>
      <c r="G3103" t="s">
        <v>8221</v>
      </c>
      <c r="H3103">
        <f>E3103/N3103</f>
        <v>25</v>
      </c>
      <c r="I3103" t="s">
        <v>8230</v>
      </c>
      <c r="J3103" t="s">
        <v>8249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t="str">
        <f t="shared" si="241"/>
        <v>theater</v>
      </c>
      <c r="R3103" t="str">
        <f t="shared" si="242"/>
        <v>spaces</v>
      </c>
      <c r="S3103" s="10">
        <f t="shared" si="243"/>
        <v>42171.383530092593</v>
      </c>
      <c r="T3103" s="10">
        <f t="shared" si="24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240"/>
        <v>0.391125</v>
      </c>
      <c r="G3104" t="s">
        <v>8221</v>
      </c>
      <c r="H3104">
        <f>E3104/N3104</f>
        <v>69.533333333333331</v>
      </c>
      <c r="I3104" t="s">
        <v>8225</v>
      </c>
      <c r="J3104" t="s">
        <v>8247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t="str">
        <f t="shared" si="241"/>
        <v>theater</v>
      </c>
      <c r="R3104" t="str">
        <f t="shared" si="242"/>
        <v>spaces</v>
      </c>
      <c r="S3104" s="10">
        <f t="shared" si="243"/>
        <v>42555.340486111112</v>
      </c>
      <c r="T3104" s="10">
        <f t="shared" si="24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240"/>
        <v>2.6829268292682929E-3</v>
      </c>
      <c r="G3105" t="s">
        <v>8221</v>
      </c>
      <c r="H3105">
        <f>E3105/N3105</f>
        <v>5.5</v>
      </c>
      <c r="I3105" t="s">
        <v>8224</v>
      </c>
      <c r="J3105" t="s">
        <v>8246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t="str">
        <f t="shared" si="241"/>
        <v>theater</v>
      </c>
      <c r="R3105" t="str">
        <f t="shared" si="242"/>
        <v>spaces</v>
      </c>
      <c r="S3105" s="10">
        <f t="shared" si="243"/>
        <v>42107.156319444446</v>
      </c>
      <c r="T3105" s="10">
        <f t="shared" si="24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240"/>
        <v>0.29625000000000001</v>
      </c>
      <c r="G3106" t="s">
        <v>8221</v>
      </c>
      <c r="H3106">
        <f>E3106/N3106</f>
        <v>237</v>
      </c>
      <c r="I3106" t="s">
        <v>8226</v>
      </c>
      <c r="J3106" t="s">
        <v>8248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t="str">
        <f t="shared" si="241"/>
        <v>theater</v>
      </c>
      <c r="R3106" t="str">
        <f t="shared" si="242"/>
        <v>spaces</v>
      </c>
      <c r="S3106" s="10">
        <f t="shared" si="243"/>
        <v>42006.908692129626</v>
      </c>
      <c r="T3106" s="10">
        <f t="shared" si="24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240"/>
        <v>0.4236099230111206</v>
      </c>
      <c r="G3107" t="s">
        <v>8221</v>
      </c>
      <c r="H3107">
        <f>E3107/N3107</f>
        <v>79.870967741935488</v>
      </c>
      <c r="I3107" t="s">
        <v>8224</v>
      </c>
      <c r="J3107" t="s">
        <v>8246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t="str">
        <f t="shared" si="241"/>
        <v>theater</v>
      </c>
      <c r="R3107" t="str">
        <f t="shared" si="242"/>
        <v>spaces</v>
      </c>
      <c r="S3107" s="10">
        <f t="shared" si="243"/>
        <v>41876.718935185185</v>
      </c>
      <c r="T3107" s="10">
        <f t="shared" si="24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240"/>
        <v>4.1000000000000002E-2</v>
      </c>
      <c r="G3108" t="s">
        <v>8221</v>
      </c>
      <c r="H3108">
        <f>E3108/N3108</f>
        <v>10.25</v>
      </c>
      <c r="I3108" t="s">
        <v>8225</v>
      </c>
      <c r="J3108" t="s">
        <v>8247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t="str">
        <f t="shared" si="241"/>
        <v>theater</v>
      </c>
      <c r="R3108" t="str">
        <f t="shared" si="242"/>
        <v>spaces</v>
      </c>
      <c r="S3108" s="10">
        <f t="shared" si="243"/>
        <v>42241.429120370376</v>
      </c>
      <c r="T3108" s="10">
        <f t="shared" si="24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240"/>
        <v>0.197625</v>
      </c>
      <c r="G3109" t="s">
        <v>8221</v>
      </c>
      <c r="H3109">
        <f>E3109/N3109</f>
        <v>272.58620689655174</v>
      </c>
      <c r="I3109" t="s">
        <v>8224</v>
      </c>
      <c r="J3109" t="s">
        <v>8246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t="str">
        <f t="shared" si="241"/>
        <v>theater</v>
      </c>
      <c r="R3109" t="str">
        <f t="shared" si="242"/>
        <v>spaces</v>
      </c>
      <c r="S3109" s="10">
        <f t="shared" si="243"/>
        <v>42128.814247685179</v>
      </c>
      <c r="T3109" s="10">
        <f t="shared" si="24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240"/>
        <v>5.1999999999999995E-4</v>
      </c>
      <c r="G3110" t="s">
        <v>8221</v>
      </c>
      <c r="H3110">
        <f>E3110/N3110</f>
        <v>13</v>
      </c>
      <c r="I3110" t="s">
        <v>8224</v>
      </c>
      <c r="J3110" t="s">
        <v>8246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t="str">
        <f t="shared" si="241"/>
        <v>theater</v>
      </c>
      <c r="R3110" t="str">
        <f t="shared" si="242"/>
        <v>spaces</v>
      </c>
      <c r="S3110" s="10">
        <f t="shared" si="243"/>
        <v>42062.680486111116</v>
      </c>
      <c r="T3110" s="10">
        <f t="shared" si="24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240"/>
        <v>0.25030188679245285</v>
      </c>
      <c r="G3111" t="s">
        <v>8221</v>
      </c>
      <c r="H3111">
        <f>E3111/N3111</f>
        <v>58.184210526315788</v>
      </c>
      <c r="I3111" t="s">
        <v>8224</v>
      </c>
      <c r="J3111" t="s">
        <v>8246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t="str">
        <f t="shared" si="241"/>
        <v>theater</v>
      </c>
      <c r="R3111" t="str">
        <f t="shared" si="242"/>
        <v>spaces</v>
      </c>
      <c r="S3111" s="10">
        <f t="shared" si="243"/>
        <v>41844.125115740739</v>
      </c>
      <c r="T3111" s="10">
        <f t="shared" si="24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240"/>
        <v>4.0000000000000002E-4</v>
      </c>
      <c r="G3112" t="s">
        <v>8221</v>
      </c>
      <c r="H3112">
        <f>E3112/N3112</f>
        <v>10</v>
      </c>
      <c r="I3112" t="s">
        <v>8224</v>
      </c>
      <c r="J3112" t="s">
        <v>8246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t="str">
        <f t="shared" si="241"/>
        <v>theater</v>
      </c>
      <c r="R3112" t="str">
        <f t="shared" si="242"/>
        <v>spaces</v>
      </c>
      <c r="S3112" s="10">
        <f t="shared" si="243"/>
        <v>42745.031469907408</v>
      </c>
      <c r="T3112" s="10">
        <f t="shared" si="24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240"/>
        <v>0.26640000000000003</v>
      </c>
      <c r="G3113" t="s">
        <v>8221</v>
      </c>
      <c r="H3113">
        <f>E3113/N3113</f>
        <v>70.10526315789474</v>
      </c>
      <c r="I3113" t="s">
        <v>8224</v>
      </c>
      <c r="J3113" t="s">
        <v>8246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t="str">
        <f t="shared" si="241"/>
        <v>theater</v>
      </c>
      <c r="R3113" t="str">
        <f t="shared" si="242"/>
        <v>spaces</v>
      </c>
      <c r="S3113" s="10">
        <f t="shared" si="243"/>
        <v>41885.595138888886</v>
      </c>
      <c r="T3113" s="10">
        <f t="shared" si="24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240"/>
        <v>4.7363636363636365E-2</v>
      </c>
      <c r="G3114" t="s">
        <v>8221</v>
      </c>
      <c r="H3114">
        <f>E3114/N3114</f>
        <v>57.888888888888886</v>
      </c>
      <c r="I3114" t="s">
        <v>8224</v>
      </c>
      <c r="J3114" t="s">
        <v>8246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t="str">
        <f t="shared" si="241"/>
        <v>theater</v>
      </c>
      <c r="R3114" t="str">
        <f t="shared" si="242"/>
        <v>spaces</v>
      </c>
      <c r="S3114" s="10">
        <f t="shared" si="243"/>
        <v>42615.121921296297</v>
      </c>
      <c r="T3114" s="10">
        <f t="shared" si="24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240"/>
        <v>4.2435339894712751E-2</v>
      </c>
      <c r="G3115" t="s">
        <v>8221</v>
      </c>
      <c r="H3115">
        <f>E3115/N3115</f>
        <v>125.27027027027027</v>
      </c>
      <c r="I3115" t="s">
        <v>8224</v>
      </c>
      <c r="J3115" t="s">
        <v>8246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t="str">
        <f t="shared" si="241"/>
        <v>theater</v>
      </c>
      <c r="R3115" t="str">
        <f t="shared" si="242"/>
        <v>spaces</v>
      </c>
      <c r="S3115" s="10">
        <f t="shared" si="243"/>
        <v>42081.731273148151</v>
      </c>
      <c r="T3115" s="10">
        <f t="shared" si="24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240"/>
        <v>0</v>
      </c>
      <c r="G3116" t="s">
        <v>8221</v>
      </c>
      <c r="H3116" t="e">
        <f>E3116/N3116</f>
        <v>#DIV/0!</v>
      </c>
      <c r="I3116" t="s">
        <v>8224</v>
      </c>
      <c r="J3116" t="s">
        <v>8246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t="str">
        <f t="shared" si="241"/>
        <v>theater</v>
      </c>
      <c r="R3116" t="str">
        <f t="shared" si="242"/>
        <v>spaces</v>
      </c>
      <c r="S3116" s="10">
        <f t="shared" si="243"/>
        <v>41843.632523148146</v>
      </c>
      <c r="T3116" s="10">
        <f t="shared" si="24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240"/>
        <v>0.03</v>
      </c>
      <c r="G3117" t="s">
        <v>8221</v>
      </c>
      <c r="H3117">
        <f>E3117/N3117</f>
        <v>300</v>
      </c>
      <c r="I3117" t="s">
        <v>8235</v>
      </c>
      <c r="J3117" t="s">
        <v>8255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t="str">
        <f t="shared" si="241"/>
        <v>theater</v>
      </c>
      <c r="R3117" t="str">
        <f t="shared" si="242"/>
        <v>spaces</v>
      </c>
      <c r="S3117" s="10">
        <f t="shared" si="243"/>
        <v>42496.447071759263</v>
      </c>
      <c r="T3117" s="10">
        <f t="shared" si="24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240"/>
        <v>0.57333333333333336</v>
      </c>
      <c r="G3118" t="s">
        <v>8221</v>
      </c>
      <c r="H3118">
        <f>E3118/N3118</f>
        <v>43</v>
      </c>
      <c r="I3118" t="s">
        <v>8224</v>
      </c>
      <c r="J3118" t="s">
        <v>8246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t="str">
        <f t="shared" si="241"/>
        <v>theater</v>
      </c>
      <c r="R3118" t="str">
        <f t="shared" si="242"/>
        <v>spaces</v>
      </c>
      <c r="S3118" s="10">
        <f t="shared" si="243"/>
        <v>42081.515335648146</v>
      </c>
      <c r="T3118" s="10">
        <f t="shared" si="24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240"/>
        <v>1E-3</v>
      </c>
      <c r="G3119" t="s">
        <v>8221</v>
      </c>
      <c r="H3119">
        <f>E3119/N3119</f>
        <v>1</v>
      </c>
      <c r="I3119" t="s">
        <v>8225</v>
      </c>
      <c r="J3119" t="s">
        <v>8247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t="str">
        <f t="shared" si="241"/>
        <v>theater</v>
      </c>
      <c r="R3119" t="str">
        <f t="shared" si="242"/>
        <v>spaces</v>
      </c>
      <c r="S3119" s="10">
        <f t="shared" si="243"/>
        <v>42509.374537037031</v>
      </c>
      <c r="T3119" s="10">
        <f t="shared" si="24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240"/>
        <v>3.0999999999999999E-3</v>
      </c>
      <c r="G3120" t="s">
        <v>8221</v>
      </c>
      <c r="H3120">
        <f>E3120/N3120</f>
        <v>775</v>
      </c>
      <c r="I3120" t="s">
        <v>8235</v>
      </c>
      <c r="J3120" t="s">
        <v>8255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t="str">
        <f t="shared" si="241"/>
        <v>theater</v>
      </c>
      <c r="R3120" t="str">
        <f t="shared" si="242"/>
        <v>spaces</v>
      </c>
      <c r="S3120" s="10">
        <f t="shared" si="243"/>
        <v>42534.649571759262</v>
      </c>
      <c r="T3120" s="10">
        <f t="shared" si="24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240"/>
        <v>5.0000000000000001E-4</v>
      </c>
      <c r="G3121" t="s">
        <v>8221</v>
      </c>
      <c r="H3121">
        <f>E3121/N3121</f>
        <v>5</v>
      </c>
      <c r="I3121" t="s">
        <v>8224</v>
      </c>
      <c r="J3121" t="s">
        <v>8246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t="str">
        <f t="shared" si="241"/>
        <v>theater</v>
      </c>
      <c r="R3121" t="str">
        <f t="shared" si="242"/>
        <v>spaces</v>
      </c>
      <c r="S3121" s="10">
        <f t="shared" si="243"/>
        <v>42060.04550925926</v>
      </c>
      <c r="T3121" s="10">
        <f t="shared" si="24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240"/>
        <v>9.8461538461538464E-5</v>
      </c>
      <c r="G3122" t="s">
        <v>8221</v>
      </c>
      <c r="H3122">
        <f>E3122/N3122</f>
        <v>12.8</v>
      </c>
      <c r="I3122" t="s">
        <v>8233</v>
      </c>
      <c r="J3122" t="s">
        <v>8249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t="str">
        <f t="shared" si="241"/>
        <v>theater</v>
      </c>
      <c r="R3122" t="str">
        <f t="shared" si="242"/>
        <v>spaces</v>
      </c>
      <c r="S3122" s="10">
        <f t="shared" si="243"/>
        <v>42435.942083333335</v>
      </c>
      <c r="T3122" s="10">
        <f t="shared" si="24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240"/>
        <v>6.6666666666666671E-3</v>
      </c>
      <c r="G3123" t="s">
        <v>8220</v>
      </c>
      <c r="H3123">
        <f>E3123/N3123</f>
        <v>10</v>
      </c>
      <c r="I3123" t="s">
        <v>8229</v>
      </c>
      <c r="J3123" t="s">
        <v>8251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t="str">
        <f t="shared" si="241"/>
        <v>theater</v>
      </c>
      <c r="R3123" t="str">
        <f t="shared" si="242"/>
        <v>spaces</v>
      </c>
      <c r="S3123" s="10">
        <f t="shared" si="243"/>
        <v>41848.679803240739</v>
      </c>
      <c r="T3123" s="10">
        <f t="shared" si="24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240"/>
        <v>0.58291457286432158</v>
      </c>
      <c r="G3124" t="s">
        <v>8220</v>
      </c>
      <c r="H3124">
        <f>E3124/N3124</f>
        <v>58</v>
      </c>
      <c r="I3124" t="s">
        <v>8224</v>
      </c>
      <c r="J3124" t="s">
        <v>8246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t="str">
        <f t="shared" si="241"/>
        <v>theater</v>
      </c>
      <c r="R3124" t="str">
        <f t="shared" si="242"/>
        <v>spaces</v>
      </c>
      <c r="S3124" s="10">
        <f t="shared" si="243"/>
        <v>42678.932083333333</v>
      </c>
      <c r="T3124" s="10">
        <f t="shared" si="24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240"/>
        <v>0.68153600000000003</v>
      </c>
      <c r="G3125" t="s">
        <v>8220</v>
      </c>
      <c r="H3125">
        <f>E3125/N3125</f>
        <v>244.80459770114942</v>
      </c>
      <c r="I3125" t="s">
        <v>8224</v>
      </c>
      <c r="J3125" t="s">
        <v>8246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t="str">
        <f t="shared" si="241"/>
        <v>theater</v>
      </c>
      <c r="R3125" t="str">
        <f t="shared" si="242"/>
        <v>spaces</v>
      </c>
      <c r="S3125" s="10">
        <f t="shared" si="243"/>
        <v>42530.993032407408</v>
      </c>
      <c r="T3125" s="10">
        <f t="shared" si="24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240"/>
        <v>3.2499999999999997E-5</v>
      </c>
      <c r="G3126" t="s">
        <v>8220</v>
      </c>
      <c r="H3126">
        <f>E3126/N3126</f>
        <v>6.5</v>
      </c>
      <c r="I3126" t="s">
        <v>8224</v>
      </c>
      <c r="J3126" t="s">
        <v>8246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t="str">
        <f t="shared" si="241"/>
        <v>theater</v>
      </c>
      <c r="R3126" t="str">
        <f t="shared" si="242"/>
        <v>spaces</v>
      </c>
      <c r="S3126" s="10">
        <f t="shared" si="243"/>
        <v>41977.780104166668</v>
      </c>
      <c r="T3126" s="10">
        <f t="shared" si="24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240"/>
        <v>0</v>
      </c>
      <c r="G3127" t="s">
        <v>8220</v>
      </c>
      <c r="H3127" t="e">
        <f>E3127/N3127</f>
        <v>#DIV/0!</v>
      </c>
      <c r="I3127" t="s">
        <v>8224</v>
      </c>
      <c r="J3127" t="s">
        <v>8246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t="str">
        <f t="shared" si="241"/>
        <v>theater</v>
      </c>
      <c r="R3127" t="str">
        <f t="shared" si="242"/>
        <v>spaces</v>
      </c>
      <c r="S3127" s="10">
        <f t="shared" si="243"/>
        <v>42346.20685185185</v>
      </c>
      <c r="T3127" s="10">
        <f t="shared" si="24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240"/>
        <v>4.1599999999999998E-2</v>
      </c>
      <c r="G3128" t="s">
        <v>8220</v>
      </c>
      <c r="H3128">
        <f>E3128/N3128</f>
        <v>61.176470588235297</v>
      </c>
      <c r="I3128" t="s">
        <v>8224</v>
      </c>
      <c r="J3128" t="s">
        <v>8246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t="str">
        <f t="shared" si="241"/>
        <v>theater</v>
      </c>
      <c r="R3128" t="str">
        <f t="shared" si="242"/>
        <v>spaces</v>
      </c>
      <c r="S3128" s="10">
        <f t="shared" si="243"/>
        <v>42427.01807870371</v>
      </c>
      <c r="T3128" s="10">
        <f t="shared" si="24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240"/>
        <v>0</v>
      </c>
      <c r="G3129" t="s">
        <v>8220</v>
      </c>
      <c r="H3129" t="e">
        <f>E3129/N3129</f>
        <v>#DIV/0!</v>
      </c>
      <c r="I3129" t="s">
        <v>8224</v>
      </c>
      <c r="J3129" t="s">
        <v>8246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t="str">
        <f t="shared" si="241"/>
        <v>theater</v>
      </c>
      <c r="R3129" t="str">
        <f t="shared" si="242"/>
        <v>spaces</v>
      </c>
      <c r="S3129" s="10">
        <f t="shared" si="243"/>
        <v>42034.856817129628</v>
      </c>
      <c r="T3129" s="10">
        <f t="shared" si="24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240"/>
        <v>1.0860666666666667</v>
      </c>
      <c r="G3130" t="s">
        <v>8222</v>
      </c>
      <c r="H3130">
        <f>E3130/N3130</f>
        <v>139.23931623931625</v>
      </c>
      <c r="I3130" t="s">
        <v>8224</v>
      </c>
      <c r="J3130" t="s">
        <v>8246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t="str">
        <f t="shared" si="241"/>
        <v>theater</v>
      </c>
      <c r="R3130" t="str">
        <f t="shared" si="242"/>
        <v>plays</v>
      </c>
      <c r="S3130" s="10">
        <f t="shared" si="243"/>
        <v>42780.825706018513</v>
      </c>
      <c r="T3130" s="10">
        <f t="shared" si="24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240"/>
        <v>8.0000000000000002E-3</v>
      </c>
      <c r="G3131" t="s">
        <v>8222</v>
      </c>
      <c r="H3131">
        <f>E3131/N3131</f>
        <v>10</v>
      </c>
      <c r="I3131" t="s">
        <v>8224</v>
      </c>
      <c r="J3131" t="s">
        <v>8246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t="str">
        <f t="shared" si="241"/>
        <v>theater</v>
      </c>
      <c r="R3131" t="str">
        <f t="shared" si="242"/>
        <v>plays</v>
      </c>
      <c r="S3131" s="10">
        <f t="shared" si="243"/>
        <v>42803.842812499999</v>
      </c>
      <c r="T3131" s="10">
        <f t="shared" si="24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240"/>
        <v>3.7499999999999999E-2</v>
      </c>
      <c r="G3132" t="s">
        <v>8222</v>
      </c>
      <c r="H3132">
        <f>E3132/N3132</f>
        <v>93.75</v>
      </c>
      <c r="I3132" t="s">
        <v>8224</v>
      </c>
      <c r="J3132" t="s">
        <v>8246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t="str">
        <f t="shared" si="241"/>
        <v>theater</v>
      </c>
      <c r="R3132" t="str">
        <f t="shared" si="242"/>
        <v>plays</v>
      </c>
      <c r="S3132" s="10">
        <f t="shared" si="243"/>
        <v>42808.640231481477</v>
      </c>
      <c r="T3132" s="10">
        <f t="shared" si="24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240"/>
        <v>0.15731707317073171</v>
      </c>
      <c r="G3133" t="s">
        <v>8222</v>
      </c>
      <c r="H3133">
        <f>E3133/N3133</f>
        <v>53.75</v>
      </c>
      <c r="I3133" t="s">
        <v>8224</v>
      </c>
      <c r="J3133" t="s">
        <v>8246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t="str">
        <f t="shared" si="241"/>
        <v>theater</v>
      </c>
      <c r="R3133" t="str">
        <f t="shared" si="242"/>
        <v>plays</v>
      </c>
      <c r="S3133" s="10">
        <f t="shared" si="243"/>
        <v>42803.579224537039</v>
      </c>
      <c r="T3133" s="10">
        <f t="shared" si="24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240"/>
        <v>3.3333333333333332E-4</v>
      </c>
      <c r="G3134" t="s">
        <v>8222</v>
      </c>
      <c r="H3134">
        <f>E3134/N3134</f>
        <v>10</v>
      </c>
      <c r="I3134" t="s">
        <v>8224</v>
      </c>
      <c r="J3134" t="s">
        <v>8246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t="str">
        <f t="shared" si="241"/>
        <v>theater</v>
      </c>
      <c r="R3134" t="str">
        <f t="shared" si="242"/>
        <v>plays</v>
      </c>
      <c r="S3134" s="10">
        <f t="shared" si="243"/>
        <v>42786.350231481483</v>
      </c>
      <c r="T3134" s="10">
        <f t="shared" si="24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240"/>
        <v>1.08</v>
      </c>
      <c r="G3135" t="s">
        <v>8222</v>
      </c>
      <c r="H3135">
        <f>E3135/N3135</f>
        <v>33.75</v>
      </c>
      <c r="I3135" t="s">
        <v>8225</v>
      </c>
      <c r="J3135" t="s">
        <v>8247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t="str">
        <f t="shared" si="241"/>
        <v>theater</v>
      </c>
      <c r="R3135" t="str">
        <f t="shared" si="242"/>
        <v>plays</v>
      </c>
      <c r="S3135" s="10">
        <f t="shared" si="243"/>
        <v>42788.565208333333</v>
      </c>
      <c r="T3135" s="10">
        <f t="shared" si="24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240"/>
        <v>0.22500000000000001</v>
      </c>
      <c r="G3136" t="s">
        <v>8222</v>
      </c>
      <c r="H3136">
        <f>E3136/N3136</f>
        <v>18.75</v>
      </c>
      <c r="I3136" t="s">
        <v>8225</v>
      </c>
      <c r="J3136" t="s">
        <v>8247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t="str">
        <f t="shared" si="241"/>
        <v>theater</v>
      </c>
      <c r="R3136" t="str">
        <f t="shared" si="242"/>
        <v>plays</v>
      </c>
      <c r="S3136" s="10">
        <f t="shared" si="243"/>
        <v>42800.720127314817</v>
      </c>
      <c r="T3136" s="10">
        <f t="shared" si="24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240"/>
        <v>0.20849420849420849</v>
      </c>
      <c r="G3137" t="s">
        <v>8222</v>
      </c>
      <c r="H3137">
        <f>E3137/N3137</f>
        <v>23.142857142857142</v>
      </c>
      <c r="I3137" t="s">
        <v>8224</v>
      </c>
      <c r="J3137" t="s">
        <v>8246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t="str">
        <f t="shared" si="241"/>
        <v>theater</v>
      </c>
      <c r="R3137" t="str">
        <f t="shared" si="242"/>
        <v>plays</v>
      </c>
      <c r="S3137" s="10">
        <f t="shared" si="243"/>
        <v>42807.151863425926</v>
      </c>
      <c r="T3137" s="10">
        <f t="shared" si="24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si="240"/>
        <v>1.278</v>
      </c>
      <c r="G3138" t="s">
        <v>8222</v>
      </c>
      <c r="H3138">
        <f>E3138/N3138</f>
        <v>29.045454545454547</v>
      </c>
      <c r="I3138" t="s">
        <v>8225</v>
      </c>
      <c r="J3138" t="s">
        <v>8247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t="str">
        <f t="shared" si="241"/>
        <v>theater</v>
      </c>
      <c r="R3138" t="str">
        <f t="shared" si="242"/>
        <v>plays</v>
      </c>
      <c r="S3138" s="10">
        <f t="shared" si="243"/>
        <v>42789.462430555555</v>
      </c>
      <c r="T3138" s="10">
        <f t="shared" si="24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ref="F3139:F3202" si="245">E3139/D3139</f>
        <v>3.3333333333333333E-2</v>
      </c>
      <c r="G3139" t="s">
        <v>8222</v>
      </c>
      <c r="H3139">
        <f>E3139/N3139</f>
        <v>50</v>
      </c>
      <c r="I3139" t="s">
        <v>8224</v>
      </c>
      <c r="J3139" t="s">
        <v>8246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t="str">
        <f t="shared" ref="Q3139:Q3202" si="246">LEFT(P3139,(FIND("/",P3139,1)-1))</f>
        <v>theater</v>
      </c>
      <c r="R3139" t="str">
        <f t="shared" ref="R3139:R3202" si="247">MID(P3139,FIND("/",P3139)+1,256)</f>
        <v>plays</v>
      </c>
      <c r="S3139" s="10">
        <f t="shared" ref="S3139:S3202" si="248">(((L3139/60)/60)/24)+DATE(1970,1,1)</f>
        <v>42807.885057870371</v>
      </c>
      <c r="T3139" s="10">
        <f t="shared" ref="T3139:T3202" si="249">(((K3139/60)/60)/24)+DATE(1970,1,1)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245"/>
        <v>0</v>
      </c>
      <c r="G3140" t="s">
        <v>8222</v>
      </c>
      <c r="H3140" t="e">
        <f>E3140/N3140</f>
        <v>#DIV/0!</v>
      </c>
      <c r="I3140" t="s">
        <v>8225</v>
      </c>
      <c r="J3140" t="s">
        <v>8247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t="str">
        <f t="shared" si="246"/>
        <v>theater</v>
      </c>
      <c r="R3140" t="str">
        <f t="shared" si="247"/>
        <v>plays</v>
      </c>
      <c r="S3140" s="10">
        <f t="shared" si="248"/>
        <v>42809.645914351851</v>
      </c>
      <c r="T3140" s="10">
        <f t="shared" si="2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245"/>
        <v>5.3999999999999999E-2</v>
      </c>
      <c r="G3141" t="s">
        <v>8222</v>
      </c>
      <c r="H3141">
        <f>E3141/N3141</f>
        <v>450</v>
      </c>
      <c r="I3141" t="s">
        <v>8238</v>
      </c>
      <c r="J3141" t="s">
        <v>8256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t="str">
        <f t="shared" si="246"/>
        <v>theater</v>
      </c>
      <c r="R3141" t="str">
        <f t="shared" si="247"/>
        <v>plays</v>
      </c>
      <c r="S3141" s="10">
        <f t="shared" si="248"/>
        <v>42785.270370370374</v>
      </c>
      <c r="T3141" s="10">
        <f t="shared" si="2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245"/>
        <v>9.5999999999999992E-3</v>
      </c>
      <c r="G3142" t="s">
        <v>8222</v>
      </c>
      <c r="H3142">
        <f>E3142/N3142</f>
        <v>24</v>
      </c>
      <c r="I3142" t="s">
        <v>8230</v>
      </c>
      <c r="J3142" t="s">
        <v>8249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t="str">
        <f t="shared" si="246"/>
        <v>theater</v>
      </c>
      <c r="R3142" t="str">
        <f t="shared" si="247"/>
        <v>plays</v>
      </c>
      <c r="S3142" s="10">
        <f t="shared" si="248"/>
        <v>42802.718784722223</v>
      </c>
      <c r="T3142" s="10">
        <f t="shared" si="2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245"/>
        <v>0.51600000000000001</v>
      </c>
      <c r="G3143" t="s">
        <v>8222</v>
      </c>
      <c r="H3143">
        <f>E3143/N3143</f>
        <v>32.25</v>
      </c>
      <c r="I3143" t="s">
        <v>8233</v>
      </c>
      <c r="J3143" t="s">
        <v>8249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t="str">
        <f t="shared" si="246"/>
        <v>theater</v>
      </c>
      <c r="R3143" t="str">
        <f t="shared" si="247"/>
        <v>plays</v>
      </c>
      <c r="S3143" s="10">
        <f t="shared" si="248"/>
        <v>42800.753333333334</v>
      </c>
      <c r="T3143" s="10">
        <f t="shared" si="2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245"/>
        <v>1.6363636363636365E-2</v>
      </c>
      <c r="G3144" t="s">
        <v>8222</v>
      </c>
      <c r="H3144">
        <f>E3144/N3144</f>
        <v>15</v>
      </c>
      <c r="I3144" t="s">
        <v>8225</v>
      </c>
      <c r="J3144" t="s">
        <v>8247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t="str">
        <f t="shared" si="246"/>
        <v>theater</v>
      </c>
      <c r="R3144" t="str">
        <f t="shared" si="247"/>
        <v>plays</v>
      </c>
      <c r="S3144" s="10">
        <f t="shared" si="248"/>
        <v>42783.513182870374</v>
      </c>
      <c r="T3144" s="10">
        <f t="shared" si="2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245"/>
        <v>0</v>
      </c>
      <c r="G3145" t="s">
        <v>8222</v>
      </c>
      <c r="H3145" t="e">
        <f>E3145/N3145</f>
        <v>#DIV/0!</v>
      </c>
      <c r="I3145" t="s">
        <v>8225</v>
      </c>
      <c r="J3145" t="s">
        <v>8247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t="str">
        <f t="shared" si="246"/>
        <v>theater</v>
      </c>
      <c r="R3145" t="str">
        <f t="shared" si="247"/>
        <v>plays</v>
      </c>
      <c r="S3145" s="10">
        <f t="shared" si="248"/>
        <v>42808.358287037037</v>
      </c>
      <c r="T3145" s="10">
        <f t="shared" si="2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245"/>
        <v>0.754</v>
      </c>
      <c r="G3146" t="s">
        <v>8222</v>
      </c>
      <c r="H3146">
        <f>E3146/N3146</f>
        <v>251.33333333333334</v>
      </c>
      <c r="I3146" t="s">
        <v>8224</v>
      </c>
      <c r="J3146" t="s">
        <v>8246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t="str">
        <f t="shared" si="246"/>
        <v>theater</v>
      </c>
      <c r="R3146" t="str">
        <f t="shared" si="247"/>
        <v>plays</v>
      </c>
      <c r="S3146" s="10">
        <f t="shared" si="248"/>
        <v>42796.538275462968</v>
      </c>
      <c r="T3146" s="10">
        <f t="shared" si="2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245"/>
        <v>0</v>
      </c>
      <c r="G3147" t="s">
        <v>8222</v>
      </c>
      <c r="H3147" t="e">
        <f>E3147/N3147</f>
        <v>#DIV/0!</v>
      </c>
      <c r="I3147" t="s">
        <v>8224</v>
      </c>
      <c r="J3147" t="s">
        <v>8246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t="str">
        <f t="shared" si="246"/>
        <v>theater</v>
      </c>
      <c r="R3147" t="str">
        <f t="shared" si="247"/>
        <v>plays</v>
      </c>
      <c r="S3147" s="10">
        <f t="shared" si="248"/>
        <v>42762.040902777779</v>
      </c>
      <c r="T3147" s="10">
        <f t="shared" si="2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245"/>
        <v>0.105</v>
      </c>
      <c r="G3148" t="s">
        <v>8222</v>
      </c>
      <c r="H3148">
        <f>E3148/N3148</f>
        <v>437.5</v>
      </c>
      <c r="I3148" t="s">
        <v>8238</v>
      </c>
      <c r="J3148" t="s">
        <v>8256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t="str">
        <f t="shared" si="246"/>
        <v>theater</v>
      </c>
      <c r="R3148" t="str">
        <f t="shared" si="247"/>
        <v>plays</v>
      </c>
      <c r="S3148" s="10">
        <f t="shared" si="248"/>
        <v>42796.682476851856</v>
      </c>
      <c r="T3148" s="10">
        <f t="shared" si="2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245"/>
        <v>1.1752499999999999</v>
      </c>
      <c r="G3149" t="s">
        <v>8219</v>
      </c>
      <c r="H3149">
        <f>E3149/N3149</f>
        <v>110.35211267605634</v>
      </c>
      <c r="I3149" t="s">
        <v>8224</v>
      </c>
      <c r="J3149" t="s">
        <v>8246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t="str">
        <f t="shared" si="246"/>
        <v>theater</v>
      </c>
      <c r="R3149" t="str">
        <f t="shared" si="247"/>
        <v>plays</v>
      </c>
      <c r="S3149" s="10">
        <f t="shared" si="248"/>
        <v>41909.969386574077</v>
      </c>
      <c r="T3149" s="10">
        <f t="shared" si="2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245"/>
        <v>1.3116666666666668</v>
      </c>
      <c r="G3150" t="s">
        <v>8219</v>
      </c>
      <c r="H3150">
        <f>E3150/N3150</f>
        <v>41.421052631578945</v>
      </c>
      <c r="I3150" t="s">
        <v>8224</v>
      </c>
      <c r="J3150" t="s">
        <v>8246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t="str">
        <f t="shared" si="246"/>
        <v>theater</v>
      </c>
      <c r="R3150" t="str">
        <f t="shared" si="247"/>
        <v>plays</v>
      </c>
      <c r="S3150" s="10">
        <f t="shared" si="248"/>
        <v>41891.665324074071</v>
      </c>
      <c r="T3150" s="10">
        <f t="shared" si="2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245"/>
        <v>1.04</v>
      </c>
      <c r="G3151" t="s">
        <v>8219</v>
      </c>
      <c r="H3151">
        <f>E3151/N3151</f>
        <v>52</v>
      </c>
      <c r="I3151" t="s">
        <v>8224</v>
      </c>
      <c r="J3151" t="s">
        <v>8246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t="str">
        <f t="shared" si="246"/>
        <v>theater</v>
      </c>
      <c r="R3151" t="str">
        <f t="shared" si="247"/>
        <v>plays</v>
      </c>
      <c r="S3151" s="10">
        <f t="shared" si="248"/>
        <v>41226.017361111109</v>
      </c>
      <c r="T3151" s="10">
        <f t="shared" si="2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245"/>
        <v>1.01</v>
      </c>
      <c r="G3152" t="s">
        <v>8219</v>
      </c>
      <c r="H3152">
        <f>E3152/N3152</f>
        <v>33.990384615384613</v>
      </c>
      <c r="I3152" t="s">
        <v>8224</v>
      </c>
      <c r="J3152" t="s">
        <v>8246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t="str">
        <f t="shared" si="246"/>
        <v>theater</v>
      </c>
      <c r="R3152" t="str">
        <f t="shared" si="247"/>
        <v>plays</v>
      </c>
      <c r="S3152" s="10">
        <f t="shared" si="248"/>
        <v>40478.263923611114</v>
      </c>
      <c r="T3152" s="10">
        <f t="shared" si="2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245"/>
        <v>1.004</v>
      </c>
      <c r="G3153" t="s">
        <v>8219</v>
      </c>
      <c r="H3153">
        <f>E3153/N3153</f>
        <v>103.35294117647059</v>
      </c>
      <c r="I3153" t="s">
        <v>8224</v>
      </c>
      <c r="J3153" t="s">
        <v>8246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t="str">
        <f t="shared" si="246"/>
        <v>theater</v>
      </c>
      <c r="R3153" t="str">
        <f t="shared" si="247"/>
        <v>plays</v>
      </c>
      <c r="S3153" s="10">
        <f t="shared" si="248"/>
        <v>41862.83997685185</v>
      </c>
      <c r="T3153" s="10">
        <f t="shared" si="2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245"/>
        <v>1.0595454545454546</v>
      </c>
      <c r="G3154" t="s">
        <v>8219</v>
      </c>
      <c r="H3154">
        <f>E3154/N3154</f>
        <v>34.791044776119406</v>
      </c>
      <c r="I3154" t="s">
        <v>8225</v>
      </c>
      <c r="J3154" t="s">
        <v>8247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t="str">
        <f t="shared" si="246"/>
        <v>theater</v>
      </c>
      <c r="R3154" t="str">
        <f t="shared" si="247"/>
        <v>plays</v>
      </c>
      <c r="S3154" s="10">
        <f t="shared" si="248"/>
        <v>41550.867673611108</v>
      </c>
      <c r="T3154" s="10">
        <f t="shared" si="2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245"/>
        <v>3.3558333333333334</v>
      </c>
      <c r="G3155" t="s">
        <v>8219</v>
      </c>
      <c r="H3155">
        <f>E3155/N3155</f>
        <v>41.773858921161825</v>
      </c>
      <c r="I3155" t="s">
        <v>8224</v>
      </c>
      <c r="J3155" t="s">
        <v>8246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t="str">
        <f t="shared" si="246"/>
        <v>theater</v>
      </c>
      <c r="R3155" t="str">
        <f t="shared" si="247"/>
        <v>plays</v>
      </c>
      <c r="S3155" s="10">
        <f t="shared" si="248"/>
        <v>40633.154363425929</v>
      </c>
      <c r="T3155" s="10">
        <f t="shared" si="2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245"/>
        <v>1.1292857142857142</v>
      </c>
      <c r="G3156" t="s">
        <v>8219</v>
      </c>
      <c r="H3156">
        <f>E3156/N3156</f>
        <v>64.268292682926827</v>
      </c>
      <c r="I3156" t="s">
        <v>8224</v>
      </c>
      <c r="J3156" t="s">
        <v>8246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t="str">
        <f t="shared" si="246"/>
        <v>theater</v>
      </c>
      <c r="R3156" t="str">
        <f t="shared" si="247"/>
        <v>plays</v>
      </c>
      <c r="S3156" s="10">
        <f t="shared" si="248"/>
        <v>40970.875671296293</v>
      </c>
      <c r="T3156" s="10">
        <f t="shared" si="2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245"/>
        <v>1.885046</v>
      </c>
      <c r="G3157" t="s">
        <v>8219</v>
      </c>
      <c r="H3157">
        <f>E3157/N3157</f>
        <v>31.209370860927152</v>
      </c>
      <c r="I3157" t="s">
        <v>8225</v>
      </c>
      <c r="J3157" t="s">
        <v>8247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t="str">
        <f t="shared" si="246"/>
        <v>theater</v>
      </c>
      <c r="R3157" t="str">
        <f t="shared" si="247"/>
        <v>plays</v>
      </c>
      <c r="S3157" s="10">
        <f t="shared" si="248"/>
        <v>41233.499131944445</v>
      </c>
      <c r="T3157" s="10">
        <f t="shared" si="2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245"/>
        <v>1.0181818181818181</v>
      </c>
      <c r="G3158" t="s">
        <v>8219</v>
      </c>
      <c r="H3158">
        <f>E3158/N3158</f>
        <v>62.921348314606739</v>
      </c>
      <c r="I3158" t="s">
        <v>8224</v>
      </c>
      <c r="J3158" t="s">
        <v>8246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t="str">
        <f t="shared" si="246"/>
        <v>theater</v>
      </c>
      <c r="R3158" t="str">
        <f t="shared" si="247"/>
        <v>plays</v>
      </c>
      <c r="S3158" s="10">
        <f t="shared" si="248"/>
        <v>41026.953055555554</v>
      </c>
      <c r="T3158" s="10">
        <f t="shared" si="2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245"/>
        <v>1.01</v>
      </c>
      <c r="G3159" t="s">
        <v>8219</v>
      </c>
      <c r="H3159">
        <f>E3159/N3159</f>
        <v>98.536585365853654</v>
      </c>
      <c r="I3159" t="s">
        <v>8224</v>
      </c>
      <c r="J3159" t="s">
        <v>8246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t="str">
        <f t="shared" si="246"/>
        <v>theater</v>
      </c>
      <c r="R3159" t="str">
        <f t="shared" si="247"/>
        <v>plays</v>
      </c>
      <c r="S3159" s="10">
        <f t="shared" si="248"/>
        <v>41829.788252314815</v>
      </c>
      <c r="T3159" s="10">
        <f t="shared" si="2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245"/>
        <v>1.1399999999999999</v>
      </c>
      <c r="G3160" t="s">
        <v>8219</v>
      </c>
      <c r="H3160">
        <f>E3160/N3160</f>
        <v>82.608695652173907</v>
      </c>
      <c r="I3160" t="s">
        <v>8224</v>
      </c>
      <c r="J3160" t="s">
        <v>8246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t="str">
        <f t="shared" si="246"/>
        <v>theater</v>
      </c>
      <c r="R3160" t="str">
        <f t="shared" si="247"/>
        <v>plays</v>
      </c>
      <c r="S3160" s="10">
        <f t="shared" si="248"/>
        <v>41447.839722222219</v>
      </c>
      <c r="T3160" s="10">
        <f t="shared" si="2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245"/>
        <v>1.3348133333333334</v>
      </c>
      <c r="G3161" t="s">
        <v>8219</v>
      </c>
      <c r="H3161">
        <f>E3161/N3161</f>
        <v>38.504230769230773</v>
      </c>
      <c r="I3161" t="s">
        <v>8224</v>
      </c>
      <c r="J3161" t="s">
        <v>8246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t="str">
        <f t="shared" si="246"/>
        <v>theater</v>
      </c>
      <c r="R3161" t="str">
        <f t="shared" si="247"/>
        <v>plays</v>
      </c>
      <c r="S3161" s="10">
        <f t="shared" si="248"/>
        <v>40884.066678240742</v>
      </c>
      <c r="T3161" s="10">
        <f t="shared" si="2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245"/>
        <v>1.0153333333333334</v>
      </c>
      <c r="G3162" t="s">
        <v>8219</v>
      </c>
      <c r="H3162">
        <f>E3162/N3162</f>
        <v>80.15789473684211</v>
      </c>
      <c r="I3162" t="s">
        <v>8224</v>
      </c>
      <c r="J3162" t="s">
        <v>8246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t="str">
        <f t="shared" si="246"/>
        <v>theater</v>
      </c>
      <c r="R3162" t="str">
        <f t="shared" si="247"/>
        <v>plays</v>
      </c>
      <c r="S3162" s="10">
        <f t="shared" si="248"/>
        <v>41841.26489583333</v>
      </c>
      <c r="T3162" s="10">
        <f t="shared" si="2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245"/>
        <v>1.0509999999999999</v>
      </c>
      <c r="G3163" t="s">
        <v>8219</v>
      </c>
      <c r="H3163">
        <f>E3163/N3163</f>
        <v>28.405405405405407</v>
      </c>
      <c r="I3163" t="s">
        <v>8225</v>
      </c>
      <c r="J3163" t="s">
        <v>8247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t="str">
        <f t="shared" si="246"/>
        <v>theater</v>
      </c>
      <c r="R3163" t="str">
        <f t="shared" si="247"/>
        <v>plays</v>
      </c>
      <c r="S3163" s="10">
        <f t="shared" si="248"/>
        <v>41897.536134259259</v>
      </c>
      <c r="T3163" s="10">
        <f t="shared" si="2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245"/>
        <v>1.2715000000000001</v>
      </c>
      <c r="G3164" t="s">
        <v>8219</v>
      </c>
      <c r="H3164">
        <f>E3164/N3164</f>
        <v>80.730158730158735</v>
      </c>
      <c r="I3164" t="s">
        <v>8224</v>
      </c>
      <c r="J3164" t="s">
        <v>8246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t="str">
        <f t="shared" si="246"/>
        <v>theater</v>
      </c>
      <c r="R3164" t="str">
        <f t="shared" si="247"/>
        <v>plays</v>
      </c>
      <c r="S3164" s="10">
        <f t="shared" si="248"/>
        <v>41799.685902777775</v>
      </c>
      <c r="T3164" s="10">
        <f t="shared" si="2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245"/>
        <v>1.1115384615384616</v>
      </c>
      <c r="G3165" t="s">
        <v>8219</v>
      </c>
      <c r="H3165">
        <f>E3165/N3165</f>
        <v>200.69444444444446</v>
      </c>
      <c r="I3165" t="s">
        <v>8224</v>
      </c>
      <c r="J3165" t="s">
        <v>8246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t="str">
        <f t="shared" si="246"/>
        <v>theater</v>
      </c>
      <c r="R3165" t="str">
        <f t="shared" si="247"/>
        <v>plays</v>
      </c>
      <c r="S3165" s="10">
        <f t="shared" si="248"/>
        <v>41775.753761574073</v>
      </c>
      <c r="T3165" s="10">
        <f t="shared" si="2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245"/>
        <v>1.0676000000000001</v>
      </c>
      <c r="G3166" t="s">
        <v>8219</v>
      </c>
      <c r="H3166">
        <f>E3166/N3166</f>
        <v>37.591549295774648</v>
      </c>
      <c r="I3166" t="s">
        <v>8224</v>
      </c>
      <c r="J3166" t="s">
        <v>8246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t="str">
        <f t="shared" si="246"/>
        <v>theater</v>
      </c>
      <c r="R3166" t="str">
        <f t="shared" si="247"/>
        <v>plays</v>
      </c>
      <c r="S3166" s="10">
        <f t="shared" si="248"/>
        <v>41766.80572916667</v>
      </c>
      <c r="T3166" s="10">
        <f t="shared" si="2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245"/>
        <v>1.6266666666666667</v>
      </c>
      <c r="G3167" t="s">
        <v>8219</v>
      </c>
      <c r="H3167">
        <f>E3167/N3167</f>
        <v>58.095238095238095</v>
      </c>
      <c r="I3167" t="s">
        <v>8224</v>
      </c>
      <c r="J3167" t="s">
        <v>8246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t="str">
        <f t="shared" si="246"/>
        <v>theater</v>
      </c>
      <c r="R3167" t="str">
        <f t="shared" si="247"/>
        <v>plays</v>
      </c>
      <c r="S3167" s="10">
        <f t="shared" si="248"/>
        <v>40644.159259259257</v>
      </c>
      <c r="T3167" s="10">
        <f t="shared" si="2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245"/>
        <v>1.6022808571428573</v>
      </c>
      <c r="G3168" t="s">
        <v>8219</v>
      </c>
      <c r="H3168">
        <f>E3168/N3168</f>
        <v>60.300892473118282</v>
      </c>
      <c r="I3168" t="s">
        <v>8224</v>
      </c>
      <c r="J3168" t="s">
        <v>8246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t="str">
        <f t="shared" si="246"/>
        <v>theater</v>
      </c>
      <c r="R3168" t="str">
        <f t="shared" si="247"/>
        <v>plays</v>
      </c>
      <c r="S3168" s="10">
        <f t="shared" si="248"/>
        <v>41940.69158564815</v>
      </c>
      <c r="T3168" s="10">
        <f t="shared" si="2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245"/>
        <v>1.1616666666666666</v>
      </c>
      <c r="G3169" t="s">
        <v>8219</v>
      </c>
      <c r="H3169">
        <f>E3169/N3169</f>
        <v>63.363636363636367</v>
      </c>
      <c r="I3169" t="s">
        <v>8224</v>
      </c>
      <c r="J3169" t="s">
        <v>8246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t="str">
        <f t="shared" si="246"/>
        <v>theater</v>
      </c>
      <c r="R3169" t="str">
        <f t="shared" si="247"/>
        <v>plays</v>
      </c>
      <c r="S3169" s="10">
        <f t="shared" si="248"/>
        <v>41839.175706018519</v>
      </c>
      <c r="T3169" s="10">
        <f t="shared" si="2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245"/>
        <v>1.242</v>
      </c>
      <c r="G3170" t="s">
        <v>8219</v>
      </c>
      <c r="H3170">
        <f>E3170/N3170</f>
        <v>50.901639344262293</v>
      </c>
      <c r="I3170" t="s">
        <v>8224</v>
      </c>
      <c r="J3170" t="s">
        <v>8246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t="str">
        <f t="shared" si="246"/>
        <v>theater</v>
      </c>
      <c r="R3170" t="str">
        <f t="shared" si="247"/>
        <v>plays</v>
      </c>
      <c r="S3170" s="10">
        <f t="shared" si="248"/>
        <v>41772.105937500004</v>
      </c>
      <c r="T3170" s="10">
        <f t="shared" si="2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245"/>
        <v>1.030125</v>
      </c>
      <c r="G3171" t="s">
        <v>8219</v>
      </c>
      <c r="H3171">
        <f>E3171/N3171</f>
        <v>100.5</v>
      </c>
      <c r="I3171" t="s">
        <v>8224</v>
      </c>
      <c r="J3171" t="s">
        <v>8246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t="str">
        <f t="shared" si="246"/>
        <v>theater</v>
      </c>
      <c r="R3171" t="str">
        <f t="shared" si="247"/>
        <v>plays</v>
      </c>
      <c r="S3171" s="10">
        <f t="shared" si="248"/>
        <v>41591.737974537034</v>
      </c>
      <c r="T3171" s="10">
        <f t="shared" si="2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245"/>
        <v>1.1225000000000001</v>
      </c>
      <c r="G3172" t="s">
        <v>8219</v>
      </c>
      <c r="H3172">
        <f>E3172/N3172</f>
        <v>31.619718309859156</v>
      </c>
      <c r="I3172" t="s">
        <v>8224</v>
      </c>
      <c r="J3172" t="s">
        <v>8246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t="str">
        <f t="shared" si="246"/>
        <v>theater</v>
      </c>
      <c r="R3172" t="str">
        <f t="shared" si="247"/>
        <v>plays</v>
      </c>
      <c r="S3172" s="10">
        <f t="shared" si="248"/>
        <v>41789.080370370371</v>
      </c>
      <c r="T3172" s="10">
        <f t="shared" si="2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245"/>
        <v>1.0881428571428571</v>
      </c>
      <c r="G3173" t="s">
        <v>8219</v>
      </c>
      <c r="H3173">
        <f>E3173/N3173</f>
        <v>65.102564102564102</v>
      </c>
      <c r="I3173" t="s">
        <v>8225</v>
      </c>
      <c r="J3173" t="s">
        <v>8247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t="str">
        <f t="shared" si="246"/>
        <v>theater</v>
      </c>
      <c r="R3173" t="str">
        <f t="shared" si="247"/>
        <v>plays</v>
      </c>
      <c r="S3173" s="10">
        <f t="shared" si="248"/>
        <v>42466.608310185184</v>
      </c>
      <c r="T3173" s="10">
        <f t="shared" si="2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245"/>
        <v>1.1499999999999999</v>
      </c>
      <c r="G3174" t="s">
        <v>8219</v>
      </c>
      <c r="H3174">
        <f>E3174/N3174</f>
        <v>79.310344827586206</v>
      </c>
      <c r="I3174" t="s">
        <v>8224</v>
      </c>
      <c r="J3174" t="s">
        <v>8246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t="str">
        <f t="shared" si="246"/>
        <v>theater</v>
      </c>
      <c r="R3174" t="str">
        <f t="shared" si="247"/>
        <v>plays</v>
      </c>
      <c r="S3174" s="10">
        <f t="shared" si="248"/>
        <v>40923.729953703703</v>
      </c>
      <c r="T3174" s="10">
        <f t="shared" si="2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245"/>
        <v>1.03</v>
      </c>
      <c r="G3175" t="s">
        <v>8219</v>
      </c>
      <c r="H3175">
        <f>E3175/N3175</f>
        <v>139.18918918918919</v>
      </c>
      <c r="I3175" t="s">
        <v>8224</v>
      </c>
      <c r="J3175" t="s">
        <v>8246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t="str">
        <f t="shared" si="246"/>
        <v>theater</v>
      </c>
      <c r="R3175" t="str">
        <f t="shared" si="247"/>
        <v>plays</v>
      </c>
      <c r="S3175" s="10">
        <f t="shared" si="248"/>
        <v>41878.878379629627</v>
      </c>
      <c r="T3175" s="10">
        <f t="shared" si="2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245"/>
        <v>1.0113333333333334</v>
      </c>
      <c r="G3176" t="s">
        <v>8219</v>
      </c>
      <c r="H3176">
        <f>E3176/N3176</f>
        <v>131.91304347826087</v>
      </c>
      <c r="I3176" t="s">
        <v>8224</v>
      </c>
      <c r="J3176" t="s">
        <v>8246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t="str">
        <f t="shared" si="246"/>
        <v>theater</v>
      </c>
      <c r="R3176" t="str">
        <f t="shared" si="247"/>
        <v>plays</v>
      </c>
      <c r="S3176" s="10">
        <f t="shared" si="248"/>
        <v>41862.864675925928</v>
      </c>
      <c r="T3176" s="10">
        <f t="shared" si="2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245"/>
        <v>1.0955999999999999</v>
      </c>
      <c r="G3177" t="s">
        <v>8219</v>
      </c>
      <c r="H3177">
        <f>E3177/N3177</f>
        <v>91.3</v>
      </c>
      <c r="I3177" t="s">
        <v>8224</v>
      </c>
      <c r="J3177" t="s">
        <v>8246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t="str">
        <f t="shared" si="246"/>
        <v>theater</v>
      </c>
      <c r="R3177" t="str">
        <f t="shared" si="247"/>
        <v>plays</v>
      </c>
      <c r="S3177" s="10">
        <f t="shared" si="248"/>
        <v>40531.886886574073</v>
      </c>
      <c r="T3177" s="10">
        <f t="shared" si="2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245"/>
        <v>1.148421052631579</v>
      </c>
      <c r="G3178" t="s">
        <v>8219</v>
      </c>
      <c r="H3178">
        <f>E3178/N3178</f>
        <v>39.672727272727272</v>
      </c>
      <c r="I3178" t="s">
        <v>8224</v>
      </c>
      <c r="J3178" t="s">
        <v>8246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t="str">
        <f t="shared" si="246"/>
        <v>theater</v>
      </c>
      <c r="R3178" t="str">
        <f t="shared" si="247"/>
        <v>plays</v>
      </c>
      <c r="S3178" s="10">
        <f t="shared" si="248"/>
        <v>41477.930914351848</v>
      </c>
      <c r="T3178" s="10">
        <f t="shared" si="2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245"/>
        <v>1.1739999999999999</v>
      </c>
      <c r="G3179" t="s">
        <v>8219</v>
      </c>
      <c r="H3179">
        <f>E3179/N3179</f>
        <v>57.549019607843135</v>
      </c>
      <c r="I3179" t="s">
        <v>8224</v>
      </c>
      <c r="J3179" t="s">
        <v>8246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t="str">
        <f t="shared" si="246"/>
        <v>theater</v>
      </c>
      <c r="R3179" t="str">
        <f t="shared" si="247"/>
        <v>plays</v>
      </c>
      <c r="S3179" s="10">
        <f t="shared" si="248"/>
        <v>41781.666770833333</v>
      </c>
      <c r="T3179" s="10">
        <f t="shared" si="2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245"/>
        <v>1.7173333333333334</v>
      </c>
      <c r="G3180" t="s">
        <v>8219</v>
      </c>
      <c r="H3180">
        <f>E3180/N3180</f>
        <v>33.025641025641029</v>
      </c>
      <c r="I3180" t="s">
        <v>8225</v>
      </c>
      <c r="J3180" t="s">
        <v>8247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t="str">
        <f t="shared" si="246"/>
        <v>theater</v>
      </c>
      <c r="R3180" t="str">
        <f t="shared" si="247"/>
        <v>plays</v>
      </c>
      <c r="S3180" s="10">
        <f t="shared" si="248"/>
        <v>41806.605034722219</v>
      </c>
      <c r="T3180" s="10">
        <f t="shared" si="2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245"/>
        <v>1.1416238095238094</v>
      </c>
      <c r="G3181" t="s">
        <v>8219</v>
      </c>
      <c r="H3181">
        <f>E3181/N3181</f>
        <v>77.335806451612896</v>
      </c>
      <c r="I3181" t="s">
        <v>8224</v>
      </c>
      <c r="J3181" t="s">
        <v>8246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t="str">
        <f t="shared" si="246"/>
        <v>theater</v>
      </c>
      <c r="R3181" t="str">
        <f t="shared" si="247"/>
        <v>plays</v>
      </c>
      <c r="S3181" s="10">
        <f t="shared" si="248"/>
        <v>41375.702210648145</v>
      </c>
      <c r="T3181" s="10">
        <f t="shared" si="2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245"/>
        <v>1.1975</v>
      </c>
      <c r="G3182" t="s">
        <v>8219</v>
      </c>
      <c r="H3182">
        <f>E3182/N3182</f>
        <v>31.933333333333334</v>
      </c>
      <c r="I3182" t="s">
        <v>8225</v>
      </c>
      <c r="J3182" t="s">
        <v>8247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t="str">
        <f t="shared" si="246"/>
        <v>theater</v>
      </c>
      <c r="R3182" t="str">
        <f t="shared" si="247"/>
        <v>plays</v>
      </c>
      <c r="S3182" s="10">
        <f t="shared" si="248"/>
        <v>41780.412604166668</v>
      </c>
      <c r="T3182" s="10">
        <f t="shared" si="2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245"/>
        <v>1.0900000000000001</v>
      </c>
      <c r="G3183" t="s">
        <v>8219</v>
      </c>
      <c r="H3183">
        <f>E3183/N3183</f>
        <v>36.333333333333336</v>
      </c>
      <c r="I3183" t="s">
        <v>8225</v>
      </c>
      <c r="J3183" t="s">
        <v>8247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t="str">
        <f t="shared" si="246"/>
        <v>theater</v>
      </c>
      <c r="R3183" t="str">
        <f t="shared" si="247"/>
        <v>plays</v>
      </c>
      <c r="S3183" s="10">
        <f t="shared" si="248"/>
        <v>41779.310034722221</v>
      </c>
      <c r="T3183" s="10">
        <f t="shared" si="2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245"/>
        <v>1.0088571428571429</v>
      </c>
      <c r="G3184" t="s">
        <v>8219</v>
      </c>
      <c r="H3184">
        <f>E3184/N3184</f>
        <v>46.768211920529801</v>
      </c>
      <c r="I3184" t="s">
        <v>8224</v>
      </c>
      <c r="J3184" t="s">
        <v>8246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t="str">
        <f t="shared" si="246"/>
        <v>theater</v>
      </c>
      <c r="R3184" t="str">
        <f t="shared" si="247"/>
        <v>plays</v>
      </c>
      <c r="S3184" s="10">
        <f t="shared" si="248"/>
        <v>40883.949317129627</v>
      </c>
      <c r="T3184" s="10">
        <f t="shared" si="2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245"/>
        <v>1.0900000000000001</v>
      </c>
      <c r="G3185" t="s">
        <v>8219</v>
      </c>
      <c r="H3185">
        <f>E3185/N3185</f>
        <v>40.073529411764703</v>
      </c>
      <c r="I3185" t="s">
        <v>8224</v>
      </c>
      <c r="J3185" t="s">
        <v>8246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t="str">
        <f t="shared" si="246"/>
        <v>theater</v>
      </c>
      <c r="R3185" t="str">
        <f t="shared" si="247"/>
        <v>plays</v>
      </c>
      <c r="S3185" s="10">
        <f t="shared" si="248"/>
        <v>41491.79478009259</v>
      </c>
      <c r="T3185" s="10">
        <f t="shared" si="2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245"/>
        <v>1.0720930232558139</v>
      </c>
      <c r="G3186" t="s">
        <v>8219</v>
      </c>
      <c r="H3186">
        <f>E3186/N3186</f>
        <v>100.21739130434783</v>
      </c>
      <c r="I3186" t="s">
        <v>8224</v>
      </c>
      <c r="J3186" t="s">
        <v>8246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t="str">
        <f t="shared" si="246"/>
        <v>theater</v>
      </c>
      <c r="R3186" t="str">
        <f t="shared" si="247"/>
        <v>plays</v>
      </c>
      <c r="S3186" s="10">
        <f t="shared" si="248"/>
        <v>41791.993414351848</v>
      </c>
      <c r="T3186" s="10">
        <f t="shared" si="2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245"/>
        <v>1</v>
      </c>
      <c r="G3187" t="s">
        <v>8219</v>
      </c>
      <c r="H3187">
        <f>E3187/N3187</f>
        <v>41.666666666666664</v>
      </c>
      <c r="I3187" t="s">
        <v>8225</v>
      </c>
      <c r="J3187" t="s">
        <v>8247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t="str">
        <f t="shared" si="246"/>
        <v>theater</v>
      </c>
      <c r="R3187" t="str">
        <f t="shared" si="247"/>
        <v>plays</v>
      </c>
      <c r="S3187" s="10">
        <f t="shared" si="248"/>
        <v>41829.977326388893</v>
      </c>
      <c r="T3187" s="10">
        <f t="shared" si="2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245"/>
        <v>1.0218750000000001</v>
      </c>
      <c r="G3188" t="s">
        <v>8219</v>
      </c>
      <c r="H3188">
        <f>E3188/N3188</f>
        <v>46.714285714285715</v>
      </c>
      <c r="I3188" t="s">
        <v>8225</v>
      </c>
      <c r="J3188" t="s">
        <v>8247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t="str">
        <f t="shared" si="246"/>
        <v>theater</v>
      </c>
      <c r="R3188" t="str">
        <f t="shared" si="247"/>
        <v>plays</v>
      </c>
      <c r="S3188" s="10">
        <f t="shared" si="248"/>
        <v>41868.924050925925</v>
      </c>
      <c r="T3188" s="10">
        <f t="shared" si="2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245"/>
        <v>1.1629333333333334</v>
      </c>
      <c r="G3189" t="s">
        <v>8219</v>
      </c>
      <c r="H3189">
        <f>E3189/N3189</f>
        <v>71.491803278688522</v>
      </c>
      <c r="I3189" t="s">
        <v>8224</v>
      </c>
      <c r="J3189" t="s">
        <v>8246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t="str">
        <f t="shared" si="246"/>
        <v>theater</v>
      </c>
      <c r="R3189" t="str">
        <f t="shared" si="247"/>
        <v>plays</v>
      </c>
      <c r="S3189" s="10">
        <f t="shared" si="248"/>
        <v>41835.666354166664</v>
      </c>
      <c r="T3189" s="10">
        <f t="shared" si="2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245"/>
        <v>0.65</v>
      </c>
      <c r="G3190" t="s">
        <v>8221</v>
      </c>
      <c r="H3190">
        <f>E3190/N3190</f>
        <v>14.444444444444445</v>
      </c>
      <c r="I3190" t="s">
        <v>8225</v>
      </c>
      <c r="J3190" t="s">
        <v>8247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t="str">
        <f t="shared" si="246"/>
        <v>theater</v>
      </c>
      <c r="R3190" t="str">
        <f t="shared" si="247"/>
        <v>musical</v>
      </c>
      <c r="S3190" s="10">
        <f t="shared" si="248"/>
        <v>42144.415532407409</v>
      </c>
      <c r="T3190" s="10">
        <f t="shared" si="2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245"/>
        <v>0.12327272727272727</v>
      </c>
      <c r="G3191" t="s">
        <v>8221</v>
      </c>
      <c r="H3191">
        <f>E3191/N3191</f>
        <v>356.84210526315792</v>
      </c>
      <c r="I3191" t="s">
        <v>8235</v>
      </c>
      <c r="J3191" t="s">
        <v>8255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t="str">
        <f t="shared" si="246"/>
        <v>theater</v>
      </c>
      <c r="R3191" t="str">
        <f t="shared" si="247"/>
        <v>musical</v>
      </c>
      <c r="S3191" s="10">
        <f t="shared" si="248"/>
        <v>42118.346435185187</v>
      </c>
      <c r="T3191" s="10">
        <f t="shared" si="2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245"/>
        <v>0</v>
      </c>
      <c r="G3192" t="s">
        <v>8221</v>
      </c>
      <c r="H3192" t="e">
        <f>E3192/N3192</f>
        <v>#DIV/0!</v>
      </c>
      <c r="I3192" t="s">
        <v>8229</v>
      </c>
      <c r="J3192" t="s">
        <v>8251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t="str">
        <f t="shared" si="246"/>
        <v>theater</v>
      </c>
      <c r="R3192" t="str">
        <f t="shared" si="247"/>
        <v>musical</v>
      </c>
      <c r="S3192" s="10">
        <f t="shared" si="248"/>
        <v>42683.151331018518</v>
      </c>
      <c r="T3192" s="10">
        <f t="shared" si="2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245"/>
        <v>4.0266666666666666E-2</v>
      </c>
      <c r="G3193" t="s">
        <v>8221</v>
      </c>
      <c r="H3193">
        <f>E3193/N3193</f>
        <v>37.75</v>
      </c>
      <c r="I3193" t="s">
        <v>8224</v>
      </c>
      <c r="J3193" t="s">
        <v>8246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t="str">
        <f t="shared" si="246"/>
        <v>theater</v>
      </c>
      <c r="R3193" t="str">
        <f t="shared" si="247"/>
        <v>musical</v>
      </c>
      <c r="S3193" s="10">
        <f t="shared" si="248"/>
        <v>42538.755428240736</v>
      </c>
      <c r="T3193" s="10">
        <f t="shared" si="2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245"/>
        <v>1.0200000000000001E-2</v>
      </c>
      <c r="G3194" t="s">
        <v>8221</v>
      </c>
      <c r="H3194">
        <f>E3194/N3194</f>
        <v>12.75</v>
      </c>
      <c r="I3194" t="s">
        <v>8225</v>
      </c>
      <c r="J3194" t="s">
        <v>8247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t="str">
        <f t="shared" si="246"/>
        <v>theater</v>
      </c>
      <c r="R3194" t="str">
        <f t="shared" si="247"/>
        <v>musical</v>
      </c>
      <c r="S3194" s="10">
        <f t="shared" si="248"/>
        <v>42018.94049768518</v>
      </c>
      <c r="T3194" s="10">
        <f t="shared" si="2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245"/>
        <v>0.1174</v>
      </c>
      <c r="G3195" t="s">
        <v>8221</v>
      </c>
      <c r="H3195">
        <f>E3195/N3195</f>
        <v>24.458333333333332</v>
      </c>
      <c r="I3195" t="s">
        <v>8225</v>
      </c>
      <c r="J3195" t="s">
        <v>8247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t="str">
        <f t="shared" si="246"/>
        <v>theater</v>
      </c>
      <c r="R3195" t="str">
        <f t="shared" si="247"/>
        <v>musical</v>
      </c>
      <c r="S3195" s="10">
        <f t="shared" si="248"/>
        <v>42010.968240740738</v>
      </c>
      <c r="T3195" s="10">
        <f t="shared" si="2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245"/>
        <v>0</v>
      </c>
      <c r="G3196" t="s">
        <v>8221</v>
      </c>
      <c r="H3196" t="e">
        <f>E3196/N3196</f>
        <v>#DIV/0!</v>
      </c>
      <c r="I3196" t="s">
        <v>8224</v>
      </c>
      <c r="J3196" t="s">
        <v>8246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t="str">
        <f t="shared" si="246"/>
        <v>theater</v>
      </c>
      <c r="R3196" t="str">
        <f t="shared" si="247"/>
        <v>musical</v>
      </c>
      <c r="S3196" s="10">
        <f t="shared" si="248"/>
        <v>42182.062476851846</v>
      </c>
      <c r="T3196" s="10">
        <f t="shared" si="2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245"/>
        <v>0.59142857142857141</v>
      </c>
      <c r="G3197" t="s">
        <v>8221</v>
      </c>
      <c r="H3197">
        <f>E3197/N3197</f>
        <v>53.07692307692308</v>
      </c>
      <c r="I3197" t="s">
        <v>8224</v>
      </c>
      <c r="J3197" t="s">
        <v>8246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t="str">
        <f t="shared" si="246"/>
        <v>theater</v>
      </c>
      <c r="R3197" t="str">
        <f t="shared" si="247"/>
        <v>musical</v>
      </c>
      <c r="S3197" s="10">
        <f t="shared" si="248"/>
        <v>42017.594236111108</v>
      </c>
      <c r="T3197" s="10">
        <f t="shared" si="2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245"/>
        <v>5.9999999999999995E-4</v>
      </c>
      <c r="G3198" t="s">
        <v>8221</v>
      </c>
      <c r="H3198">
        <f>E3198/N3198</f>
        <v>300</v>
      </c>
      <c r="I3198" t="s">
        <v>8224</v>
      </c>
      <c r="J3198" t="s">
        <v>8246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t="str">
        <f t="shared" si="246"/>
        <v>theater</v>
      </c>
      <c r="R3198" t="str">
        <f t="shared" si="247"/>
        <v>musical</v>
      </c>
      <c r="S3198" s="10">
        <f t="shared" si="248"/>
        <v>42157.598090277781</v>
      </c>
      <c r="T3198" s="10">
        <f t="shared" si="2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245"/>
        <v>0.1145</v>
      </c>
      <c r="G3199" t="s">
        <v>8221</v>
      </c>
      <c r="H3199">
        <f>E3199/N3199</f>
        <v>286.25</v>
      </c>
      <c r="I3199" t="s">
        <v>8234</v>
      </c>
      <c r="J3199" t="s">
        <v>8254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t="str">
        <f t="shared" si="246"/>
        <v>theater</v>
      </c>
      <c r="R3199" t="str">
        <f t="shared" si="247"/>
        <v>musical</v>
      </c>
      <c r="S3199" s="10">
        <f t="shared" si="248"/>
        <v>42009.493263888886</v>
      </c>
      <c r="T3199" s="10">
        <f t="shared" si="2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245"/>
        <v>3.6666666666666666E-3</v>
      </c>
      <c r="G3200" t="s">
        <v>8221</v>
      </c>
      <c r="H3200">
        <f>E3200/N3200</f>
        <v>36.666666666666664</v>
      </c>
      <c r="I3200" t="s">
        <v>8232</v>
      </c>
      <c r="J3200" t="s">
        <v>8253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t="str">
        <f t="shared" si="246"/>
        <v>theater</v>
      </c>
      <c r="R3200" t="str">
        <f t="shared" si="247"/>
        <v>musical</v>
      </c>
      <c r="S3200" s="10">
        <f t="shared" si="248"/>
        <v>42013.424502314811</v>
      </c>
      <c r="T3200" s="10">
        <f t="shared" si="2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245"/>
        <v>0.52159999999999995</v>
      </c>
      <c r="G3201" t="s">
        <v>8221</v>
      </c>
      <c r="H3201">
        <f>E3201/N3201</f>
        <v>49.20754716981132</v>
      </c>
      <c r="I3201" t="s">
        <v>8224</v>
      </c>
      <c r="J3201" t="s">
        <v>8246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t="str">
        <f t="shared" si="246"/>
        <v>theater</v>
      </c>
      <c r="R3201" t="str">
        <f t="shared" si="247"/>
        <v>musical</v>
      </c>
      <c r="S3201" s="10">
        <f t="shared" si="248"/>
        <v>41858.761782407404</v>
      </c>
      <c r="T3201" s="10">
        <f t="shared" si="2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si="245"/>
        <v>2.0000000000000002E-5</v>
      </c>
      <c r="G3202" t="s">
        <v>8221</v>
      </c>
      <c r="H3202">
        <f>E3202/N3202</f>
        <v>1</v>
      </c>
      <c r="I3202" t="s">
        <v>8224</v>
      </c>
      <c r="J3202" t="s">
        <v>8246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t="str">
        <f t="shared" si="246"/>
        <v>theater</v>
      </c>
      <c r="R3202" t="str">
        <f t="shared" si="247"/>
        <v>musical</v>
      </c>
      <c r="S3202" s="10">
        <f t="shared" si="248"/>
        <v>42460.320613425924</v>
      </c>
      <c r="T3202" s="10">
        <f t="shared" si="2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ref="F3203:F3266" si="250">E3203/D3203</f>
        <v>1.2500000000000001E-2</v>
      </c>
      <c r="G3203" t="s">
        <v>8221</v>
      </c>
      <c r="H3203">
        <f>E3203/N3203</f>
        <v>12.5</v>
      </c>
      <c r="I3203" t="s">
        <v>8225</v>
      </c>
      <c r="J3203" t="s">
        <v>8247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t="str">
        <f t="shared" ref="Q3203:Q3266" si="251">LEFT(P3203,(FIND("/",P3203,1)-1))</f>
        <v>theater</v>
      </c>
      <c r="R3203" t="str">
        <f t="shared" ref="R3203:R3266" si="252">MID(P3203,FIND("/",P3203)+1,256)</f>
        <v>musical</v>
      </c>
      <c r="S3203" s="10">
        <f t="shared" ref="S3203:S3266" si="253">(((L3203/60)/60)/24)+DATE(1970,1,1)</f>
        <v>41861.767094907409</v>
      </c>
      <c r="T3203" s="10">
        <f t="shared" ref="T3203:T3266" si="254">(((K3203/60)/60)/24)+DATE(1970,1,1)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250"/>
        <v>0.54520000000000002</v>
      </c>
      <c r="G3204" t="s">
        <v>8221</v>
      </c>
      <c r="H3204">
        <f>E3204/N3204</f>
        <v>109.04</v>
      </c>
      <c r="I3204" t="s">
        <v>8224</v>
      </c>
      <c r="J3204" t="s">
        <v>8246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t="str">
        <f t="shared" si="251"/>
        <v>theater</v>
      </c>
      <c r="R3204" t="str">
        <f t="shared" si="252"/>
        <v>musical</v>
      </c>
      <c r="S3204" s="10">
        <f t="shared" si="253"/>
        <v>42293.853541666671</v>
      </c>
      <c r="T3204" s="10">
        <f t="shared" si="25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250"/>
        <v>0.25</v>
      </c>
      <c r="G3205" t="s">
        <v>8221</v>
      </c>
      <c r="H3205">
        <f>E3205/N3205</f>
        <v>41.666666666666664</v>
      </c>
      <c r="I3205" t="s">
        <v>8224</v>
      </c>
      <c r="J3205" t="s">
        <v>8246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t="str">
        <f t="shared" si="251"/>
        <v>theater</v>
      </c>
      <c r="R3205" t="str">
        <f t="shared" si="252"/>
        <v>musical</v>
      </c>
      <c r="S3205" s="10">
        <f t="shared" si="253"/>
        <v>42242.988680555558</v>
      </c>
      <c r="T3205" s="10">
        <f t="shared" si="25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250"/>
        <v>0</v>
      </c>
      <c r="G3206" t="s">
        <v>8221</v>
      </c>
      <c r="H3206" t="e">
        <f>E3206/N3206</f>
        <v>#DIV/0!</v>
      </c>
      <c r="I3206" t="s">
        <v>8224</v>
      </c>
      <c r="J3206" t="s">
        <v>8246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t="str">
        <f t="shared" si="251"/>
        <v>theater</v>
      </c>
      <c r="R3206" t="str">
        <f t="shared" si="252"/>
        <v>musical</v>
      </c>
      <c r="S3206" s="10">
        <f t="shared" si="253"/>
        <v>42172.686099537037</v>
      </c>
      <c r="T3206" s="10">
        <f t="shared" si="25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250"/>
        <v>3.4125000000000003E-2</v>
      </c>
      <c r="G3207" t="s">
        <v>8221</v>
      </c>
      <c r="H3207">
        <f>E3207/N3207</f>
        <v>22.75</v>
      </c>
      <c r="I3207" t="s">
        <v>8225</v>
      </c>
      <c r="J3207" t="s">
        <v>8247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t="str">
        <f t="shared" si="251"/>
        <v>theater</v>
      </c>
      <c r="R3207" t="str">
        <f t="shared" si="252"/>
        <v>musical</v>
      </c>
      <c r="S3207" s="10">
        <f t="shared" si="253"/>
        <v>42095.374675925923</v>
      </c>
      <c r="T3207" s="10">
        <f t="shared" si="25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250"/>
        <v>0</v>
      </c>
      <c r="G3208" t="s">
        <v>8221</v>
      </c>
      <c r="H3208" t="e">
        <f>E3208/N3208</f>
        <v>#DIV/0!</v>
      </c>
      <c r="I3208" t="s">
        <v>8224</v>
      </c>
      <c r="J3208" t="s">
        <v>8246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t="str">
        <f t="shared" si="251"/>
        <v>theater</v>
      </c>
      <c r="R3208" t="str">
        <f t="shared" si="252"/>
        <v>musical</v>
      </c>
      <c r="S3208" s="10">
        <f t="shared" si="253"/>
        <v>42236.276053240741</v>
      </c>
      <c r="T3208" s="10">
        <f t="shared" si="25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250"/>
        <v>0.46363636363636362</v>
      </c>
      <c r="G3209" t="s">
        <v>8221</v>
      </c>
      <c r="H3209">
        <f>E3209/N3209</f>
        <v>70.833333333333329</v>
      </c>
      <c r="I3209" t="s">
        <v>8224</v>
      </c>
      <c r="J3209" t="s">
        <v>8246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t="str">
        <f t="shared" si="251"/>
        <v>theater</v>
      </c>
      <c r="R3209" t="str">
        <f t="shared" si="252"/>
        <v>musical</v>
      </c>
      <c r="S3209" s="10">
        <f t="shared" si="253"/>
        <v>42057.277858796297</v>
      </c>
      <c r="T3209" s="10">
        <f t="shared" si="25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250"/>
        <v>1.0349999999999999</v>
      </c>
      <c r="G3210" t="s">
        <v>8219</v>
      </c>
      <c r="H3210">
        <f>E3210/N3210</f>
        <v>63.109756097560975</v>
      </c>
      <c r="I3210" t="s">
        <v>8224</v>
      </c>
      <c r="J3210" t="s">
        <v>8246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t="str">
        <f t="shared" si="251"/>
        <v>theater</v>
      </c>
      <c r="R3210" t="str">
        <f t="shared" si="252"/>
        <v>plays</v>
      </c>
      <c r="S3210" s="10">
        <f t="shared" si="253"/>
        <v>41827.605057870373</v>
      </c>
      <c r="T3210" s="10">
        <f t="shared" si="25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250"/>
        <v>1.1932315789473684</v>
      </c>
      <c r="G3211" t="s">
        <v>8219</v>
      </c>
      <c r="H3211">
        <f>E3211/N3211</f>
        <v>50.157964601769912</v>
      </c>
      <c r="I3211" t="s">
        <v>8224</v>
      </c>
      <c r="J3211" t="s">
        <v>8246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t="str">
        <f t="shared" si="251"/>
        <v>theater</v>
      </c>
      <c r="R3211" t="str">
        <f t="shared" si="252"/>
        <v>plays</v>
      </c>
      <c r="S3211" s="10">
        <f t="shared" si="253"/>
        <v>41778.637245370373</v>
      </c>
      <c r="T3211" s="10">
        <f t="shared" si="25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250"/>
        <v>1.2576666666666667</v>
      </c>
      <c r="G3212" t="s">
        <v>8219</v>
      </c>
      <c r="H3212">
        <f>E3212/N3212</f>
        <v>62.883333333333333</v>
      </c>
      <c r="I3212" t="s">
        <v>8224</v>
      </c>
      <c r="J3212" t="s">
        <v>8246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t="str">
        <f t="shared" si="251"/>
        <v>theater</v>
      </c>
      <c r="R3212" t="str">
        <f t="shared" si="252"/>
        <v>plays</v>
      </c>
      <c r="S3212" s="10">
        <f t="shared" si="253"/>
        <v>41013.936562499999</v>
      </c>
      <c r="T3212" s="10">
        <f t="shared" si="25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250"/>
        <v>1.1974347826086957</v>
      </c>
      <c r="G3213" t="s">
        <v>8219</v>
      </c>
      <c r="H3213">
        <f>E3213/N3213</f>
        <v>85.531055900621112</v>
      </c>
      <c r="I3213" t="s">
        <v>8224</v>
      </c>
      <c r="J3213" t="s">
        <v>8246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t="str">
        <f t="shared" si="251"/>
        <v>theater</v>
      </c>
      <c r="R3213" t="str">
        <f t="shared" si="252"/>
        <v>plays</v>
      </c>
      <c r="S3213" s="10">
        <f t="shared" si="253"/>
        <v>41834.586574074077</v>
      </c>
      <c r="T3213" s="10">
        <f t="shared" si="25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250"/>
        <v>1.2625</v>
      </c>
      <c r="G3214" t="s">
        <v>8219</v>
      </c>
      <c r="H3214">
        <f>E3214/N3214</f>
        <v>53.723404255319146</v>
      </c>
      <c r="I3214" t="s">
        <v>8224</v>
      </c>
      <c r="J3214" t="s">
        <v>8246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t="str">
        <f t="shared" si="251"/>
        <v>theater</v>
      </c>
      <c r="R3214" t="str">
        <f t="shared" si="252"/>
        <v>plays</v>
      </c>
      <c r="S3214" s="10">
        <f t="shared" si="253"/>
        <v>41829.795729166668</v>
      </c>
      <c r="T3214" s="10">
        <f t="shared" si="25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250"/>
        <v>1.0011666666666668</v>
      </c>
      <c r="G3215" t="s">
        <v>8219</v>
      </c>
      <c r="H3215">
        <f>E3215/N3215</f>
        <v>127.80851063829788</v>
      </c>
      <c r="I3215" t="s">
        <v>8225</v>
      </c>
      <c r="J3215" t="s">
        <v>8247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t="str">
        <f t="shared" si="251"/>
        <v>theater</v>
      </c>
      <c r="R3215" t="str">
        <f t="shared" si="252"/>
        <v>plays</v>
      </c>
      <c r="S3215" s="10">
        <f t="shared" si="253"/>
        <v>42171.763414351852</v>
      </c>
      <c r="T3215" s="10">
        <f t="shared" si="25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250"/>
        <v>1.0213333333333334</v>
      </c>
      <c r="G3216" t="s">
        <v>8219</v>
      </c>
      <c r="H3216">
        <f>E3216/N3216</f>
        <v>106.57391304347826</v>
      </c>
      <c r="I3216" t="s">
        <v>8225</v>
      </c>
      <c r="J3216" t="s">
        <v>8247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t="str">
        <f t="shared" si="251"/>
        <v>theater</v>
      </c>
      <c r="R3216" t="str">
        <f t="shared" si="252"/>
        <v>plays</v>
      </c>
      <c r="S3216" s="10">
        <f t="shared" si="253"/>
        <v>42337.792511574073</v>
      </c>
      <c r="T3216" s="10">
        <f t="shared" si="25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250"/>
        <v>1.0035142857142858</v>
      </c>
      <c r="G3217" t="s">
        <v>8219</v>
      </c>
      <c r="H3217">
        <f>E3217/N3217</f>
        <v>262.11194029850748</v>
      </c>
      <c r="I3217" t="s">
        <v>8224</v>
      </c>
      <c r="J3217" t="s">
        <v>8246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t="str">
        <f t="shared" si="251"/>
        <v>theater</v>
      </c>
      <c r="R3217" t="str">
        <f t="shared" si="252"/>
        <v>plays</v>
      </c>
      <c r="S3217" s="10">
        <f t="shared" si="253"/>
        <v>42219.665173611109</v>
      </c>
      <c r="T3217" s="10">
        <f t="shared" si="25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250"/>
        <v>1.0004999999999999</v>
      </c>
      <c r="G3218" t="s">
        <v>8219</v>
      </c>
      <c r="H3218">
        <f>E3218/N3218</f>
        <v>57.171428571428571</v>
      </c>
      <c r="I3218" t="s">
        <v>8225</v>
      </c>
      <c r="J3218" t="s">
        <v>8247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t="str">
        <f t="shared" si="251"/>
        <v>theater</v>
      </c>
      <c r="R3218" t="str">
        <f t="shared" si="252"/>
        <v>plays</v>
      </c>
      <c r="S3218" s="10">
        <f t="shared" si="253"/>
        <v>42165.462627314817</v>
      </c>
      <c r="T3218" s="10">
        <f t="shared" si="25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250"/>
        <v>1.1602222222222223</v>
      </c>
      <c r="G3219" t="s">
        <v>8219</v>
      </c>
      <c r="H3219">
        <f>E3219/N3219</f>
        <v>50.20192307692308</v>
      </c>
      <c r="I3219" t="s">
        <v>8224</v>
      </c>
      <c r="J3219" t="s">
        <v>8246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t="str">
        <f t="shared" si="251"/>
        <v>theater</v>
      </c>
      <c r="R3219" t="str">
        <f t="shared" si="252"/>
        <v>plays</v>
      </c>
      <c r="S3219" s="10">
        <f t="shared" si="253"/>
        <v>42648.546111111107</v>
      </c>
      <c r="T3219" s="10">
        <f t="shared" si="25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250"/>
        <v>1.0209999999999999</v>
      </c>
      <c r="G3220" t="s">
        <v>8219</v>
      </c>
      <c r="H3220">
        <f>E3220/N3220</f>
        <v>66.586956521739125</v>
      </c>
      <c r="I3220" t="s">
        <v>8225</v>
      </c>
      <c r="J3220" t="s">
        <v>8247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t="str">
        <f t="shared" si="251"/>
        <v>theater</v>
      </c>
      <c r="R3220" t="str">
        <f t="shared" si="252"/>
        <v>plays</v>
      </c>
      <c r="S3220" s="10">
        <f t="shared" si="253"/>
        <v>41971.002152777779</v>
      </c>
      <c r="T3220" s="10">
        <f t="shared" si="25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250"/>
        <v>1.0011000000000001</v>
      </c>
      <c r="G3221" t="s">
        <v>8219</v>
      </c>
      <c r="H3221">
        <f>E3221/N3221</f>
        <v>168.25210084033614</v>
      </c>
      <c r="I3221" t="s">
        <v>8224</v>
      </c>
      <c r="J3221" t="s">
        <v>8246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t="str">
        <f t="shared" si="251"/>
        <v>theater</v>
      </c>
      <c r="R3221" t="str">
        <f t="shared" si="252"/>
        <v>plays</v>
      </c>
      <c r="S3221" s="10">
        <f t="shared" si="253"/>
        <v>42050.983182870375</v>
      </c>
      <c r="T3221" s="10">
        <f t="shared" si="25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250"/>
        <v>1.0084</v>
      </c>
      <c r="G3222" t="s">
        <v>8219</v>
      </c>
      <c r="H3222">
        <f>E3222/N3222</f>
        <v>256.37288135593218</v>
      </c>
      <c r="I3222" t="s">
        <v>8224</v>
      </c>
      <c r="J3222" t="s">
        <v>8246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t="str">
        <f t="shared" si="251"/>
        <v>theater</v>
      </c>
      <c r="R3222" t="str">
        <f t="shared" si="252"/>
        <v>plays</v>
      </c>
      <c r="S3222" s="10">
        <f t="shared" si="253"/>
        <v>42772.833379629628</v>
      </c>
      <c r="T3222" s="10">
        <f t="shared" si="25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250"/>
        <v>1.0342499999999999</v>
      </c>
      <c r="G3223" t="s">
        <v>8219</v>
      </c>
      <c r="H3223">
        <f>E3223/N3223</f>
        <v>36.610619469026545</v>
      </c>
      <c r="I3223" t="s">
        <v>8225</v>
      </c>
      <c r="J3223" t="s">
        <v>8247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t="str">
        <f t="shared" si="251"/>
        <v>theater</v>
      </c>
      <c r="R3223" t="str">
        <f t="shared" si="252"/>
        <v>plays</v>
      </c>
      <c r="S3223" s="10">
        <f t="shared" si="253"/>
        <v>42155.696793981479</v>
      </c>
      <c r="T3223" s="10">
        <f t="shared" si="25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250"/>
        <v>1.248</v>
      </c>
      <c r="G3224" t="s">
        <v>8219</v>
      </c>
      <c r="H3224">
        <f>E3224/N3224</f>
        <v>37.142857142857146</v>
      </c>
      <c r="I3224" t="s">
        <v>8224</v>
      </c>
      <c r="J3224" t="s">
        <v>8246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t="str">
        <f t="shared" si="251"/>
        <v>theater</v>
      </c>
      <c r="R3224" t="str">
        <f t="shared" si="252"/>
        <v>plays</v>
      </c>
      <c r="S3224" s="10">
        <f t="shared" si="253"/>
        <v>42270.582141203704</v>
      </c>
      <c r="T3224" s="10">
        <f t="shared" si="25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250"/>
        <v>1.0951612903225807</v>
      </c>
      <c r="G3225" t="s">
        <v>8219</v>
      </c>
      <c r="H3225">
        <f>E3225/N3225</f>
        <v>45.878378378378379</v>
      </c>
      <c r="I3225" t="s">
        <v>8224</v>
      </c>
      <c r="J3225" t="s">
        <v>8246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t="str">
        <f t="shared" si="251"/>
        <v>theater</v>
      </c>
      <c r="R3225" t="str">
        <f t="shared" si="252"/>
        <v>plays</v>
      </c>
      <c r="S3225" s="10">
        <f t="shared" si="253"/>
        <v>42206.835370370376</v>
      </c>
      <c r="T3225" s="10">
        <f t="shared" si="25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250"/>
        <v>1.0203333333333333</v>
      </c>
      <c r="G3226" t="s">
        <v>8219</v>
      </c>
      <c r="H3226">
        <f>E3226/N3226</f>
        <v>141.71296296296296</v>
      </c>
      <c r="I3226" t="s">
        <v>8224</v>
      </c>
      <c r="J3226" t="s">
        <v>8246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t="str">
        <f t="shared" si="251"/>
        <v>theater</v>
      </c>
      <c r="R3226" t="str">
        <f t="shared" si="252"/>
        <v>plays</v>
      </c>
      <c r="S3226" s="10">
        <f t="shared" si="253"/>
        <v>42697.850844907407</v>
      </c>
      <c r="T3226" s="10">
        <f t="shared" si="25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250"/>
        <v>1.0235000000000001</v>
      </c>
      <c r="G3227" t="s">
        <v>8219</v>
      </c>
      <c r="H3227">
        <f>E3227/N3227</f>
        <v>52.487179487179489</v>
      </c>
      <c r="I3227" t="s">
        <v>8224</v>
      </c>
      <c r="J3227" t="s">
        <v>8246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t="str">
        <f t="shared" si="251"/>
        <v>theater</v>
      </c>
      <c r="R3227" t="str">
        <f t="shared" si="252"/>
        <v>plays</v>
      </c>
      <c r="S3227" s="10">
        <f t="shared" si="253"/>
        <v>42503.559467592597</v>
      </c>
      <c r="T3227" s="10">
        <f t="shared" si="25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250"/>
        <v>1.0416666666666667</v>
      </c>
      <c r="G3228" t="s">
        <v>8219</v>
      </c>
      <c r="H3228">
        <f>E3228/N3228</f>
        <v>59.523809523809526</v>
      </c>
      <c r="I3228" t="s">
        <v>8225</v>
      </c>
      <c r="J3228" t="s">
        <v>8247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t="str">
        <f t="shared" si="251"/>
        <v>theater</v>
      </c>
      <c r="R3228" t="str">
        <f t="shared" si="252"/>
        <v>plays</v>
      </c>
      <c r="S3228" s="10">
        <f t="shared" si="253"/>
        <v>42277.583472222221</v>
      </c>
      <c r="T3228" s="10">
        <f t="shared" si="25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250"/>
        <v>1.25</v>
      </c>
      <c r="G3229" t="s">
        <v>8219</v>
      </c>
      <c r="H3229">
        <f>E3229/N3229</f>
        <v>50</v>
      </c>
      <c r="I3229" t="s">
        <v>8225</v>
      </c>
      <c r="J3229" t="s">
        <v>8247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t="str">
        <f t="shared" si="251"/>
        <v>theater</v>
      </c>
      <c r="R3229" t="str">
        <f t="shared" si="252"/>
        <v>plays</v>
      </c>
      <c r="S3229" s="10">
        <f t="shared" si="253"/>
        <v>42722.882361111115</v>
      </c>
      <c r="T3229" s="10">
        <f t="shared" si="25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250"/>
        <v>1.0234285714285714</v>
      </c>
      <c r="G3230" t="s">
        <v>8219</v>
      </c>
      <c r="H3230">
        <f>E3230/N3230</f>
        <v>193.62162162162161</v>
      </c>
      <c r="I3230" t="s">
        <v>8224</v>
      </c>
      <c r="J3230" t="s">
        <v>8246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t="str">
        <f t="shared" si="251"/>
        <v>theater</v>
      </c>
      <c r="R3230" t="str">
        <f t="shared" si="252"/>
        <v>plays</v>
      </c>
      <c r="S3230" s="10">
        <f t="shared" si="253"/>
        <v>42323.70930555556</v>
      </c>
      <c r="T3230" s="10">
        <f t="shared" si="25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250"/>
        <v>1.0786500000000001</v>
      </c>
      <c r="G3231" t="s">
        <v>8219</v>
      </c>
      <c r="H3231">
        <f>E3231/N3231</f>
        <v>106.79702970297029</v>
      </c>
      <c r="I3231" t="s">
        <v>8224</v>
      </c>
      <c r="J3231" t="s">
        <v>8246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t="str">
        <f t="shared" si="251"/>
        <v>theater</v>
      </c>
      <c r="R3231" t="str">
        <f t="shared" si="252"/>
        <v>plays</v>
      </c>
      <c r="S3231" s="10">
        <f t="shared" si="253"/>
        <v>41933.291643518518</v>
      </c>
      <c r="T3231" s="10">
        <f t="shared" si="25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250"/>
        <v>1.0988461538461538</v>
      </c>
      <c r="G3232" t="s">
        <v>8219</v>
      </c>
      <c r="H3232">
        <f>E3232/N3232</f>
        <v>77.21621621621621</v>
      </c>
      <c r="I3232" t="s">
        <v>8224</v>
      </c>
      <c r="J3232" t="s">
        <v>8246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t="str">
        <f t="shared" si="251"/>
        <v>theater</v>
      </c>
      <c r="R3232" t="str">
        <f t="shared" si="252"/>
        <v>plays</v>
      </c>
      <c r="S3232" s="10">
        <f t="shared" si="253"/>
        <v>41898.168125000004</v>
      </c>
      <c r="T3232" s="10">
        <f t="shared" si="25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250"/>
        <v>1.61</v>
      </c>
      <c r="G3233" t="s">
        <v>8219</v>
      </c>
      <c r="H3233">
        <f>E3233/N3233</f>
        <v>57.5</v>
      </c>
      <c r="I3233" t="s">
        <v>8224</v>
      </c>
      <c r="J3233" t="s">
        <v>8246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t="str">
        <f t="shared" si="251"/>
        <v>theater</v>
      </c>
      <c r="R3233" t="str">
        <f t="shared" si="252"/>
        <v>plays</v>
      </c>
      <c r="S3233" s="10">
        <f t="shared" si="253"/>
        <v>42446.943831018521</v>
      </c>
      <c r="T3233" s="10">
        <f t="shared" si="25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250"/>
        <v>1.3120000000000001</v>
      </c>
      <c r="G3234" t="s">
        <v>8219</v>
      </c>
      <c r="H3234">
        <f>E3234/N3234</f>
        <v>50.46153846153846</v>
      </c>
      <c r="I3234" t="s">
        <v>8224</v>
      </c>
      <c r="J3234" t="s">
        <v>8246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t="str">
        <f t="shared" si="251"/>
        <v>theater</v>
      </c>
      <c r="R3234" t="str">
        <f t="shared" si="252"/>
        <v>plays</v>
      </c>
      <c r="S3234" s="10">
        <f t="shared" si="253"/>
        <v>42463.81385416667</v>
      </c>
      <c r="T3234" s="10">
        <f t="shared" si="25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250"/>
        <v>1.1879999999999999</v>
      </c>
      <c r="G3235" t="s">
        <v>8219</v>
      </c>
      <c r="H3235">
        <f>E3235/N3235</f>
        <v>97.377049180327873</v>
      </c>
      <c r="I3235" t="s">
        <v>8224</v>
      </c>
      <c r="J3235" t="s">
        <v>8246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t="str">
        <f t="shared" si="251"/>
        <v>theater</v>
      </c>
      <c r="R3235" t="str">
        <f t="shared" si="252"/>
        <v>plays</v>
      </c>
      <c r="S3235" s="10">
        <f t="shared" si="253"/>
        <v>42766.805034722223</v>
      </c>
      <c r="T3235" s="10">
        <f t="shared" si="25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250"/>
        <v>1.0039275000000001</v>
      </c>
      <c r="G3236" t="s">
        <v>8219</v>
      </c>
      <c r="H3236">
        <f>E3236/N3236</f>
        <v>34.91921739130435</v>
      </c>
      <c r="I3236" t="s">
        <v>8225</v>
      </c>
      <c r="J3236" t="s">
        <v>8247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t="str">
        <f t="shared" si="251"/>
        <v>theater</v>
      </c>
      <c r="R3236" t="str">
        <f t="shared" si="252"/>
        <v>plays</v>
      </c>
      <c r="S3236" s="10">
        <f t="shared" si="253"/>
        <v>42734.789444444439</v>
      </c>
      <c r="T3236" s="10">
        <f t="shared" si="25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250"/>
        <v>1.0320666666666667</v>
      </c>
      <c r="G3237" t="s">
        <v>8219</v>
      </c>
      <c r="H3237">
        <f>E3237/N3237</f>
        <v>85.530386740331494</v>
      </c>
      <c r="I3237" t="s">
        <v>8224</v>
      </c>
      <c r="J3237" t="s">
        <v>8246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t="str">
        <f t="shared" si="251"/>
        <v>theater</v>
      </c>
      <c r="R3237" t="str">
        <f t="shared" si="252"/>
        <v>plays</v>
      </c>
      <c r="S3237" s="10">
        <f t="shared" si="253"/>
        <v>42522.347812499997</v>
      </c>
      <c r="T3237" s="10">
        <f t="shared" si="25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250"/>
        <v>1.006</v>
      </c>
      <c r="G3238" t="s">
        <v>8219</v>
      </c>
      <c r="H3238">
        <f>E3238/N3238</f>
        <v>182.90909090909091</v>
      </c>
      <c r="I3238" t="s">
        <v>8224</v>
      </c>
      <c r="J3238" t="s">
        <v>8246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t="str">
        <f t="shared" si="251"/>
        <v>theater</v>
      </c>
      <c r="R3238" t="str">
        <f t="shared" si="252"/>
        <v>plays</v>
      </c>
      <c r="S3238" s="10">
        <f t="shared" si="253"/>
        <v>42702.917048611111</v>
      </c>
      <c r="T3238" s="10">
        <f t="shared" si="25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250"/>
        <v>1.0078754285714286</v>
      </c>
      <c r="G3239" t="s">
        <v>8219</v>
      </c>
      <c r="H3239">
        <f>E3239/N3239</f>
        <v>131.13620817843866</v>
      </c>
      <c r="I3239" t="s">
        <v>8224</v>
      </c>
      <c r="J3239" t="s">
        <v>8246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t="str">
        <f t="shared" si="251"/>
        <v>theater</v>
      </c>
      <c r="R3239" t="str">
        <f t="shared" si="252"/>
        <v>plays</v>
      </c>
      <c r="S3239" s="10">
        <f t="shared" si="253"/>
        <v>42252.474351851852</v>
      </c>
      <c r="T3239" s="10">
        <f t="shared" si="25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250"/>
        <v>1.1232142857142857</v>
      </c>
      <c r="G3240" t="s">
        <v>8219</v>
      </c>
      <c r="H3240">
        <f>E3240/N3240</f>
        <v>39.810126582278478</v>
      </c>
      <c r="I3240" t="s">
        <v>8225</v>
      </c>
      <c r="J3240" t="s">
        <v>8247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t="str">
        <f t="shared" si="251"/>
        <v>theater</v>
      </c>
      <c r="R3240" t="str">
        <f t="shared" si="252"/>
        <v>plays</v>
      </c>
      <c r="S3240" s="10">
        <f t="shared" si="253"/>
        <v>42156.510393518518</v>
      </c>
      <c r="T3240" s="10">
        <f t="shared" si="25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250"/>
        <v>1.0591914022517912</v>
      </c>
      <c r="G3241" t="s">
        <v>8219</v>
      </c>
      <c r="H3241">
        <f>E3241/N3241</f>
        <v>59.701730769230764</v>
      </c>
      <c r="I3241" t="s">
        <v>8225</v>
      </c>
      <c r="J3241" t="s">
        <v>8247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t="str">
        <f t="shared" si="251"/>
        <v>theater</v>
      </c>
      <c r="R3241" t="str">
        <f t="shared" si="252"/>
        <v>plays</v>
      </c>
      <c r="S3241" s="10">
        <f t="shared" si="253"/>
        <v>42278.089039351849</v>
      </c>
      <c r="T3241" s="10">
        <f t="shared" si="25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250"/>
        <v>1.0056666666666667</v>
      </c>
      <c r="G3242" t="s">
        <v>8219</v>
      </c>
      <c r="H3242">
        <f>E3242/N3242</f>
        <v>88.735294117647058</v>
      </c>
      <c r="I3242" t="s">
        <v>8225</v>
      </c>
      <c r="J3242" t="s">
        <v>8247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t="str">
        <f t="shared" si="251"/>
        <v>theater</v>
      </c>
      <c r="R3242" t="str">
        <f t="shared" si="252"/>
        <v>plays</v>
      </c>
      <c r="S3242" s="10">
        <f t="shared" si="253"/>
        <v>42754.693842592591</v>
      </c>
      <c r="T3242" s="10">
        <f t="shared" si="25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250"/>
        <v>1.1530588235294117</v>
      </c>
      <c r="G3243" t="s">
        <v>8219</v>
      </c>
      <c r="H3243">
        <f>E3243/N3243</f>
        <v>58.688622754491021</v>
      </c>
      <c r="I3243" t="s">
        <v>8224</v>
      </c>
      <c r="J3243" t="s">
        <v>8246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t="str">
        <f t="shared" si="251"/>
        <v>theater</v>
      </c>
      <c r="R3243" t="str">
        <f t="shared" si="252"/>
        <v>plays</v>
      </c>
      <c r="S3243" s="10">
        <f t="shared" si="253"/>
        <v>41893.324884259258</v>
      </c>
      <c r="T3243" s="10">
        <f t="shared" si="25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250"/>
        <v>1.273042</v>
      </c>
      <c r="G3244" t="s">
        <v>8219</v>
      </c>
      <c r="H3244">
        <f>E3244/N3244</f>
        <v>69.56513661202186</v>
      </c>
      <c r="I3244" t="s">
        <v>8224</v>
      </c>
      <c r="J3244" t="s">
        <v>8246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t="str">
        <f t="shared" si="251"/>
        <v>theater</v>
      </c>
      <c r="R3244" t="str">
        <f t="shared" si="252"/>
        <v>plays</v>
      </c>
      <c r="S3244" s="10">
        <f t="shared" si="253"/>
        <v>41871.755694444444</v>
      </c>
      <c r="T3244" s="10">
        <f t="shared" si="25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250"/>
        <v>1.028375</v>
      </c>
      <c r="G3245" t="s">
        <v>8219</v>
      </c>
      <c r="H3245">
        <f>E3245/N3245</f>
        <v>115.87323943661971</v>
      </c>
      <c r="I3245" t="s">
        <v>8224</v>
      </c>
      <c r="J3245" t="s">
        <v>8246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t="str">
        <f t="shared" si="251"/>
        <v>theater</v>
      </c>
      <c r="R3245" t="str">
        <f t="shared" si="252"/>
        <v>plays</v>
      </c>
      <c r="S3245" s="10">
        <f t="shared" si="253"/>
        <v>42262.096782407403</v>
      </c>
      <c r="T3245" s="10">
        <f t="shared" si="25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250"/>
        <v>1.0293749999999999</v>
      </c>
      <c r="G3246" t="s">
        <v>8219</v>
      </c>
      <c r="H3246">
        <f>E3246/N3246</f>
        <v>23.869565217391305</v>
      </c>
      <c r="I3246" t="s">
        <v>8225</v>
      </c>
      <c r="J3246" t="s">
        <v>8247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t="str">
        <f t="shared" si="251"/>
        <v>theater</v>
      </c>
      <c r="R3246" t="str">
        <f t="shared" si="252"/>
        <v>plays</v>
      </c>
      <c r="S3246" s="10">
        <f t="shared" si="253"/>
        <v>42675.694236111114</v>
      </c>
      <c r="T3246" s="10">
        <f t="shared" si="25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250"/>
        <v>1.043047619047619</v>
      </c>
      <c r="G3247" t="s">
        <v>8219</v>
      </c>
      <c r="H3247">
        <f>E3247/N3247</f>
        <v>81.125925925925927</v>
      </c>
      <c r="I3247" t="s">
        <v>8224</v>
      </c>
      <c r="J3247" t="s">
        <v>8246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t="str">
        <f t="shared" si="251"/>
        <v>theater</v>
      </c>
      <c r="R3247" t="str">
        <f t="shared" si="252"/>
        <v>plays</v>
      </c>
      <c r="S3247" s="10">
        <f t="shared" si="253"/>
        <v>42135.60020833333</v>
      </c>
      <c r="T3247" s="10">
        <f t="shared" si="25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250"/>
        <v>1.1122000000000001</v>
      </c>
      <c r="G3248" t="s">
        <v>8219</v>
      </c>
      <c r="H3248">
        <f>E3248/N3248</f>
        <v>57.626943005181346</v>
      </c>
      <c r="I3248" t="s">
        <v>8224</v>
      </c>
      <c r="J3248" t="s">
        <v>8246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t="str">
        <f t="shared" si="251"/>
        <v>theater</v>
      </c>
      <c r="R3248" t="str">
        <f t="shared" si="252"/>
        <v>plays</v>
      </c>
      <c r="S3248" s="10">
        <f t="shared" si="253"/>
        <v>42230.472222222219</v>
      </c>
      <c r="T3248" s="10">
        <f t="shared" si="25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250"/>
        <v>1.0586</v>
      </c>
      <c r="G3249" t="s">
        <v>8219</v>
      </c>
      <c r="H3249">
        <f>E3249/N3249</f>
        <v>46.429824561403507</v>
      </c>
      <c r="I3249" t="s">
        <v>8225</v>
      </c>
      <c r="J3249" t="s">
        <v>8247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t="str">
        <f t="shared" si="251"/>
        <v>theater</v>
      </c>
      <c r="R3249" t="str">
        <f t="shared" si="252"/>
        <v>plays</v>
      </c>
      <c r="S3249" s="10">
        <f t="shared" si="253"/>
        <v>42167.434166666666</v>
      </c>
      <c r="T3249" s="10">
        <f t="shared" si="25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250"/>
        <v>1.0079166666666666</v>
      </c>
      <c r="G3250" t="s">
        <v>8219</v>
      </c>
      <c r="H3250">
        <f>E3250/N3250</f>
        <v>60.475000000000001</v>
      </c>
      <c r="I3250" t="s">
        <v>8224</v>
      </c>
      <c r="J3250" t="s">
        <v>8246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t="str">
        <f t="shared" si="251"/>
        <v>theater</v>
      </c>
      <c r="R3250" t="str">
        <f t="shared" si="252"/>
        <v>plays</v>
      </c>
      <c r="S3250" s="10">
        <f t="shared" si="253"/>
        <v>42068.888391203705</v>
      </c>
      <c r="T3250" s="10">
        <f t="shared" si="25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250"/>
        <v>1.0492727272727274</v>
      </c>
      <c r="G3251" t="s">
        <v>8219</v>
      </c>
      <c r="H3251">
        <f>E3251/N3251</f>
        <v>65.579545454545453</v>
      </c>
      <c r="I3251" t="s">
        <v>8224</v>
      </c>
      <c r="J3251" t="s">
        <v>8246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t="str">
        <f t="shared" si="251"/>
        <v>theater</v>
      </c>
      <c r="R3251" t="str">
        <f t="shared" si="252"/>
        <v>plays</v>
      </c>
      <c r="S3251" s="10">
        <f t="shared" si="253"/>
        <v>42145.746689814812</v>
      </c>
      <c r="T3251" s="10">
        <f t="shared" si="25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250"/>
        <v>1.01552</v>
      </c>
      <c r="G3252" t="s">
        <v>8219</v>
      </c>
      <c r="H3252">
        <f>E3252/N3252</f>
        <v>119.1924882629108</v>
      </c>
      <c r="I3252" t="s">
        <v>8224</v>
      </c>
      <c r="J3252" t="s">
        <v>8246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t="str">
        <f t="shared" si="251"/>
        <v>theater</v>
      </c>
      <c r="R3252" t="str">
        <f t="shared" si="252"/>
        <v>plays</v>
      </c>
      <c r="S3252" s="10">
        <f t="shared" si="253"/>
        <v>41918.742175925923</v>
      </c>
      <c r="T3252" s="10">
        <f t="shared" si="25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250"/>
        <v>1.1073333333333333</v>
      </c>
      <c r="G3253" t="s">
        <v>8219</v>
      </c>
      <c r="H3253">
        <f>E3253/N3253</f>
        <v>83.05</v>
      </c>
      <c r="I3253" t="s">
        <v>8224</v>
      </c>
      <c r="J3253" t="s">
        <v>8246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t="str">
        <f t="shared" si="251"/>
        <v>theater</v>
      </c>
      <c r="R3253" t="str">
        <f t="shared" si="252"/>
        <v>plays</v>
      </c>
      <c r="S3253" s="10">
        <f t="shared" si="253"/>
        <v>42146.731087962966</v>
      </c>
      <c r="T3253" s="10">
        <f t="shared" si="25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250"/>
        <v>1.2782222222222221</v>
      </c>
      <c r="G3254" t="s">
        <v>8219</v>
      </c>
      <c r="H3254">
        <f>E3254/N3254</f>
        <v>57.52</v>
      </c>
      <c r="I3254" t="s">
        <v>8225</v>
      </c>
      <c r="J3254" t="s">
        <v>8247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t="str">
        <f t="shared" si="251"/>
        <v>theater</v>
      </c>
      <c r="R3254" t="str">
        <f t="shared" si="252"/>
        <v>plays</v>
      </c>
      <c r="S3254" s="10">
        <f t="shared" si="253"/>
        <v>42590.472685185188</v>
      </c>
      <c r="T3254" s="10">
        <f t="shared" si="25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250"/>
        <v>1.0182500000000001</v>
      </c>
      <c r="G3255" t="s">
        <v>8219</v>
      </c>
      <c r="H3255">
        <f>E3255/N3255</f>
        <v>177.08695652173913</v>
      </c>
      <c r="I3255" t="s">
        <v>8224</v>
      </c>
      <c r="J3255" t="s">
        <v>8246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t="str">
        <f t="shared" si="251"/>
        <v>theater</v>
      </c>
      <c r="R3255" t="str">
        <f t="shared" si="252"/>
        <v>plays</v>
      </c>
      <c r="S3255" s="10">
        <f t="shared" si="253"/>
        <v>42602.576712962968</v>
      </c>
      <c r="T3255" s="10">
        <f t="shared" si="25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250"/>
        <v>1.012576923076923</v>
      </c>
      <c r="G3256" t="s">
        <v>8219</v>
      </c>
      <c r="H3256">
        <f>E3256/N3256</f>
        <v>70.771505376344081</v>
      </c>
      <c r="I3256" t="s">
        <v>8225</v>
      </c>
      <c r="J3256" t="s">
        <v>8247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t="str">
        <f t="shared" si="251"/>
        <v>theater</v>
      </c>
      <c r="R3256" t="str">
        <f t="shared" si="252"/>
        <v>plays</v>
      </c>
      <c r="S3256" s="10">
        <f t="shared" si="253"/>
        <v>42059.085752314815</v>
      </c>
      <c r="T3256" s="10">
        <f t="shared" si="25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250"/>
        <v>1.75</v>
      </c>
      <c r="G3257" t="s">
        <v>8219</v>
      </c>
      <c r="H3257">
        <f>E3257/N3257</f>
        <v>29.166666666666668</v>
      </c>
      <c r="I3257" t="s">
        <v>8225</v>
      </c>
      <c r="J3257" t="s">
        <v>8247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t="str">
        <f t="shared" si="251"/>
        <v>theater</v>
      </c>
      <c r="R3257" t="str">
        <f t="shared" si="252"/>
        <v>plays</v>
      </c>
      <c r="S3257" s="10">
        <f t="shared" si="253"/>
        <v>41889.768229166664</v>
      </c>
      <c r="T3257" s="10">
        <f t="shared" si="25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250"/>
        <v>1.2806</v>
      </c>
      <c r="G3258" t="s">
        <v>8219</v>
      </c>
      <c r="H3258">
        <f>E3258/N3258</f>
        <v>72.76136363636364</v>
      </c>
      <c r="I3258" t="s">
        <v>8224</v>
      </c>
      <c r="J3258" t="s">
        <v>8246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t="str">
        <f t="shared" si="251"/>
        <v>theater</v>
      </c>
      <c r="R3258" t="str">
        <f t="shared" si="252"/>
        <v>plays</v>
      </c>
      <c r="S3258" s="10">
        <f t="shared" si="253"/>
        <v>42144.573807870373</v>
      </c>
      <c r="T3258" s="10">
        <f t="shared" si="25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250"/>
        <v>1.0629949999999999</v>
      </c>
      <c r="G3259" t="s">
        <v>8219</v>
      </c>
      <c r="H3259">
        <f>E3259/N3259</f>
        <v>51.853414634146333</v>
      </c>
      <c r="I3259" t="s">
        <v>8225</v>
      </c>
      <c r="J3259" t="s">
        <v>8247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t="str">
        <f t="shared" si="251"/>
        <v>theater</v>
      </c>
      <c r="R3259" t="str">
        <f t="shared" si="252"/>
        <v>plays</v>
      </c>
      <c r="S3259" s="10">
        <f t="shared" si="253"/>
        <v>42758.559629629628</v>
      </c>
      <c r="T3259" s="10">
        <f t="shared" si="25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250"/>
        <v>1.052142857142857</v>
      </c>
      <c r="G3260" t="s">
        <v>8219</v>
      </c>
      <c r="H3260">
        <f>E3260/N3260</f>
        <v>98.2</v>
      </c>
      <c r="I3260" t="s">
        <v>8224</v>
      </c>
      <c r="J3260" t="s">
        <v>8246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t="str">
        <f t="shared" si="251"/>
        <v>theater</v>
      </c>
      <c r="R3260" t="str">
        <f t="shared" si="252"/>
        <v>plays</v>
      </c>
      <c r="S3260" s="10">
        <f t="shared" si="253"/>
        <v>41982.887280092589</v>
      </c>
      <c r="T3260" s="10">
        <f t="shared" si="25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250"/>
        <v>1.0616782608695652</v>
      </c>
      <c r="G3261" t="s">
        <v>8219</v>
      </c>
      <c r="H3261">
        <f>E3261/N3261</f>
        <v>251.7381443298969</v>
      </c>
      <c r="I3261" t="s">
        <v>8224</v>
      </c>
      <c r="J3261" t="s">
        <v>8246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t="str">
        <f t="shared" si="251"/>
        <v>theater</v>
      </c>
      <c r="R3261" t="str">
        <f t="shared" si="252"/>
        <v>plays</v>
      </c>
      <c r="S3261" s="10">
        <f t="shared" si="253"/>
        <v>42614.760937500003</v>
      </c>
      <c r="T3261" s="10">
        <f t="shared" si="25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250"/>
        <v>1.0924</v>
      </c>
      <c r="G3262" t="s">
        <v>8219</v>
      </c>
      <c r="H3262">
        <f>E3262/N3262</f>
        <v>74.821917808219183</v>
      </c>
      <c r="I3262" t="s">
        <v>8224</v>
      </c>
      <c r="J3262" t="s">
        <v>8246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t="str">
        <f t="shared" si="251"/>
        <v>theater</v>
      </c>
      <c r="R3262" t="str">
        <f t="shared" si="252"/>
        <v>plays</v>
      </c>
      <c r="S3262" s="10">
        <f t="shared" si="253"/>
        <v>42303.672662037032</v>
      </c>
      <c r="T3262" s="10">
        <f t="shared" si="25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250"/>
        <v>1.0045454545454546</v>
      </c>
      <c r="G3263" t="s">
        <v>8219</v>
      </c>
      <c r="H3263">
        <f>E3263/N3263</f>
        <v>67.65306122448979</v>
      </c>
      <c r="I3263" t="s">
        <v>8224</v>
      </c>
      <c r="J3263" t="s">
        <v>8246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t="str">
        <f t="shared" si="251"/>
        <v>theater</v>
      </c>
      <c r="R3263" t="str">
        <f t="shared" si="252"/>
        <v>plays</v>
      </c>
      <c r="S3263" s="10">
        <f t="shared" si="253"/>
        <v>42171.725416666668</v>
      </c>
      <c r="T3263" s="10">
        <f t="shared" si="25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250"/>
        <v>1.0304098360655738</v>
      </c>
      <c r="G3264" t="s">
        <v>8219</v>
      </c>
      <c r="H3264">
        <f>E3264/N3264</f>
        <v>93.81343283582089</v>
      </c>
      <c r="I3264" t="s">
        <v>8224</v>
      </c>
      <c r="J3264" t="s">
        <v>8246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t="str">
        <f t="shared" si="251"/>
        <v>theater</v>
      </c>
      <c r="R3264" t="str">
        <f t="shared" si="252"/>
        <v>plays</v>
      </c>
      <c r="S3264" s="10">
        <f t="shared" si="253"/>
        <v>41964.315532407403</v>
      </c>
      <c r="T3264" s="10">
        <f t="shared" si="25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250"/>
        <v>1.121664</v>
      </c>
      <c r="G3265" t="s">
        <v>8219</v>
      </c>
      <c r="H3265">
        <f>E3265/N3265</f>
        <v>41.237647058823526</v>
      </c>
      <c r="I3265" t="s">
        <v>8224</v>
      </c>
      <c r="J3265" t="s">
        <v>8246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t="str">
        <f t="shared" si="251"/>
        <v>theater</v>
      </c>
      <c r="R3265" t="str">
        <f t="shared" si="252"/>
        <v>plays</v>
      </c>
      <c r="S3265" s="10">
        <f t="shared" si="253"/>
        <v>42284.516064814816</v>
      </c>
      <c r="T3265" s="10">
        <f t="shared" si="25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si="250"/>
        <v>1.03</v>
      </c>
      <c r="G3266" t="s">
        <v>8219</v>
      </c>
      <c r="H3266">
        <f>E3266/N3266</f>
        <v>52.551020408163268</v>
      </c>
      <c r="I3266" t="s">
        <v>8224</v>
      </c>
      <c r="J3266" t="s">
        <v>8246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t="str">
        <f t="shared" si="251"/>
        <v>theater</v>
      </c>
      <c r="R3266" t="str">
        <f t="shared" si="252"/>
        <v>plays</v>
      </c>
      <c r="S3266" s="10">
        <f t="shared" si="253"/>
        <v>42016.800208333334</v>
      </c>
      <c r="T3266" s="10">
        <f t="shared" si="25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ref="F3267:F3330" si="255">E3267/D3267</f>
        <v>1.64</v>
      </c>
      <c r="G3267" t="s">
        <v>8219</v>
      </c>
      <c r="H3267">
        <f>E3267/N3267</f>
        <v>70.285714285714292</v>
      </c>
      <c r="I3267" t="s">
        <v>8241</v>
      </c>
      <c r="J3267" t="s">
        <v>8249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t="str">
        <f t="shared" ref="Q3267:Q3330" si="256">LEFT(P3267,(FIND("/",P3267,1)-1))</f>
        <v>theater</v>
      </c>
      <c r="R3267" t="str">
        <f t="shared" ref="R3267:R3330" si="257">MID(P3267,FIND("/",P3267)+1,256)</f>
        <v>plays</v>
      </c>
      <c r="S3267" s="10">
        <f t="shared" ref="S3267:S3330" si="258">(((L3267/60)/60)/24)+DATE(1970,1,1)</f>
        <v>42311.711979166663</v>
      </c>
      <c r="T3267" s="10">
        <f t="shared" ref="T3267:T3330" si="259">(((K3267/60)/60)/24)+DATE(1970,1,1)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255"/>
        <v>1.3128333333333333</v>
      </c>
      <c r="G3268" t="s">
        <v>8219</v>
      </c>
      <c r="H3268">
        <f>E3268/N3268</f>
        <v>48.325153374233132</v>
      </c>
      <c r="I3268" t="s">
        <v>8224</v>
      </c>
      <c r="J3268" t="s">
        <v>8246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t="str">
        <f t="shared" si="256"/>
        <v>theater</v>
      </c>
      <c r="R3268" t="str">
        <f t="shared" si="257"/>
        <v>plays</v>
      </c>
      <c r="S3268" s="10">
        <f t="shared" si="258"/>
        <v>42136.536134259266</v>
      </c>
      <c r="T3268" s="10">
        <f t="shared" si="25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255"/>
        <v>1.0209999999999999</v>
      </c>
      <c r="G3269" t="s">
        <v>8219</v>
      </c>
      <c r="H3269">
        <f>E3269/N3269</f>
        <v>53.177083333333336</v>
      </c>
      <c r="I3269" t="s">
        <v>8224</v>
      </c>
      <c r="J3269" t="s">
        <v>8246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t="str">
        <f t="shared" si="256"/>
        <v>theater</v>
      </c>
      <c r="R3269" t="str">
        <f t="shared" si="257"/>
        <v>plays</v>
      </c>
      <c r="S3269" s="10">
        <f t="shared" si="258"/>
        <v>42172.757638888885</v>
      </c>
      <c r="T3269" s="10">
        <f t="shared" si="25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255"/>
        <v>1.28</v>
      </c>
      <c r="G3270" t="s">
        <v>8219</v>
      </c>
      <c r="H3270">
        <f>E3270/N3270</f>
        <v>60.952380952380949</v>
      </c>
      <c r="I3270" t="s">
        <v>8224</v>
      </c>
      <c r="J3270" t="s">
        <v>8246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t="str">
        <f t="shared" si="256"/>
        <v>theater</v>
      </c>
      <c r="R3270" t="str">
        <f t="shared" si="257"/>
        <v>plays</v>
      </c>
      <c r="S3270" s="10">
        <f t="shared" si="258"/>
        <v>42590.90425925926</v>
      </c>
      <c r="T3270" s="10">
        <f t="shared" si="25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255"/>
        <v>1.0149999999999999</v>
      </c>
      <c r="G3271" t="s">
        <v>8219</v>
      </c>
      <c r="H3271">
        <f>E3271/N3271</f>
        <v>116</v>
      </c>
      <c r="I3271" t="s">
        <v>8225</v>
      </c>
      <c r="J3271" t="s">
        <v>8247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t="str">
        <f t="shared" si="256"/>
        <v>theater</v>
      </c>
      <c r="R3271" t="str">
        <f t="shared" si="257"/>
        <v>plays</v>
      </c>
      <c r="S3271" s="10">
        <f t="shared" si="258"/>
        <v>42137.395798611105</v>
      </c>
      <c r="T3271" s="10">
        <f t="shared" si="25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255"/>
        <v>1.0166666666666666</v>
      </c>
      <c r="G3272" t="s">
        <v>8219</v>
      </c>
      <c r="H3272">
        <f>E3272/N3272</f>
        <v>61</v>
      </c>
      <c r="I3272" t="s">
        <v>8225</v>
      </c>
      <c r="J3272" t="s">
        <v>8247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t="str">
        <f t="shared" si="256"/>
        <v>theater</v>
      </c>
      <c r="R3272" t="str">
        <f t="shared" si="257"/>
        <v>plays</v>
      </c>
      <c r="S3272" s="10">
        <f t="shared" si="258"/>
        <v>42167.533159722225</v>
      </c>
      <c r="T3272" s="10">
        <f t="shared" si="25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255"/>
        <v>1.3</v>
      </c>
      <c r="G3273" t="s">
        <v>8219</v>
      </c>
      <c r="H3273">
        <f>E3273/N3273</f>
        <v>38.235294117647058</v>
      </c>
      <c r="I3273" t="s">
        <v>8225</v>
      </c>
      <c r="J3273" t="s">
        <v>8247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t="str">
        <f t="shared" si="256"/>
        <v>theater</v>
      </c>
      <c r="R3273" t="str">
        <f t="shared" si="257"/>
        <v>plays</v>
      </c>
      <c r="S3273" s="10">
        <f t="shared" si="258"/>
        <v>41915.437210648146</v>
      </c>
      <c r="T3273" s="10">
        <f t="shared" si="25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255"/>
        <v>1.5443</v>
      </c>
      <c r="G3274" t="s">
        <v>8219</v>
      </c>
      <c r="H3274">
        <f>E3274/N3274</f>
        <v>106.50344827586207</v>
      </c>
      <c r="I3274" t="s">
        <v>8224</v>
      </c>
      <c r="J3274" t="s">
        <v>8246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t="str">
        <f t="shared" si="256"/>
        <v>theater</v>
      </c>
      <c r="R3274" t="str">
        <f t="shared" si="257"/>
        <v>plays</v>
      </c>
      <c r="S3274" s="10">
        <f t="shared" si="258"/>
        <v>42284.500104166669</v>
      </c>
      <c r="T3274" s="10">
        <f t="shared" si="25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255"/>
        <v>1.0740000000000001</v>
      </c>
      <c r="G3275" t="s">
        <v>8219</v>
      </c>
      <c r="H3275">
        <f>E3275/N3275</f>
        <v>204.57142857142858</v>
      </c>
      <c r="I3275" t="s">
        <v>8224</v>
      </c>
      <c r="J3275" t="s">
        <v>8246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t="str">
        <f t="shared" si="256"/>
        <v>theater</v>
      </c>
      <c r="R3275" t="str">
        <f t="shared" si="257"/>
        <v>plays</v>
      </c>
      <c r="S3275" s="10">
        <f t="shared" si="258"/>
        <v>42611.801412037035</v>
      </c>
      <c r="T3275" s="10">
        <f t="shared" si="25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255"/>
        <v>1.0132258064516129</v>
      </c>
      <c r="G3276" t="s">
        <v>8219</v>
      </c>
      <c r="H3276">
        <f>E3276/N3276</f>
        <v>54.912587412587413</v>
      </c>
      <c r="I3276" t="s">
        <v>8224</v>
      </c>
      <c r="J3276" t="s">
        <v>8246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t="str">
        <f t="shared" si="256"/>
        <v>theater</v>
      </c>
      <c r="R3276" t="str">
        <f t="shared" si="257"/>
        <v>plays</v>
      </c>
      <c r="S3276" s="10">
        <f t="shared" si="258"/>
        <v>42400.704537037032</v>
      </c>
      <c r="T3276" s="10">
        <f t="shared" si="25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255"/>
        <v>1.0027777777777778</v>
      </c>
      <c r="G3277" t="s">
        <v>8219</v>
      </c>
      <c r="H3277">
        <f>E3277/N3277</f>
        <v>150.41666666666666</v>
      </c>
      <c r="I3277" t="s">
        <v>8224</v>
      </c>
      <c r="J3277" t="s">
        <v>8246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t="str">
        <f t="shared" si="256"/>
        <v>theater</v>
      </c>
      <c r="R3277" t="str">
        <f t="shared" si="257"/>
        <v>plays</v>
      </c>
      <c r="S3277" s="10">
        <f t="shared" si="258"/>
        <v>42017.88045138889</v>
      </c>
      <c r="T3277" s="10">
        <f t="shared" si="25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255"/>
        <v>1.1684444444444444</v>
      </c>
      <c r="G3278" t="s">
        <v>8219</v>
      </c>
      <c r="H3278">
        <f>E3278/N3278</f>
        <v>52.58</v>
      </c>
      <c r="I3278" t="s">
        <v>8229</v>
      </c>
      <c r="J3278" t="s">
        <v>8251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t="str">
        <f t="shared" si="256"/>
        <v>theater</v>
      </c>
      <c r="R3278" t="str">
        <f t="shared" si="257"/>
        <v>plays</v>
      </c>
      <c r="S3278" s="10">
        <f t="shared" si="258"/>
        <v>42426.949988425928</v>
      </c>
      <c r="T3278" s="10">
        <f t="shared" si="25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255"/>
        <v>1.0860000000000001</v>
      </c>
      <c r="G3279" t="s">
        <v>8219</v>
      </c>
      <c r="H3279">
        <f>E3279/N3279</f>
        <v>54.3</v>
      </c>
      <c r="I3279" t="s">
        <v>8225</v>
      </c>
      <c r="J3279" t="s">
        <v>8247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t="str">
        <f t="shared" si="256"/>
        <v>theater</v>
      </c>
      <c r="R3279" t="str">
        <f t="shared" si="257"/>
        <v>plays</v>
      </c>
      <c r="S3279" s="10">
        <f t="shared" si="258"/>
        <v>41931.682939814818</v>
      </c>
      <c r="T3279" s="10">
        <f t="shared" si="25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255"/>
        <v>1.034</v>
      </c>
      <c r="G3280" t="s">
        <v>8219</v>
      </c>
      <c r="H3280">
        <f>E3280/N3280</f>
        <v>76.029411764705884</v>
      </c>
      <c r="I3280" t="s">
        <v>8225</v>
      </c>
      <c r="J3280" t="s">
        <v>8247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t="str">
        <f t="shared" si="256"/>
        <v>theater</v>
      </c>
      <c r="R3280" t="str">
        <f t="shared" si="257"/>
        <v>plays</v>
      </c>
      <c r="S3280" s="10">
        <f t="shared" si="258"/>
        <v>42124.848414351851</v>
      </c>
      <c r="T3280" s="10">
        <f t="shared" si="25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255"/>
        <v>1.1427586206896552</v>
      </c>
      <c r="G3281" t="s">
        <v>8219</v>
      </c>
      <c r="H3281">
        <f>E3281/N3281</f>
        <v>105.2063492063492</v>
      </c>
      <c r="I3281" t="s">
        <v>8224</v>
      </c>
      <c r="J3281" t="s">
        <v>8246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t="str">
        <f t="shared" si="256"/>
        <v>theater</v>
      </c>
      <c r="R3281" t="str">
        <f t="shared" si="257"/>
        <v>plays</v>
      </c>
      <c r="S3281" s="10">
        <f t="shared" si="258"/>
        <v>42431.102534722217</v>
      </c>
      <c r="T3281" s="10">
        <f t="shared" si="25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255"/>
        <v>1.03</v>
      </c>
      <c r="G3282" t="s">
        <v>8219</v>
      </c>
      <c r="H3282">
        <f>E3282/N3282</f>
        <v>68.666666666666671</v>
      </c>
      <c r="I3282" t="s">
        <v>8224</v>
      </c>
      <c r="J3282" t="s">
        <v>8246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t="str">
        <f t="shared" si="256"/>
        <v>theater</v>
      </c>
      <c r="R3282" t="str">
        <f t="shared" si="257"/>
        <v>plays</v>
      </c>
      <c r="S3282" s="10">
        <f t="shared" si="258"/>
        <v>42121.756921296299</v>
      </c>
      <c r="T3282" s="10">
        <f t="shared" si="25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255"/>
        <v>1.216</v>
      </c>
      <c r="G3283" t="s">
        <v>8219</v>
      </c>
      <c r="H3283">
        <f>E3283/N3283</f>
        <v>129.36170212765958</v>
      </c>
      <c r="I3283" t="s">
        <v>8224</v>
      </c>
      <c r="J3283" t="s">
        <v>8246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t="str">
        <f t="shared" si="256"/>
        <v>theater</v>
      </c>
      <c r="R3283" t="str">
        <f t="shared" si="257"/>
        <v>plays</v>
      </c>
      <c r="S3283" s="10">
        <f t="shared" si="258"/>
        <v>42219.019733796296</v>
      </c>
      <c r="T3283" s="10">
        <f t="shared" si="25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255"/>
        <v>1.026467741935484</v>
      </c>
      <c r="G3284" t="s">
        <v>8219</v>
      </c>
      <c r="H3284">
        <f>E3284/N3284</f>
        <v>134.26371308016877</v>
      </c>
      <c r="I3284" t="s">
        <v>8224</v>
      </c>
      <c r="J3284" t="s">
        <v>8246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t="str">
        <f t="shared" si="256"/>
        <v>theater</v>
      </c>
      <c r="R3284" t="str">
        <f t="shared" si="257"/>
        <v>plays</v>
      </c>
      <c r="S3284" s="10">
        <f t="shared" si="258"/>
        <v>42445.19430555556</v>
      </c>
      <c r="T3284" s="10">
        <f t="shared" si="25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255"/>
        <v>1.0475000000000001</v>
      </c>
      <c r="G3285" t="s">
        <v>8219</v>
      </c>
      <c r="H3285">
        <f>E3285/N3285</f>
        <v>17.829787234042552</v>
      </c>
      <c r="I3285" t="s">
        <v>8225</v>
      </c>
      <c r="J3285" t="s">
        <v>8247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t="str">
        <f t="shared" si="256"/>
        <v>theater</v>
      </c>
      <c r="R3285" t="str">
        <f t="shared" si="257"/>
        <v>plays</v>
      </c>
      <c r="S3285" s="10">
        <f t="shared" si="258"/>
        <v>42379.74418981481</v>
      </c>
      <c r="T3285" s="10">
        <f t="shared" si="25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255"/>
        <v>1.016</v>
      </c>
      <c r="G3286" t="s">
        <v>8219</v>
      </c>
      <c r="H3286">
        <f>E3286/N3286</f>
        <v>203.2</v>
      </c>
      <c r="I3286" t="s">
        <v>8224</v>
      </c>
      <c r="J3286" t="s">
        <v>8246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t="str">
        <f t="shared" si="256"/>
        <v>theater</v>
      </c>
      <c r="R3286" t="str">
        <f t="shared" si="257"/>
        <v>plays</v>
      </c>
      <c r="S3286" s="10">
        <f t="shared" si="258"/>
        <v>42380.884872685187</v>
      </c>
      <c r="T3286" s="10">
        <f t="shared" si="25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255"/>
        <v>1.1210242048409682</v>
      </c>
      <c r="G3287" t="s">
        <v>8219</v>
      </c>
      <c r="H3287">
        <f>E3287/N3287</f>
        <v>69.18518518518519</v>
      </c>
      <c r="I3287" t="s">
        <v>8224</v>
      </c>
      <c r="J3287" t="s">
        <v>8246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t="str">
        <f t="shared" si="256"/>
        <v>theater</v>
      </c>
      <c r="R3287" t="str">
        <f t="shared" si="257"/>
        <v>plays</v>
      </c>
      <c r="S3287" s="10">
        <f t="shared" si="258"/>
        <v>42762.942430555559</v>
      </c>
      <c r="T3287" s="10">
        <f t="shared" si="25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255"/>
        <v>1.0176666666666667</v>
      </c>
      <c r="G3288" t="s">
        <v>8219</v>
      </c>
      <c r="H3288">
        <f>E3288/N3288</f>
        <v>125.12295081967213</v>
      </c>
      <c r="I3288" t="s">
        <v>8224</v>
      </c>
      <c r="J3288" t="s">
        <v>8246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t="str">
        <f t="shared" si="256"/>
        <v>theater</v>
      </c>
      <c r="R3288" t="str">
        <f t="shared" si="257"/>
        <v>plays</v>
      </c>
      <c r="S3288" s="10">
        <f t="shared" si="258"/>
        <v>42567.840069444443</v>
      </c>
      <c r="T3288" s="10">
        <f t="shared" si="25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255"/>
        <v>1</v>
      </c>
      <c r="G3289" t="s">
        <v>8219</v>
      </c>
      <c r="H3289">
        <f>E3289/N3289</f>
        <v>73.529411764705884</v>
      </c>
      <c r="I3289" t="s">
        <v>8229</v>
      </c>
      <c r="J3289" t="s">
        <v>8251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t="str">
        <f t="shared" si="256"/>
        <v>theater</v>
      </c>
      <c r="R3289" t="str">
        <f t="shared" si="257"/>
        <v>plays</v>
      </c>
      <c r="S3289" s="10">
        <f t="shared" si="258"/>
        <v>42311.750324074077</v>
      </c>
      <c r="T3289" s="10">
        <f t="shared" si="25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255"/>
        <v>1.0026489999999999</v>
      </c>
      <c r="G3290" t="s">
        <v>8219</v>
      </c>
      <c r="H3290">
        <f>E3290/N3290</f>
        <v>48.437149758454105</v>
      </c>
      <c r="I3290" t="s">
        <v>8225</v>
      </c>
      <c r="J3290" t="s">
        <v>8247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t="str">
        <f t="shared" si="256"/>
        <v>theater</v>
      </c>
      <c r="R3290" t="str">
        <f t="shared" si="257"/>
        <v>plays</v>
      </c>
      <c r="S3290" s="10">
        <f t="shared" si="258"/>
        <v>42505.774479166663</v>
      </c>
      <c r="T3290" s="10">
        <f t="shared" si="25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255"/>
        <v>1.3304200000000002</v>
      </c>
      <c r="G3291" t="s">
        <v>8219</v>
      </c>
      <c r="H3291">
        <f>E3291/N3291</f>
        <v>26.608400000000003</v>
      </c>
      <c r="I3291" t="s">
        <v>8225</v>
      </c>
      <c r="J3291" t="s">
        <v>8247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t="str">
        <f t="shared" si="256"/>
        <v>theater</v>
      </c>
      <c r="R3291" t="str">
        <f t="shared" si="257"/>
        <v>plays</v>
      </c>
      <c r="S3291" s="10">
        <f t="shared" si="258"/>
        <v>42758.368078703701</v>
      </c>
      <c r="T3291" s="10">
        <f t="shared" si="25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255"/>
        <v>1.212</v>
      </c>
      <c r="G3292" t="s">
        <v>8219</v>
      </c>
      <c r="H3292">
        <f>E3292/N3292</f>
        <v>33.666666666666664</v>
      </c>
      <c r="I3292" t="s">
        <v>8225</v>
      </c>
      <c r="J3292" t="s">
        <v>8247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t="str">
        <f t="shared" si="256"/>
        <v>theater</v>
      </c>
      <c r="R3292" t="str">
        <f t="shared" si="257"/>
        <v>plays</v>
      </c>
      <c r="S3292" s="10">
        <f t="shared" si="258"/>
        <v>42775.51494212963</v>
      </c>
      <c r="T3292" s="10">
        <f t="shared" si="25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255"/>
        <v>1.1399999999999999</v>
      </c>
      <c r="G3293" t="s">
        <v>8219</v>
      </c>
      <c r="H3293">
        <f>E3293/N3293</f>
        <v>40.714285714285715</v>
      </c>
      <c r="I3293" t="s">
        <v>8224</v>
      </c>
      <c r="J3293" t="s">
        <v>8246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t="str">
        <f t="shared" si="256"/>
        <v>theater</v>
      </c>
      <c r="R3293" t="str">
        <f t="shared" si="257"/>
        <v>plays</v>
      </c>
      <c r="S3293" s="10">
        <f t="shared" si="258"/>
        <v>42232.702546296292</v>
      </c>
      <c r="T3293" s="10">
        <f t="shared" si="25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255"/>
        <v>2.8613861386138613</v>
      </c>
      <c r="G3294" t="s">
        <v>8219</v>
      </c>
      <c r="H3294">
        <f>E3294/N3294</f>
        <v>19.266666666666666</v>
      </c>
      <c r="I3294" t="s">
        <v>8225</v>
      </c>
      <c r="J3294" t="s">
        <v>8247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t="str">
        <f t="shared" si="256"/>
        <v>theater</v>
      </c>
      <c r="R3294" t="str">
        <f t="shared" si="257"/>
        <v>plays</v>
      </c>
      <c r="S3294" s="10">
        <f t="shared" si="258"/>
        <v>42282.770231481481</v>
      </c>
      <c r="T3294" s="10">
        <f t="shared" si="25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255"/>
        <v>1.7044444444444444</v>
      </c>
      <c r="G3295" t="s">
        <v>8219</v>
      </c>
      <c r="H3295">
        <f>E3295/N3295</f>
        <v>84.285714285714292</v>
      </c>
      <c r="I3295" t="s">
        <v>8228</v>
      </c>
      <c r="J3295" t="s">
        <v>8250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t="str">
        <f t="shared" si="256"/>
        <v>theater</v>
      </c>
      <c r="R3295" t="str">
        <f t="shared" si="257"/>
        <v>plays</v>
      </c>
      <c r="S3295" s="10">
        <f t="shared" si="258"/>
        <v>42768.425370370373</v>
      </c>
      <c r="T3295" s="10">
        <f t="shared" si="25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255"/>
        <v>1.1833333333333333</v>
      </c>
      <c r="G3296" t="s">
        <v>8219</v>
      </c>
      <c r="H3296">
        <f>E3296/N3296</f>
        <v>29.583333333333332</v>
      </c>
      <c r="I3296" t="s">
        <v>8225</v>
      </c>
      <c r="J3296" t="s">
        <v>8247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t="str">
        <f t="shared" si="256"/>
        <v>theater</v>
      </c>
      <c r="R3296" t="str">
        <f t="shared" si="257"/>
        <v>plays</v>
      </c>
      <c r="S3296" s="10">
        <f t="shared" si="258"/>
        <v>42141.541134259256</v>
      </c>
      <c r="T3296" s="10">
        <f t="shared" si="25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255"/>
        <v>1.0285857142857142</v>
      </c>
      <c r="G3297" t="s">
        <v>8219</v>
      </c>
      <c r="H3297">
        <f>E3297/N3297</f>
        <v>26.667037037037037</v>
      </c>
      <c r="I3297" t="s">
        <v>8225</v>
      </c>
      <c r="J3297" t="s">
        <v>8247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t="str">
        <f t="shared" si="256"/>
        <v>theater</v>
      </c>
      <c r="R3297" t="str">
        <f t="shared" si="257"/>
        <v>plays</v>
      </c>
      <c r="S3297" s="10">
        <f t="shared" si="258"/>
        <v>42609.442465277782</v>
      </c>
      <c r="T3297" s="10">
        <f t="shared" si="25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255"/>
        <v>1.4406666666666668</v>
      </c>
      <c r="G3298" t="s">
        <v>8219</v>
      </c>
      <c r="H3298">
        <f>E3298/N3298</f>
        <v>45.978723404255319</v>
      </c>
      <c r="I3298" t="s">
        <v>8225</v>
      </c>
      <c r="J3298" t="s">
        <v>8247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t="str">
        <f t="shared" si="256"/>
        <v>theater</v>
      </c>
      <c r="R3298" t="str">
        <f t="shared" si="257"/>
        <v>plays</v>
      </c>
      <c r="S3298" s="10">
        <f t="shared" si="258"/>
        <v>42309.756620370375</v>
      </c>
      <c r="T3298" s="10">
        <f t="shared" si="25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255"/>
        <v>1.0007272727272727</v>
      </c>
      <c r="G3299" t="s">
        <v>8219</v>
      </c>
      <c r="H3299">
        <f>E3299/N3299</f>
        <v>125.09090909090909</v>
      </c>
      <c r="I3299" t="s">
        <v>8225</v>
      </c>
      <c r="J3299" t="s">
        <v>8247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t="str">
        <f t="shared" si="256"/>
        <v>theater</v>
      </c>
      <c r="R3299" t="str">
        <f t="shared" si="257"/>
        <v>plays</v>
      </c>
      <c r="S3299" s="10">
        <f t="shared" si="258"/>
        <v>42193.771481481483</v>
      </c>
      <c r="T3299" s="10">
        <f t="shared" si="25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255"/>
        <v>1.0173000000000001</v>
      </c>
      <c r="G3300" t="s">
        <v>8219</v>
      </c>
      <c r="H3300">
        <f>E3300/N3300</f>
        <v>141.29166666666666</v>
      </c>
      <c r="I3300" t="s">
        <v>8224</v>
      </c>
      <c r="J3300" t="s">
        <v>8246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t="str">
        <f t="shared" si="256"/>
        <v>theater</v>
      </c>
      <c r="R3300" t="str">
        <f t="shared" si="257"/>
        <v>plays</v>
      </c>
      <c r="S3300" s="10">
        <f t="shared" si="258"/>
        <v>42239.957962962959</v>
      </c>
      <c r="T3300" s="10">
        <f t="shared" si="25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255"/>
        <v>1.1619999999999999</v>
      </c>
      <c r="G3301" t="s">
        <v>8219</v>
      </c>
      <c r="H3301">
        <f>E3301/N3301</f>
        <v>55.333333333333336</v>
      </c>
      <c r="I3301" t="s">
        <v>8224</v>
      </c>
      <c r="J3301" t="s">
        <v>8246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t="str">
        <f t="shared" si="256"/>
        <v>theater</v>
      </c>
      <c r="R3301" t="str">
        <f t="shared" si="257"/>
        <v>plays</v>
      </c>
      <c r="S3301" s="10">
        <f t="shared" si="258"/>
        <v>42261.917395833334</v>
      </c>
      <c r="T3301" s="10">
        <f t="shared" si="25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255"/>
        <v>1.3616666666666666</v>
      </c>
      <c r="G3302" t="s">
        <v>8219</v>
      </c>
      <c r="H3302">
        <f>E3302/N3302</f>
        <v>46.420454545454547</v>
      </c>
      <c r="I3302" t="s">
        <v>8224</v>
      </c>
      <c r="J3302" t="s">
        <v>8246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t="str">
        <f t="shared" si="256"/>
        <v>theater</v>
      </c>
      <c r="R3302" t="str">
        <f t="shared" si="257"/>
        <v>plays</v>
      </c>
      <c r="S3302" s="10">
        <f t="shared" si="258"/>
        <v>42102.743773148148</v>
      </c>
      <c r="T3302" s="10">
        <f t="shared" si="25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255"/>
        <v>1.3346666666666667</v>
      </c>
      <c r="G3303" t="s">
        <v>8219</v>
      </c>
      <c r="H3303">
        <f>E3303/N3303</f>
        <v>57.2</v>
      </c>
      <c r="I3303" t="s">
        <v>8224</v>
      </c>
      <c r="J3303" t="s">
        <v>8246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t="str">
        <f t="shared" si="256"/>
        <v>theater</v>
      </c>
      <c r="R3303" t="str">
        <f t="shared" si="257"/>
        <v>plays</v>
      </c>
      <c r="S3303" s="10">
        <f t="shared" si="258"/>
        <v>42538.73583333334</v>
      </c>
      <c r="T3303" s="10">
        <f t="shared" si="25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255"/>
        <v>1.0339285714285715</v>
      </c>
      <c r="G3304" t="s">
        <v>8219</v>
      </c>
      <c r="H3304">
        <f>E3304/N3304</f>
        <v>173.7</v>
      </c>
      <c r="I3304" t="s">
        <v>8227</v>
      </c>
      <c r="J3304" t="s">
        <v>8249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t="str">
        <f t="shared" si="256"/>
        <v>theater</v>
      </c>
      <c r="R3304" t="str">
        <f t="shared" si="257"/>
        <v>plays</v>
      </c>
      <c r="S3304" s="10">
        <f t="shared" si="258"/>
        <v>42681.35157407407</v>
      </c>
      <c r="T3304" s="10">
        <f t="shared" si="25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255"/>
        <v>1.1588888888888889</v>
      </c>
      <c r="G3305" t="s">
        <v>8219</v>
      </c>
      <c r="H3305">
        <f>E3305/N3305</f>
        <v>59.6</v>
      </c>
      <c r="I3305" t="s">
        <v>8224</v>
      </c>
      <c r="J3305" t="s">
        <v>8246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t="str">
        <f t="shared" si="256"/>
        <v>theater</v>
      </c>
      <c r="R3305" t="str">
        <f t="shared" si="257"/>
        <v>plays</v>
      </c>
      <c r="S3305" s="10">
        <f t="shared" si="258"/>
        <v>42056.65143518518</v>
      </c>
      <c r="T3305" s="10">
        <f t="shared" si="25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255"/>
        <v>1.0451666666666666</v>
      </c>
      <c r="G3306" t="s">
        <v>8219</v>
      </c>
      <c r="H3306">
        <f>E3306/N3306</f>
        <v>89.585714285714289</v>
      </c>
      <c r="I3306" t="s">
        <v>8224</v>
      </c>
      <c r="J3306" t="s">
        <v>8246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t="str">
        <f t="shared" si="256"/>
        <v>theater</v>
      </c>
      <c r="R3306" t="str">
        <f t="shared" si="257"/>
        <v>plays</v>
      </c>
      <c r="S3306" s="10">
        <f t="shared" si="258"/>
        <v>42696.624444444446</v>
      </c>
      <c r="T3306" s="10">
        <f t="shared" si="25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255"/>
        <v>1.0202500000000001</v>
      </c>
      <c r="G3307" t="s">
        <v>8219</v>
      </c>
      <c r="H3307">
        <f>E3307/N3307</f>
        <v>204.05</v>
      </c>
      <c r="I3307" t="s">
        <v>8224</v>
      </c>
      <c r="J3307" t="s">
        <v>8246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t="str">
        <f t="shared" si="256"/>
        <v>theater</v>
      </c>
      <c r="R3307" t="str">
        <f t="shared" si="257"/>
        <v>plays</v>
      </c>
      <c r="S3307" s="10">
        <f t="shared" si="258"/>
        <v>42186.855879629627</v>
      </c>
      <c r="T3307" s="10">
        <f t="shared" si="25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255"/>
        <v>1.7533333333333334</v>
      </c>
      <c r="G3308" t="s">
        <v>8219</v>
      </c>
      <c r="H3308">
        <f>E3308/N3308</f>
        <v>48.703703703703702</v>
      </c>
      <c r="I3308" t="s">
        <v>8224</v>
      </c>
      <c r="J3308" t="s">
        <v>8246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t="str">
        <f t="shared" si="256"/>
        <v>theater</v>
      </c>
      <c r="R3308" t="str">
        <f t="shared" si="257"/>
        <v>plays</v>
      </c>
      <c r="S3308" s="10">
        <f t="shared" si="258"/>
        <v>42493.219236111108</v>
      </c>
      <c r="T3308" s="10">
        <f t="shared" si="25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255"/>
        <v>1.0668</v>
      </c>
      <c r="G3309" t="s">
        <v>8219</v>
      </c>
      <c r="H3309">
        <f>E3309/N3309</f>
        <v>53.339999999999996</v>
      </c>
      <c r="I3309" t="s">
        <v>8224</v>
      </c>
      <c r="J3309" t="s">
        <v>8246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t="str">
        <f t="shared" si="256"/>
        <v>theater</v>
      </c>
      <c r="R3309" t="str">
        <f t="shared" si="257"/>
        <v>plays</v>
      </c>
      <c r="S3309" s="10">
        <f t="shared" si="258"/>
        <v>42475.057164351849</v>
      </c>
      <c r="T3309" s="10">
        <f t="shared" si="25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255"/>
        <v>1.2228571428571429</v>
      </c>
      <c r="G3310" t="s">
        <v>8219</v>
      </c>
      <c r="H3310">
        <f>E3310/N3310</f>
        <v>75.087719298245617</v>
      </c>
      <c r="I3310" t="s">
        <v>8224</v>
      </c>
      <c r="J3310" t="s">
        <v>8246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t="str">
        <f t="shared" si="256"/>
        <v>theater</v>
      </c>
      <c r="R3310" t="str">
        <f t="shared" si="257"/>
        <v>plays</v>
      </c>
      <c r="S3310" s="10">
        <f t="shared" si="258"/>
        <v>42452.876909722225</v>
      </c>
      <c r="T3310" s="10">
        <f t="shared" si="25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255"/>
        <v>1.5942857142857143</v>
      </c>
      <c r="G3311" t="s">
        <v>8219</v>
      </c>
      <c r="H3311">
        <f>E3311/N3311</f>
        <v>18</v>
      </c>
      <c r="I3311" t="s">
        <v>8225</v>
      </c>
      <c r="J3311" t="s">
        <v>8247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t="str">
        <f t="shared" si="256"/>
        <v>theater</v>
      </c>
      <c r="R3311" t="str">
        <f t="shared" si="257"/>
        <v>plays</v>
      </c>
      <c r="S3311" s="10">
        <f t="shared" si="258"/>
        <v>42628.650208333333</v>
      </c>
      <c r="T3311" s="10">
        <f t="shared" si="25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255"/>
        <v>1.0007692307692309</v>
      </c>
      <c r="G3312" t="s">
        <v>8219</v>
      </c>
      <c r="H3312">
        <f>E3312/N3312</f>
        <v>209.83870967741936</v>
      </c>
      <c r="I3312" t="s">
        <v>8224</v>
      </c>
      <c r="J3312" t="s">
        <v>8246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t="str">
        <f t="shared" si="256"/>
        <v>theater</v>
      </c>
      <c r="R3312" t="str">
        <f t="shared" si="257"/>
        <v>plays</v>
      </c>
      <c r="S3312" s="10">
        <f t="shared" si="258"/>
        <v>42253.928530092591</v>
      </c>
      <c r="T3312" s="10">
        <f t="shared" si="25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255"/>
        <v>1.0984</v>
      </c>
      <c r="G3313" t="s">
        <v>8219</v>
      </c>
      <c r="H3313">
        <f>E3313/N3313</f>
        <v>61.022222222222226</v>
      </c>
      <c r="I3313" t="s">
        <v>8224</v>
      </c>
      <c r="J3313" t="s">
        <v>8246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t="str">
        <f t="shared" si="256"/>
        <v>theater</v>
      </c>
      <c r="R3313" t="str">
        <f t="shared" si="257"/>
        <v>plays</v>
      </c>
      <c r="S3313" s="10">
        <f t="shared" si="258"/>
        <v>42264.29178240741</v>
      </c>
      <c r="T3313" s="10">
        <f t="shared" si="25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255"/>
        <v>1.0004</v>
      </c>
      <c r="G3314" t="s">
        <v>8219</v>
      </c>
      <c r="H3314">
        <f>E3314/N3314</f>
        <v>61</v>
      </c>
      <c r="I3314" t="s">
        <v>8224</v>
      </c>
      <c r="J3314" t="s">
        <v>8246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t="str">
        <f t="shared" si="256"/>
        <v>theater</v>
      </c>
      <c r="R3314" t="str">
        <f t="shared" si="257"/>
        <v>plays</v>
      </c>
      <c r="S3314" s="10">
        <f t="shared" si="258"/>
        <v>42664.809560185182</v>
      </c>
      <c r="T3314" s="10">
        <f t="shared" si="25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255"/>
        <v>1.1605000000000001</v>
      </c>
      <c r="G3315" t="s">
        <v>8219</v>
      </c>
      <c r="H3315">
        <f>E3315/N3315</f>
        <v>80.034482758620683</v>
      </c>
      <c r="I3315" t="s">
        <v>8224</v>
      </c>
      <c r="J3315" t="s">
        <v>8246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t="str">
        <f t="shared" si="256"/>
        <v>theater</v>
      </c>
      <c r="R3315" t="str">
        <f t="shared" si="257"/>
        <v>plays</v>
      </c>
      <c r="S3315" s="10">
        <f t="shared" si="258"/>
        <v>42382.244409722218</v>
      </c>
      <c r="T3315" s="10">
        <f t="shared" si="25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255"/>
        <v>2.1074999999999999</v>
      </c>
      <c r="G3316" t="s">
        <v>8219</v>
      </c>
      <c r="H3316">
        <f>E3316/N3316</f>
        <v>29.068965517241381</v>
      </c>
      <c r="I3316" t="s">
        <v>8225</v>
      </c>
      <c r="J3316" t="s">
        <v>8247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t="str">
        <f t="shared" si="256"/>
        <v>theater</v>
      </c>
      <c r="R3316" t="str">
        <f t="shared" si="257"/>
        <v>plays</v>
      </c>
      <c r="S3316" s="10">
        <f t="shared" si="258"/>
        <v>42105.267488425925</v>
      </c>
      <c r="T3316" s="10">
        <f t="shared" si="25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255"/>
        <v>1.1000000000000001</v>
      </c>
      <c r="G3317" t="s">
        <v>8219</v>
      </c>
      <c r="H3317">
        <f>E3317/N3317</f>
        <v>49.438202247191015</v>
      </c>
      <c r="I3317" t="s">
        <v>8225</v>
      </c>
      <c r="J3317" t="s">
        <v>8247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t="str">
        <f t="shared" si="256"/>
        <v>theater</v>
      </c>
      <c r="R3317" t="str">
        <f t="shared" si="257"/>
        <v>plays</v>
      </c>
      <c r="S3317" s="10">
        <f t="shared" si="258"/>
        <v>42466.303715277783</v>
      </c>
      <c r="T3317" s="10">
        <f t="shared" si="25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255"/>
        <v>1.0008673425918038</v>
      </c>
      <c r="G3318" t="s">
        <v>8219</v>
      </c>
      <c r="H3318">
        <f>E3318/N3318</f>
        <v>93.977440000000001</v>
      </c>
      <c r="I3318" t="s">
        <v>8224</v>
      </c>
      <c r="J3318" t="s">
        <v>8246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t="str">
        <f t="shared" si="256"/>
        <v>theater</v>
      </c>
      <c r="R3318" t="str">
        <f t="shared" si="257"/>
        <v>plays</v>
      </c>
      <c r="S3318" s="10">
        <f t="shared" si="258"/>
        <v>41826.871238425927</v>
      </c>
      <c r="T3318" s="10">
        <f t="shared" si="25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255"/>
        <v>1.0619047619047619</v>
      </c>
      <c r="G3319" t="s">
        <v>8219</v>
      </c>
      <c r="H3319">
        <f>E3319/N3319</f>
        <v>61.944444444444443</v>
      </c>
      <c r="I3319" t="s">
        <v>8224</v>
      </c>
      <c r="J3319" t="s">
        <v>8246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t="str">
        <f t="shared" si="256"/>
        <v>theater</v>
      </c>
      <c r="R3319" t="str">
        <f t="shared" si="257"/>
        <v>plays</v>
      </c>
      <c r="S3319" s="10">
        <f t="shared" si="258"/>
        <v>42499.039629629624</v>
      </c>
      <c r="T3319" s="10">
        <f t="shared" si="25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255"/>
        <v>1.256</v>
      </c>
      <c r="G3320" t="s">
        <v>8219</v>
      </c>
      <c r="H3320">
        <f>E3320/N3320</f>
        <v>78.5</v>
      </c>
      <c r="I3320" t="s">
        <v>8229</v>
      </c>
      <c r="J3320" t="s">
        <v>8251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t="str">
        <f t="shared" si="256"/>
        <v>theater</v>
      </c>
      <c r="R3320" t="str">
        <f t="shared" si="257"/>
        <v>plays</v>
      </c>
      <c r="S3320" s="10">
        <f t="shared" si="258"/>
        <v>42431.302002314813</v>
      </c>
      <c r="T3320" s="10">
        <f t="shared" si="25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255"/>
        <v>1.08</v>
      </c>
      <c r="G3321" t="s">
        <v>8219</v>
      </c>
      <c r="H3321">
        <f>E3321/N3321</f>
        <v>33.75</v>
      </c>
      <c r="I3321" t="s">
        <v>8225</v>
      </c>
      <c r="J3321" t="s">
        <v>8247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t="str">
        <f t="shared" si="256"/>
        <v>theater</v>
      </c>
      <c r="R3321" t="str">
        <f t="shared" si="257"/>
        <v>plays</v>
      </c>
      <c r="S3321" s="10">
        <f t="shared" si="258"/>
        <v>41990.585486111115</v>
      </c>
      <c r="T3321" s="10">
        <f t="shared" si="25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255"/>
        <v>1.01</v>
      </c>
      <c r="G3322" t="s">
        <v>8219</v>
      </c>
      <c r="H3322">
        <f>E3322/N3322</f>
        <v>66.44736842105263</v>
      </c>
      <c r="I3322" t="s">
        <v>8224</v>
      </c>
      <c r="J3322" t="s">
        <v>8246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t="str">
        <f t="shared" si="256"/>
        <v>theater</v>
      </c>
      <c r="R3322" t="str">
        <f t="shared" si="257"/>
        <v>plays</v>
      </c>
      <c r="S3322" s="10">
        <f t="shared" si="258"/>
        <v>42513.045798611114</v>
      </c>
      <c r="T3322" s="10">
        <f t="shared" si="25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255"/>
        <v>1.0740000000000001</v>
      </c>
      <c r="G3323" t="s">
        <v>8219</v>
      </c>
      <c r="H3323">
        <f>E3323/N3323</f>
        <v>35.799999999999997</v>
      </c>
      <c r="I3323" t="s">
        <v>8224</v>
      </c>
      <c r="J3323" t="s">
        <v>8246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t="str">
        <f t="shared" si="256"/>
        <v>theater</v>
      </c>
      <c r="R3323" t="str">
        <f t="shared" si="257"/>
        <v>plays</v>
      </c>
      <c r="S3323" s="10">
        <f t="shared" si="258"/>
        <v>41914.100289351853</v>
      </c>
      <c r="T3323" s="10">
        <f t="shared" si="25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255"/>
        <v>1.0151515151515151</v>
      </c>
      <c r="G3324" t="s">
        <v>8219</v>
      </c>
      <c r="H3324">
        <f>E3324/N3324</f>
        <v>145.65217391304347</v>
      </c>
      <c r="I3324" t="s">
        <v>8224</v>
      </c>
      <c r="J3324" t="s">
        <v>8246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t="str">
        <f t="shared" si="256"/>
        <v>theater</v>
      </c>
      <c r="R3324" t="str">
        <f t="shared" si="257"/>
        <v>plays</v>
      </c>
      <c r="S3324" s="10">
        <f t="shared" si="258"/>
        <v>42521.010370370372</v>
      </c>
      <c r="T3324" s="10">
        <f t="shared" si="25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255"/>
        <v>1.2589999999999999</v>
      </c>
      <c r="G3325" t="s">
        <v>8219</v>
      </c>
      <c r="H3325">
        <f>E3325/N3325</f>
        <v>25.693877551020407</v>
      </c>
      <c r="I3325" t="s">
        <v>8225</v>
      </c>
      <c r="J3325" t="s">
        <v>8247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t="str">
        <f t="shared" si="256"/>
        <v>theater</v>
      </c>
      <c r="R3325" t="str">
        <f t="shared" si="257"/>
        <v>plays</v>
      </c>
      <c r="S3325" s="10">
        <f t="shared" si="258"/>
        <v>42608.36583333333</v>
      </c>
      <c r="T3325" s="10">
        <f t="shared" si="25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255"/>
        <v>1.0166666666666666</v>
      </c>
      <c r="G3326" t="s">
        <v>8219</v>
      </c>
      <c r="H3326">
        <f>E3326/N3326</f>
        <v>152.5</v>
      </c>
      <c r="I3326" t="s">
        <v>8241</v>
      </c>
      <c r="J3326" t="s">
        <v>8249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t="str">
        <f t="shared" si="256"/>
        <v>theater</v>
      </c>
      <c r="R3326" t="str">
        <f t="shared" si="257"/>
        <v>plays</v>
      </c>
      <c r="S3326" s="10">
        <f t="shared" si="258"/>
        <v>42512.58321759259</v>
      </c>
      <c r="T3326" s="10">
        <f t="shared" si="25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255"/>
        <v>1.125</v>
      </c>
      <c r="G3327" t="s">
        <v>8219</v>
      </c>
      <c r="H3327">
        <f>E3327/N3327</f>
        <v>30</v>
      </c>
      <c r="I3327" t="s">
        <v>8225</v>
      </c>
      <c r="J3327" t="s">
        <v>8247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t="str">
        <f t="shared" si="256"/>
        <v>theater</v>
      </c>
      <c r="R3327" t="str">
        <f t="shared" si="257"/>
        <v>plays</v>
      </c>
      <c r="S3327" s="10">
        <f t="shared" si="258"/>
        <v>42064.785613425927</v>
      </c>
      <c r="T3327" s="10">
        <f t="shared" si="25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255"/>
        <v>1.0137499999999999</v>
      </c>
      <c r="G3328" t="s">
        <v>8219</v>
      </c>
      <c r="H3328">
        <f>E3328/N3328</f>
        <v>142.28070175438597</v>
      </c>
      <c r="I3328" t="s">
        <v>8224</v>
      </c>
      <c r="J3328" t="s">
        <v>8246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t="str">
        <f t="shared" si="256"/>
        <v>theater</v>
      </c>
      <c r="R3328" t="str">
        <f t="shared" si="257"/>
        <v>plays</v>
      </c>
      <c r="S3328" s="10">
        <f t="shared" si="258"/>
        <v>42041.714178240742</v>
      </c>
      <c r="T3328" s="10">
        <f t="shared" si="25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255"/>
        <v>1.0125</v>
      </c>
      <c r="G3329" t="s">
        <v>8219</v>
      </c>
      <c r="H3329">
        <f>E3329/N3329</f>
        <v>24.545454545454547</v>
      </c>
      <c r="I3329" t="s">
        <v>8225</v>
      </c>
      <c r="J3329" t="s">
        <v>8247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t="str">
        <f t="shared" si="256"/>
        <v>theater</v>
      </c>
      <c r="R3329" t="str">
        <f t="shared" si="257"/>
        <v>plays</v>
      </c>
      <c r="S3329" s="10">
        <f t="shared" si="258"/>
        <v>42468.374606481477</v>
      </c>
      <c r="T3329" s="10">
        <f t="shared" si="25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si="255"/>
        <v>1.4638888888888888</v>
      </c>
      <c r="G3330" t="s">
        <v>8219</v>
      </c>
      <c r="H3330">
        <f>E3330/N3330</f>
        <v>292.77777777777777</v>
      </c>
      <c r="I3330" t="s">
        <v>8224</v>
      </c>
      <c r="J3330" t="s">
        <v>8246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t="str">
        <f t="shared" si="256"/>
        <v>theater</v>
      </c>
      <c r="R3330" t="str">
        <f t="shared" si="257"/>
        <v>plays</v>
      </c>
      <c r="S3330" s="10">
        <f t="shared" si="258"/>
        <v>41822.57503472222</v>
      </c>
      <c r="T3330" s="10">
        <f t="shared" si="25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ref="F3331:F3394" si="260">E3331/D3331</f>
        <v>1.1679999999999999</v>
      </c>
      <c r="G3331" t="s">
        <v>8219</v>
      </c>
      <c r="H3331">
        <f>E3331/N3331</f>
        <v>44.92307692307692</v>
      </c>
      <c r="I3331" t="s">
        <v>8225</v>
      </c>
      <c r="J3331" t="s">
        <v>8247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t="str">
        <f t="shared" ref="Q3331:Q3394" si="261">LEFT(P3331,(FIND("/",P3331,1)-1))</f>
        <v>theater</v>
      </c>
      <c r="R3331" t="str">
        <f t="shared" ref="R3331:R3394" si="262">MID(P3331,FIND("/",P3331)+1,256)</f>
        <v>plays</v>
      </c>
      <c r="S3331" s="10">
        <f t="shared" ref="S3331:S3394" si="263">(((L3331/60)/60)/24)+DATE(1970,1,1)</f>
        <v>41837.323009259257</v>
      </c>
      <c r="T3331" s="10">
        <f t="shared" ref="T3331:T3394" si="264">(((K3331/60)/60)/24)+DATE(1970,1,1)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260"/>
        <v>1.0626666666666666</v>
      </c>
      <c r="G3332" t="s">
        <v>8219</v>
      </c>
      <c r="H3332">
        <f>E3332/N3332</f>
        <v>23.10144927536232</v>
      </c>
      <c r="I3332" t="s">
        <v>8225</v>
      </c>
      <c r="J3332" t="s">
        <v>8247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t="str">
        <f t="shared" si="261"/>
        <v>theater</v>
      </c>
      <c r="R3332" t="str">
        <f t="shared" si="262"/>
        <v>plays</v>
      </c>
      <c r="S3332" s="10">
        <f t="shared" si="263"/>
        <v>42065.887361111112</v>
      </c>
      <c r="T3332" s="10">
        <f t="shared" si="26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260"/>
        <v>1.0451999999999999</v>
      </c>
      <c r="G3333" t="s">
        <v>8219</v>
      </c>
      <c r="H3333">
        <f>E3333/N3333</f>
        <v>80.400000000000006</v>
      </c>
      <c r="I3333" t="s">
        <v>8224</v>
      </c>
      <c r="J3333" t="s">
        <v>8246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t="str">
        <f t="shared" si="261"/>
        <v>theater</v>
      </c>
      <c r="R3333" t="str">
        <f t="shared" si="262"/>
        <v>plays</v>
      </c>
      <c r="S3333" s="10">
        <f t="shared" si="263"/>
        <v>42248.697754629626</v>
      </c>
      <c r="T3333" s="10">
        <f t="shared" si="26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260"/>
        <v>1</v>
      </c>
      <c r="G3334" t="s">
        <v>8219</v>
      </c>
      <c r="H3334">
        <f>E3334/N3334</f>
        <v>72.289156626506028</v>
      </c>
      <c r="I3334" t="s">
        <v>8224</v>
      </c>
      <c r="J3334" t="s">
        <v>8246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t="str">
        <f t="shared" si="261"/>
        <v>theater</v>
      </c>
      <c r="R3334" t="str">
        <f t="shared" si="262"/>
        <v>plays</v>
      </c>
      <c r="S3334" s="10">
        <f t="shared" si="263"/>
        <v>41809.860300925924</v>
      </c>
      <c r="T3334" s="10">
        <f t="shared" si="26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260"/>
        <v>1.0457142857142858</v>
      </c>
      <c r="G3335" t="s">
        <v>8219</v>
      </c>
      <c r="H3335">
        <f>E3335/N3335</f>
        <v>32.972972972972975</v>
      </c>
      <c r="I3335" t="s">
        <v>8224</v>
      </c>
      <c r="J3335" t="s">
        <v>8246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t="str">
        <f t="shared" si="261"/>
        <v>theater</v>
      </c>
      <c r="R3335" t="str">
        <f t="shared" si="262"/>
        <v>plays</v>
      </c>
      <c r="S3335" s="10">
        <f t="shared" si="263"/>
        <v>42148.676851851851</v>
      </c>
      <c r="T3335" s="10">
        <f t="shared" si="26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260"/>
        <v>1.3862051149573753</v>
      </c>
      <c r="G3336" t="s">
        <v>8219</v>
      </c>
      <c r="H3336">
        <f>E3336/N3336</f>
        <v>116.65217391304348</v>
      </c>
      <c r="I3336" t="s">
        <v>8224</v>
      </c>
      <c r="J3336" t="s">
        <v>8246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t="str">
        <f t="shared" si="261"/>
        <v>theater</v>
      </c>
      <c r="R3336" t="str">
        <f t="shared" si="262"/>
        <v>plays</v>
      </c>
      <c r="S3336" s="10">
        <f t="shared" si="263"/>
        <v>42185.521087962959</v>
      </c>
      <c r="T3336" s="10">
        <f t="shared" si="264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260"/>
        <v>1.0032000000000001</v>
      </c>
      <c r="G3337" t="s">
        <v>8219</v>
      </c>
      <c r="H3337">
        <f>E3337/N3337</f>
        <v>79.61904761904762</v>
      </c>
      <c r="I3337" t="s">
        <v>8225</v>
      </c>
      <c r="J3337" t="s">
        <v>8247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t="str">
        <f t="shared" si="261"/>
        <v>theater</v>
      </c>
      <c r="R3337" t="str">
        <f t="shared" si="262"/>
        <v>plays</v>
      </c>
      <c r="S3337" s="10">
        <f t="shared" si="263"/>
        <v>41827.674143518518</v>
      </c>
      <c r="T3337" s="10">
        <f t="shared" si="26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260"/>
        <v>1</v>
      </c>
      <c r="G3338" t="s">
        <v>8219</v>
      </c>
      <c r="H3338">
        <f>E3338/N3338</f>
        <v>27.777777777777779</v>
      </c>
      <c r="I3338" t="s">
        <v>8225</v>
      </c>
      <c r="J3338" t="s">
        <v>8247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t="str">
        <f t="shared" si="261"/>
        <v>theater</v>
      </c>
      <c r="R3338" t="str">
        <f t="shared" si="262"/>
        <v>plays</v>
      </c>
      <c r="S3338" s="10">
        <f t="shared" si="263"/>
        <v>42437.398680555561</v>
      </c>
      <c r="T3338" s="10">
        <f t="shared" si="26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260"/>
        <v>1.1020000000000001</v>
      </c>
      <c r="G3339" t="s">
        <v>8219</v>
      </c>
      <c r="H3339">
        <f>E3339/N3339</f>
        <v>81.029411764705884</v>
      </c>
      <c r="I3339" t="s">
        <v>8225</v>
      </c>
      <c r="J3339" t="s">
        <v>8247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t="str">
        <f t="shared" si="261"/>
        <v>theater</v>
      </c>
      <c r="R3339" t="str">
        <f t="shared" si="262"/>
        <v>plays</v>
      </c>
      <c r="S3339" s="10">
        <f t="shared" si="263"/>
        <v>41901.282025462962</v>
      </c>
      <c r="T3339" s="10">
        <f t="shared" si="26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260"/>
        <v>1.0218</v>
      </c>
      <c r="G3340" t="s">
        <v>8219</v>
      </c>
      <c r="H3340">
        <f>E3340/N3340</f>
        <v>136.84821428571428</v>
      </c>
      <c r="I3340" t="s">
        <v>8224</v>
      </c>
      <c r="J3340" t="s">
        <v>8246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t="str">
        <f t="shared" si="261"/>
        <v>theater</v>
      </c>
      <c r="R3340" t="str">
        <f t="shared" si="262"/>
        <v>plays</v>
      </c>
      <c r="S3340" s="10">
        <f t="shared" si="263"/>
        <v>42769.574999999997</v>
      </c>
      <c r="T3340" s="10">
        <f t="shared" si="26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260"/>
        <v>1.0435000000000001</v>
      </c>
      <c r="G3341" t="s">
        <v>8219</v>
      </c>
      <c r="H3341">
        <f>E3341/N3341</f>
        <v>177.61702127659575</v>
      </c>
      <c r="I3341" t="s">
        <v>8224</v>
      </c>
      <c r="J3341" t="s">
        <v>8246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t="str">
        <f t="shared" si="261"/>
        <v>theater</v>
      </c>
      <c r="R3341" t="str">
        <f t="shared" si="262"/>
        <v>plays</v>
      </c>
      <c r="S3341" s="10">
        <f t="shared" si="263"/>
        <v>42549.665717592594</v>
      </c>
      <c r="T3341" s="10">
        <f t="shared" si="26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260"/>
        <v>1.3816666666666666</v>
      </c>
      <c r="G3342" t="s">
        <v>8219</v>
      </c>
      <c r="H3342">
        <f>E3342/N3342</f>
        <v>109.07894736842105</v>
      </c>
      <c r="I3342" t="s">
        <v>8224</v>
      </c>
      <c r="J3342" t="s">
        <v>8246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t="str">
        <f t="shared" si="261"/>
        <v>theater</v>
      </c>
      <c r="R3342" t="str">
        <f t="shared" si="262"/>
        <v>plays</v>
      </c>
      <c r="S3342" s="10">
        <f t="shared" si="263"/>
        <v>42685.974004629628</v>
      </c>
      <c r="T3342" s="10">
        <f t="shared" si="264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260"/>
        <v>1</v>
      </c>
      <c r="G3343" t="s">
        <v>8219</v>
      </c>
      <c r="H3343">
        <f>E3343/N3343</f>
        <v>119.64285714285714</v>
      </c>
      <c r="I3343" t="s">
        <v>8225</v>
      </c>
      <c r="J3343" t="s">
        <v>8247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t="str">
        <f t="shared" si="261"/>
        <v>theater</v>
      </c>
      <c r="R3343" t="str">
        <f t="shared" si="262"/>
        <v>plays</v>
      </c>
      <c r="S3343" s="10">
        <f t="shared" si="263"/>
        <v>42510.798854166671</v>
      </c>
      <c r="T3343" s="10">
        <f t="shared" si="26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260"/>
        <v>1.0166666666666666</v>
      </c>
      <c r="G3344" t="s">
        <v>8219</v>
      </c>
      <c r="H3344">
        <f>E3344/N3344</f>
        <v>78.205128205128204</v>
      </c>
      <c r="I3344" t="s">
        <v>8224</v>
      </c>
      <c r="J3344" t="s">
        <v>8246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t="str">
        <f t="shared" si="261"/>
        <v>theater</v>
      </c>
      <c r="R3344" t="str">
        <f t="shared" si="262"/>
        <v>plays</v>
      </c>
      <c r="S3344" s="10">
        <f t="shared" si="263"/>
        <v>42062.296412037031</v>
      </c>
      <c r="T3344" s="10">
        <f t="shared" si="26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260"/>
        <v>1.7142857142857142</v>
      </c>
      <c r="G3345" t="s">
        <v>8219</v>
      </c>
      <c r="H3345">
        <f>E3345/N3345</f>
        <v>52.173913043478258</v>
      </c>
      <c r="I3345" t="s">
        <v>8225</v>
      </c>
      <c r="J3345" t="s">
        <v>8247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t="str">
        <f t="shared" si="261"/>
        <v>theater</v>
      </c>
      <c r="R3345" t="str">
        <f t="shared" si="262"/>
        <v>plays</v>
      </c>
      <c r="S3345" s="10">
        <f t="shared" si="263"/>
        <v>42452.916481481487</v>
      </c>
      <c r="T3345" s="10">
        <f t="shared" si="26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260"/>
        <v>1.0144444444444445</v>
      </c>
      <c r="G3346" t="s">
        <v>8219</v>
      </c>
      <c r="H3346">
        <f>E3346/N3346</f>
        <v>114.125</v>
      </c>
      <c r="I3346" t="s">
        <v>8224</v>
      </c>
      <c r="J3346" t="s">
        <v>8246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t="str">
        <f t="shared" si="261"/>
        <v>theater</v>
      </c>
      <c r="R3346" t="str">
        <f t="shared" si="262"/>
        <v>plays</v>
      </c>
      <c r="S3346" s="10">
        <f t="shared" si="263"/>
        <v>41851.200150462959</v>
      </c>
      <c r="T3346" s="10">
        <f t="shared" si="26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260"/>
        <v>1.3</v>
      </c>
      <c r="G3347" t="s">
        <v>8219</v>
      </c>
      <c r="H3347">
        <f>E3347/N3347</f>
        <v>50</v>
      </c>
      <c r="I3347" t="s">
        <v>8224</v>
      </c>
      <c r="J3347" t="s">
        <v>8246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t="str">
        <f t="shared" si="261"/>
        <v>theater</v>
      </c>
      <c r="R3347" t="str">
        <f t="shared" si="262"/>
        <v>plays</v>
      </c>
      <c r="S3347" s="10">
        <f t="shared" si="263"/>
        <v>42053.106111111112</v>
      </c>
      <c r="T3347" s="10">
        <f t="shared" si="26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260"/>
        <v>1.1000000000000001</v>
      </c>
      <c r="G3348" t="s">
        <v>8219</v>
      </c>
      <c r="H3348">
        <f>E3348/N3348</f>
        <v>91.666666666666671</v>
      </c>
      <c r="I3348" t="s">
        <v>8224</v>
      </c>
      <c r="J3348" t="s">
        <v>8246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t="str">
        <f t="shared" si="261"/>
        <v>theater</v>
      </c>
      <c r="R3348" t="str">
        <f t="shared" si="262"/>
        <v>plays</v>
      </c>
      <c r="S3348" s="10">
        <f t="shared" si="263"/>
        <v>42054.024421296301</v>
      </c>
      <c r="T3348" s="10">
        <f t="shared" si="26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260"/>
        <v>1.1944999999999999</v>
      </c>
      <c r="G3349" t="s">
        <v>8219</v>
      </c>
      <c r="H3349">
        <f>E3349/N3349</f>
        <v>108.59090909090909</v>
      </c>
      <c r="I3349" t="s">
        <v>8225</v>
      </c>
      <c r="J3349" t="s">
        <v>8247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t="str">
        <f t="shared" si="261"/>
        <v>theater</v>
      </c>
      <c r="R3349" t="str">
        <f t="shared" si="262"/>
        <v>plays</v>
      </c>
      <c r="S3349" s="10">
        <f t="shared" si="263"/>
        <v>42484.551550925928</v>
      </c>
      <c r="T3349" s="10">
        <f t="shared" si="26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260"/>
        <v>1.002909090909091</v>
      </c>
      <c r="G3350" t="s">
        <v>8219</v>
      </c>
      <c r="H3350">
        <f>E3350/N3350</f>
        <v>69.822784810126578</v>
      </c>
      <c r="I3350" t="s">
        <v>8224</v>
      </c>
      <c r="J3350" t="s">
        <v>8246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t="str">
        <f t="shared" si="261"/>
        <v>theater</v>
      </c>
      <c r="R3350" t="str">
        <f t="shared" si="262"/>
        <v>plays</v>
      </c>
      <c r="S3350" s="10">
        <f t="shared" si="263"/>
        <v>42466.558796296296</v>
      </c>
      <c r="T3350" s="10">
        <f t="shared" si="26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260"/>
        <v>1.534</v>
      </c>
      <c r="G3351" t="s">
        <v>8219</v>
      </c>
      <c r="H3351">
        <f>E3351/N3351</f>
        <v>109.57142857142857</v>
      </c>
      <c r="I3351" t="s">
        <v>8224</v>
      </c>
      <c r="J3351" t="s">
        <v>8246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t="str">
        <f t="shared" si="261"/>
        <v>theater</v>
      </c>
      <c r="R3351" t="str">
        <f t="shared" si="262"/>
        <v>plays</v>
      </c>
      <c r="S3351" s="10">
        <f t="shared" si="263"/>
        <v>42513.110787037032</v>
      </c>
      <c r="T3351" s="10">
        <f t="shared" si="26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260"/>
        <v>1.0442857142857143</v>
      </c>
      <c r="G3352" t="s">
        <v>8219</v>
      </c>
      <c r="H3352">
        <f>E3352/N3352</f>
        <v>71.666666666666671</v>
      </c>
      <c r="I3352" t="s">
        <v>8243</v>
      </c>
      <c r="J3352" t="s">
        <v>8249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t="str">
        <f t="shared" si="261"/>
        <v>theater</v>
      </c>
      <c r="R3352" t="str">
        <f t="shared" si="262"/>
        <v>plays</v>
      </c>
      <c r="S3352" s="10">
        <f t="shared" si="263"/>
        <v>42302.701516203699</v>
      </c>
      <c r="T3352" s="10">
        <f t="shared" si="264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260"/>
        <v>1.0109999999999999</v>
      </c>
      <c r="G3353" t="s">
        <v>8219</v>
      </c>
      <c r="H3353">
        <f>E3353/N3353</f>
        <v>93.611111111111114</v>
      </c>
      <c r="I3353" t="s">
        <v>8225</v>
      </c>
      <c r="J3353" t="s">
        <v>8247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t="str">
        <f t="shared" si="261"/>
        <v>theater</v>
      </c>
      <c r="R3353" t="str">
        <f t="shared" si="262"/>
        <v>plays</v>
      </c>
      <c r="S3353" s="10">
        <f t="shared" si="263"/>
        <v>41806.395428240743</v>
      </c>
      <c r="T3353" s="10">
        <f t="shared" si="264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260"/>
        <v>1.0751999999999999</v>
      </c>
      <c r="G3354" t="s">
        <v>8219</v>
      </c>
      <c r="H3354">
        <f>E3354/N3354</f>
        <v>76.8</v>
      </c>
      <c r="I3354" t="s">
        <v>8225</v>
      </c>
      <c r="J3354" t="s">
        <v>8247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t="str">
        <f t="shared" si="261"/>
        <v>theater</v>
      </c>
      <c r="R3354" t="str">
        <f t="shared" si="262"/>
        <v>plays</v>
      </c>
      <c r="S3354" s="10">
        <f t="shared" si="263"/>
        <v>42495.992800925931</v>
      </c>
      <c r="T3354" s="10">
        <f t="shared" si="264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260"/>
        <v>3.15</v>
      </c>
      <c r="G3355" t="s">
        <v>8219</v>
      </c>
      <c r="H3355">
        <f>E3355/N3355</f>
        <v>35.795454545454547</v>
      </c>
      <c r="I3355" t="s">
        <v>8225</v>
      </c>
      <c r="J3355" t="s">
        <v>8247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t="str">
        <f t="shared" si="261"/>
        <v>theater</v>
      </c>
      <c r="R3355" t="str">
        <f t="shared" si="262"/>
        <v>plays</v>
      </c>
      <c r="S3355" s="10">
        <f t="shared" si="263"/>
        <v>42479.432291666672</v>
      </c>
      <c r="T3355" s="10">
        <f t="shared" si="26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260"/>
        <v>1.0193333333333334</v>
      </c>
      <c r="G3356" t="s">
        <v>8219</v>
      </c>
      <c r="H3356">
        <f>E3356/N3356</f>
        <v>55.6</v>
      </c>
      <c r="I3356" t="s">
        <v>8224</v>
      </c>
      <c r="J3356" t="s">
        <v>8246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t="str">
        <f t="shared" si="261"/>
        <v>theater</v>
      </c>
      <c r="R3356" t="str">
        <f t="shared" si="262"/>
        <v>plays</v>
      </c>
      <c r="S3356" s="10">
        <f t="shared" si="263"/>
        <v>42270.7269212963</v>
      </c>
      <c r="T3356" s="10">
        <f t="shared" si="264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260"/>
        <v>1.2628571428571429</v>
      </c>
      <c r="G3357" t="s">
        <v>8219</v>
      </c>
      <c r="H3357">
        <f>E3357/N3357</f>
        <v>147.33333333333334</v>
      </c>
      <c r="I3357" t="s">
        <v>8225</v>
      </c>
      <c r="J3357" t="s">
        <v>8247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t="str">
        <f t="shared" si="261"/>
        <v>theater</v>
      </c>
      <c r="R3357" t="str">
        <f t="shared" si="262"/>
        <v>plays</v>
      </c>
      <c r="S3357" s="10">
        <f t="shared" si="263"/>
        <v>42489.619525462964</v>
      </c>
      <c r="T3357" s="10">
        <f t="shared" si="264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260"/>
        <v>1.014</v>
      </c>
      <c r="G3358" t="s">
        <v>8219</v>
      </c>
      <c r="H3358">
        <f>E3358/N3358</f>
        <v>56.333333333333336</v>
      </c>
      <c r="I3358" t="s">
        <v>8225</v>
      </c>
      <c r="J3358" t="s">
        <v>8247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t="str">
        <f t="shared" si="261"/>
        <v>theater</v>
      </c>
      <c r="R3358" t="str">
        <f t="shared" si="262"/>
        <v>plays</v>
      </c>
      <c r="S3358" s="10">
        <f t="shared" si="263"/>
        <v>42536.815648148149</v>
      </c>
      <c r="T3358" s="10">
        <f t="shared" si="264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260"/>
        <v>1.01</v>
      </c>
      <c r="G3359" t="s">
        <v>8219</v>
      </c>
      <c r="H3359">
        <f>E3359/N3359</f>
        <v>96.19047619047619</v>
      </c>
      <c r="I3359" t="s">
        <v>8225</v>
      </c>
      <c r="J3359" t="s">
        <v>8247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t="str">
        <f t="shared" si="261"/>
        <v>theater</v>
      </c>
      <c r="R3359" t="str">
        <f t="shared" si="262"/>
        <v>plays</v>
      </c>
      <c r="S3359" s="10">
        <f t="shared" si="263"/>
        <v>41822.417939814812</v>
      </c>
      <c r="T3359" s="10">
        <f t="shared" si="26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260"/>
        <v>1.0299</v>
      </c>
      <c r="G3360" t="s">
        <v>8219</v>
      </c>
      <c r="H3360">
        <f>E3360/N3360</f>
        <v>63.574074074074076</v>
      </c>
      <c r="I3360" t="s">
        <v>8224</v>
      </c>
      <c r="J3360" t="s">
        <v>8246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t="str">
        <f t="shared" si="261"/>
        <v>theater</v>
      </c>
      <c r="R3360" t="str">
        <f t="shared" si="262"/>
        <v>plays</v>
      </c>
      <c r="S3360" s="10">
        <f t="shared" si="263"/>
        <v>41932.311099537037</v>
      </c>
      <c r="T3360" s="10">
        <f t="shared" si="26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260"/>
        <v>1.0625</v>
      </c>
      <c r="G3361" t="s">
        <v>8219</v>
      </c>
      <c r="H3361">
        <f>E3361/N3361</f>
        <v>184.78260869565219</v>
      </c>
      <c r="I3361" t="s">
        <v>8224</v>
      </c>
      <c r="J3361" t="s">
        <v>8246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t="str">
        <f t="shared" si="261"/>
        <v>theater</v>
      </c>
      <c r="R3361" t="str">
        <f t="shared" si="262"/>
        <v>plays</v>
      </c>
      <c r="S3361" s="10">
        <f t="shared" si="263"/>
        <v>42746.057106481487</v>
      </c>
      <c r="T3361" s="10">
        <f t="shared" si="26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260"/>
        <v>1.0137777777777779</v>
      </c>
      <c r="G3362" t="s">
        <v>8219</v>
      </c>
      <c r="H3362">
        <f>E3362/N3362</f>
        <v>126.72222222222223</v>
      </c>
      <c r="I3362" t="s">
        <v>8244</v>
      </c>
      <c r="J3362" t="s">
        <v>8258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t="str">
        <f t="shared" si="261"/>
        <v>theater</v>
      </c>
      <c r="R3362" t="str">
        <f t="shared" si="262"/>
        <v>plays</v>
      </c>
      <c r="S3362" s="10">
        <f t="shared" si="263"/>
        <v>42697.082673611112</v>
      </c>
      <c r="T3362" s="10">
        <f t="shared" si="26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260"/>
        <v>1.1346000000000001</v>
      </c>
      <c r="G3363" t="s">
        <v>8219</v>
      </c>
      <c r="H3363">
        <f>E3363/N3363</f>
        <v>83.42647058823529</v>
      </c>
      <c r="I3363" t="s">
        <v>8224</v>
      </c>
      <c r="J3363" t="s">
        <v>8246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t="str">
        <f t="shared" si="261"/>
        <v>theater</v>
      </c>
      <c r="R3363" t="str">
        <f t="shared" si="262"/>
        <v>plays</v>
      </c>
      <c r="S3363" s="10">
        <f t="shared" si="263"/>
        <v>41866.025347222225</v>
      </c>
      <c r="T3363" s="10">
        <f t="shared" si="26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260"/>
        <v>2.1800000000000002</v>
      </c>
      <c r="G3364" t="s">
        <v>8219</v>
      </c>
      <c r="H3364">
        <f>E3364/N3364</f>
        <v>54.5</v>
      </c>
      <c r="I3364" t="s">
        <v>8224</v>
      </c>
      <c r="J3364" t="s">
        <v>8246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t="str">
        <f t="shared" si="261"/>
        <v>theater</v>
      </c>
      <c r="R3364" t="str">
        <f t="shared" si="262"/>
        <v>plays</v>
      </c>
      <c r="S3364" s="10">
        <f t="shared" si="263"/>
        <v>42056.091631944444</v>
      </c>
      <c r="T3364" s="10">
        <f t="shared" si="26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260"/>
        <v>1.0141935483870967</v>
      </c>
      <c r="G3365" t="s">
        <v>8219</v>
      </c>
      <c r="H3365">
        <f>E3365/N3365</f>
        <v>302.30769230769232</v>
      </c>
      <c r="I3365" t="s">
        <v>8224</v>
      </c>
      <c r="J3365" t="s">
        <v>8246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t="str">
        <f t="shared" si="261"/>
        <v>theater</v>
      </c>
      <c r="R3365" t="str">
        <f t="shared" si="262"/>
        <v>plays</v>
      </c>
      <c r="S3365" s="10">
        <f t="shared" si="263"/>
        <v>41851.771354166667</v>
      </c>
      <c r="T3365" s="10">
        <f t="shared" si="264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260"/>
        <v>1.0593333333333332</v>
      </c>
      <c r="G3366" t="s">
        <v>8219</v>
      </c>
      <c r="H3366">
        <f>E3366/N3366</f>
        <v>44.138888888888886</v>
      </c>
      <c r="I3366" t="s">
        <v>8225</v>
      </c>
      <c r="J3366" t="s">
        <v>8247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t="str">
        <f t="shared" si="261"/>
        <v>theater</v>
      </c>
      <c r="R3366" t="str">
        <f t="shared" si="262"/>
        <v>plays</v>
      </c>
      <c r="S3366" s="10">
        <f t="shared" si="263"/>
        <v>42422.977418981478</v>
      </c>
      <c r="T3366" s="10">
        <f t="shared" si="26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260"/>
        <v>1.04</v>
      </c>
      <c r="G3367" t="s">
        <v>8219</v>
      </c>
      <c r="H3367">
        <f>E3367/N3367</f>
        <v>866.66666666666663</v>
      </c>
      <c r="I3367" t="s">
        <v>8224</v>
      </c>
      <c r="J3367" t="s">
        <v>8246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t="str">
        <f t="shared" si="261"/>
        <v>theater</v>
      </c>
      <c r="R3367" t="str">
        <f t="shared" si="262"/>
        <v>plays</v>
      </c>
      <c r="S3367" s="10">
        <f t="shared" si="263"/>
        <v>42321.101759259262</v>
      </c>
      <c r="T3367" s="10">
        <f t="shared" si="26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260"/>
        <v>2.21</v>
      </c>
      <c r="G3368" t="s">
        <v>8219</v>
      </c>
      <c r="H3368">
        <f>E3368/N3368</f>
        <v>61.388888888888886</v>
      </c>
      <c r="I3368" t="s">
        <v>8224</v>
      </c>
      <c r="J3368" t="s">
        <v>8246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t="str">
        <f t="shared" si="261"/>
        <v>theater</v>
      </c>
      <c r="R3368" t="str">
        <f t="shared" si="262"/>
        <v>plays</v>
      </c>
      <c r="S3368" s="10">
        <f t="shared" si="263"/>
        <v>42107.067557870367</v>
      </c>
      <c r="T3368" s="10">
        <f t="shared" si="264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260"/>
        <v>1.1866666666666668</v>
      </c>
      <c r="G3369" t="s">
        <v>8219</v>
      </c>
      <c r="H3369">
        <f>E3369/N3369</f>
        <v>29.666666666666668</v>
      </c>
      <c r="I3369" t="s">
        <v>8225</v>
      </c>
      <c r="J3369" t="s">
        <v>8247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t="str">
        <f t="shared" si="261"/>
        <v>theater</v>
      </c>
      <c r="R3369" t="str">
        <f t="shared" si="262"/>
        <v>plays</v>
      </c>
      <c r="S3369" s="10">
        <f t="shared" si="263"/>
        <v>42192.933958333335</v>
      </c>
      <c r="T3369" s="10">
        <f t="shared" si="26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260"/>
        <v>1.046</v>
      </c>
      <c r="G3370" t="s">
        <v>8219</v>
      </c>
      <c r="H3370">
        <f>E3370/N3370</f>
        <v>45.478260869565219</v>
      </c>
      <c r="I3370" t="s">
        <v>8224</v>
      </c>
      <c r="J3370" t="s">
        <v>8246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t="str">
        <f t="shared" si="261"/>
        <v>theater</v>
      </c>
      <c r="R3370" t="str">
        <f t="shared" si="262"/>
        <v>plays</v>
      </c>
      <c r="S3370" s="10">
        <f t="shared" si="263"/>
        <v>41969.199756944443</v>
      </c>
      <c r="T3370" s="10">
        <f t="shared" si="26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260"/>
        <v>1.0389999999999999</v>
      </c>
      <c r="G3371" t="s">
        <v>8219</v>
      </c>
      <c r="H3371">
        <f>E3371/N3371</f>
        <v>96.203703703703709</v>
      </c>
      <c r="I3371" t="s">
        <v>8241</v>
      </c>
      <c r="J3371" t="s">
        <v>8249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t="str">
        <f t="shared" si="261"/>
        <v>theater</v>
      </c>
      <c r="R3371" t="str">
        <f t="shared" si="262"/>
        <v>plays</v>
      </c>
      <c r="S3371" s="10">
        <f t="shared" si="263"/>
        <v>42690.041435185187</v>
      </c>
      <c r="T3371" s="10">
        <f t="shared" si="26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260"/>
        <v>1.1773333333333333</v>
      </c>
      <c r="G3372" t="s">
        <v>8219</v>
      </c>
      <c r="H3372">
        <f>E3372/N3372</f>
        <v>67.92307692307692</v>
      </c>
      <c r="I3372" t="s">
        <v>8224</v>
      </c>
      <c r="J3372" t="s">
        <v>8246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t="str">
        <f t="shared" si="261"/>
        <v>theater</v>
      </c>
      <c r="R3372" t="str">
        <f t="shared" si="262"/>
        <v>plays</v>
      </c>
      <c r="S3372" s="10">
        <f t="shared" si="263"/>
        <v>42690.334317129629</v>
      </c>
      <c r="T3372" s="10">
        <f t="shared" si="26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260"/>
        <v>1.385</v>
      </c>
      <c r="G3373" t="s">
        <v>8219</v>
      </c>
      <c r="H3373">
        <f>E3373/N3373</f>
        <v>30.777777777777779</v>
      </c>
      <c r="I3373" t="s">
        <v>8224</v>
      </c>
      <c r="J3373" t="s">
        <v>8246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t="str">
        <f t="shared" si="261"/>
        <v>theater</v>
      </c>
      <c r="R3373" t="str">
        <f t="shared" si="262"/>
        <v>plays</v>
      </c>
      <c r="S3373" s="10">
        <f t="shared" si="263"/>
        <v>42312.874594907407</v>
      </c>
      <c r="T3373" s="10">
        <f t="shared" si="26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260"/>
        <v>1.0349999999999999</v>
      </c>
      <c r="G3374" t="s">
        <v>8219</v>
      </c>
      <c r="H3374">
        <f>E3374/N3374</f>
        <v>38.333333333333336</v>
      </c>
      <c r="I3374" t="s">
        <v>8224</v>
      </c>
      <c r="J3374" t="s">
        <v>8246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t="str">
        <f t="shared" si="261"/>
        <v>theater</v>
      </c>
      <c r="R3374" t="str">
        <f t="shared" si="262"/>
        <v>plays</v>
      </c>
      <c r="S3374" s="10">
        <f t="shared" si="263"/>
        <v>41855.548101851848</v>
      </c>
      <c r="T3374" s="10">
        <f t="shared" si="264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260"/>
        <v>1.0024999999999999</v>
      </c>
      <c r="G3375" t="s">
        <v>8219</v>
      </c>
      <c r="H3375">
        <f>E3375/N3375</f>
        <v>66.833333333333329</v>
      </c>
      <c r="I3375" t="s">
        <v>8225</v>
      </c>
      <c r="J3375" t="s">
        <v>8247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t="str">
        <f t="shared" si="261"/>
        <v>theater</v>
      </c>
      <c r="R3375" t="str">
        <f t="shared" si="262"/>
        <v>plays</v>
      </c>
      <c r="S3375" s="10">
        <f t="shared" si="263"/>
        <v>42179.854629629626</v>
      </c>
      <c r="T3375" s="10">
        <f t="shared" si="264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260"/>
        <v>1.0657142857142856</v>
      </c>
      <c r="G3376" t="s">
        <v>8219</v>
      </c>
      <c r="H3376">
        <f>E3376/N3376</f>
        <v>71.730769230769226</v>
      </c>
      <c r="I3376" t="s">
        <v>8229</v>
      </c>
      <c r="J3376" t="s">
        <v>8251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t="str">
        <f t="shared" si="261"/>
        <v>theater</v>
      </c>
      <c r="R3376" t="str">
        <f t="shared" si="262"/>
        <v>plays</v>
      </c>
      <c r="S3376" s="10">
        <f t="shared" si="263"/>
        <v>42275.731666666667</v>
      </c>
      <c r="T3376" s="10">
        <f t="shared" si="264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260"/>
        <v>1</v>
      </c>
      <c r="G3377" t="s">
        <v>8219</v>
      </c>
      <c r="H3377">
        <f>E3377/N3377</f>
        <v>176.47058823529412</v>
      </c>
      <c r="I3377" t="s">
        <v>8225</v>
      </c>
      <c r="J3377" t="s">
        <v>8247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t="str">
        <f t="shared" si="261"/>
        <v>theater</v>
      </c>
      <c r="R3377" t="str">
        <f t="shared" si="262"/>
        <v>plays</v>
      </c>
      <c r="S3377" s="10">
        <f t="shared" si="263"/>
        <v>41765.610798611109</v>
      </c>
      <c r="T3377" s="10">
        <f t="shared" si="26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260"/>
        <v>1.0001249999999999</v>
      </c>
      <c r="G3378" t="s">
        <v>8219</v>
      </c>
      <c r="H3378">
        <f>E3378/N3378</f>
        <v>421.10526315789474</v>
      </c>
      <c r="I3378" t="s">
        <v>8224</v>
      </c>
      <c r="J3378" t="s">
        <v>8246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t="str">
        <f t="shared" si="261"/>
        <v>theater</v>
      </c>
      <c r="R3378" t="str">
        <f t="shared" si="262"/>
        <v>plays</v>
      </c>
      <c r="S3378" s="10">
        <f t="shared" si="263"/>
        <v>42059.701319444444</v>
      </c>
      <c r="T3378" s="10">
        <f t="shared" si="264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260"/>
        <v>1.0105</v>
      </c>
      <c r="G3379" t="s">
        <v>8219</v>
      </c>
      <c r="H3379">
        <f>E3379/N3379</f>
        <v>104.98701298701299</v>
      </c>
      <c r="I3379" t="s">
        <v>8225</v>
      </c>
      <c r="J3379" t="s">
        <v>8247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t="str">
        <f t="shared" si="261"/>
        <v>theater</v>
      </c>
      <c r="R3379" t="str">
        <f t="shared" si="262"/>
        <v>plays</v>
      </c>
      <c r="S3379" s="10">
        <f t="shared" si="263"/>
        <v>42053.732627314821</v>
      </c>
      <c r="T3379" s="10">
        <f t="shared" si="264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260"/>
        <v>1.0763636363636364</v>
      </c>
      <c r="G3380" t="s">
        <v>8219</v>
      </c>
      <c r="H3380">
        <f>E3380/N3380</f>
        <v>28.19047619047619</v>
      </c>
      <c r="I3380" t="s">
        <v>8225</v>
      </c>
      <c r="J3380" t="s">
        <v>8247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t="str">
        <f t="shared" si="261"/>
        <v>theater</v>
      </c>
      <c r="R3380" t="str">
        <f t="shared" si="262"/>
        <v>plays</v>
      </c>
      <c r="S3380" s="10">
        <f t="shared" si="263"/>
        <v>41858.355393518519</v>
      </c>
      <c r="T3380" s="10">
        <f t="shared" si="26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260"/>
        <v>1.0365</v>
      </c>
      <c r="G3381" t="s">
        <v>8219</v>
      </c>
      <c r="H3381">
        <f>E3381/N3381</f>
        <v>54.55263157894737</v>
      </c>
      <c r="I3381" t="s">
        <v>8225</v>
      </c>
      <c r="J3381" t="s">
        <v>8247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t="str">
        <f t="shared" si="261"/>
        <v>theater</v>
      </c>
      <c r="R3381" t="str">
        <f t="shared" si="262"/>
        <v>plays</v>
      </c>
      <c r="S3381" s="10">
        <f t="shared" si="263"/>
        <v>42225.513888888891</v>
      </c>
      <c r="T3381" s="10">
        <f t="shared" si="26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260"/>
        <v>1.0443333333333333</v>
      </c>
      <c r="G3382" t="s">
        <v>8219</v>
      </c>
      <c r="H3382">
        <f>E3382/N3382</f>
        <v>111.89285714285714</v>
      </c>
      <c r="I3382" t="s">
        <v>8224</v>
      </c>
      <c r="J3382" t="s">
        <v>8246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t="str">
        <f t="shared" si="261"/>
        <v>theater</v>
      </c>
      <c r="R3382" t="str">
        <f t="shared" si="262"/>
        <v>plays</v>
      </c>
      <c r="S3382" s="10">
        <f t="shared" si="263"/>
        <v>41937.95344907407</v>
      </c>
      <c r="T3382" s="10">
        <f t="shared" si="26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260"/>
        <v>1.0225</v>
      </c>
      <c r="G3383" t="s">
        <v>8219</v>
      </c>
      <c r="H3383">
        <f>E3383/N3383</f>
        <v>85.208333333333329</v>
      </c>
      <c r="I3383" t="s">
        <v>8224</v>
      </c>
      <c r="J3383" t="s">
        <v>8246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t="str">
        <f t="shared" si="261"/>
        <v>theater</v>
      </c>
      <c r="R3383" t="str">
        <f t="shared" si="262"/>
        <v>plays</v>
      </c>
      <c r="S3383" s="10">
        <f t="shared" si="263"/>
        <v>42044.184988425928</v>
      </c>
      <c r="T3383" s="10">
        <f t="shared" si="264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260"/>
        <v>1.0074285714285713</v>
      </c>
      <c r="G3384" t="s">
        <v>8219</v>
      </c>
      <c r="H3384">
        <f>E3384/N3384</f>
        <v>76.652173913043484</v>
      </c>
      <c r="I3384" t="s">
        <v>8225</v>
      </c>
      <c r="J3384" t="s">
        <v>8247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t="str">
        <f t="shared" si="261"/>
        <v>theater</v>
      </c>
      <c r="R3384" t="str">
        <f t="shared" si="262"/>
        <v>plays</v>
      </c>
      <c r="S3384" s="10">
        <f t="shared" si="263"/>
        <v>42559.431203703702</v>
      </c>
      <c r="T3384" s="10">
        <f t="shared" si="26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260"/>
        <v>1.1171428571428572</v>
      </c>
      <c r="G3385" t="s">
        <v>8219</v>
      </c>
      <c r="H3385">
        <f>E3385/N3385</f>
        <v>65.166666666666671</v>
      </c>
      <c r="I3385" t="s">
        <v>8224</v>
      </c>
      <c r="J3385" t="s">
        <v>8246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t="str">
        <f t="shared" si="261"/>
        <v>theater</v>
      </c>
      <c r="R3385" t="str">
        <f t="shared" si="262"/>
        <v>plays</v>
      </c>
      <c r="S3385" s="10">
        <f t="shared" si="263"/>
        <v>42524.782638888893</v>
      </c>
      <c r="T3385" s="10">
        <f t="shared" si="26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260"/>
        <v>1.0001100000000001</v>
      </c>
      <c r="G3386" t="s">
        <v>8219</v>
      </c>
      <c r="H3386">
        <f>E3386/N3386</f>
        <v>93.760312499999998</v>
      </c>
      <c r="I3386" t="s">
        <v>8224</v>
      </c>
      <c r="J3386" t="s">
        <v>8246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t="str">
        <f t="shared" si="261"/>
        <v>theater</v>
      </c>
      <c r="R3386" t="str">
        <f t="shared" si="262"/>
        <v>plays</v>
      </c>
      <c r="S3386" s="10">
        <f t="shared" si="263"/>
        <v>42292.087592592594</v>
      </c>
      <c r="T3386" s="10">
        <f t="shared" si="26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260"/>
        <v>1</v>
      </c>
      <c r="G3387" t="s">
        <v>8219</v>
      </c>
      <c r="H3387">
        <f>E3387/N3387</f>
        <v>133.33333333333334</v>
      </c>
      <c r="I3387" t="s">
        <v>8224</v>
      </c>
      <c r="J3387" t="s">
        <v>8246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t="str">
        <f t="shared" si="261"/>
        <v>theater</v>
      </c>
      <c r="R3387" t="str">
        <f t="shared" si="262"/>
        <v>plays</v>
      </c>
      <c r="S3387" s="10">
        <f t="shared" si="263"/>
        <v>41953.8675</v>
      </c>
      <c r="T3387" s="10">
        <f t="shared" si="26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260"/>
        <v>1.05</v>
      </c>
      <c r="G3388" t="s">
        <v>8219</v>
      </c>
      <c r="H3388">
        <f>E3388/N3388</f>
        <v>51.219512195121951</v>
      </c>
      <c r="I3388" t="s">
        <v>8224</v>
      </c>
      <c r="J3388" t="s">
        <v>8246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t="str">
        <f t="shared" si="261"/>
        <v>theater</v>
      </c>
      <c r="R3388" t="str">
        <f t="shared" si="262"/>
        <v>plays</v>
      </c>
      <c r="S3388" s="10">
        <f t="shared" si="263"/>
        <v>41946.644745370373</v>
      </c>
      <c r="T3388" s="10">
        <f t="shared" si="26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260"/>
        <v>1.1686666666666667</v>
      </c>
      <c r="G3389" t="s">
        <v>8219</v>
      </c>
      <c r="H3389">
        <f>E3389/N3389</f>
        <v>100.17142857142858</v>
      </c>
      <c r="I3389" t="s">
        <v>8224</v>
      </c>
      <c r="J3389" t="s">
        <v>8246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t="str">
        <f t="shared" si="261"/>
        <v>theater</v>
      </c>
      <c r="R3389" t="str">
        <f t="shared" si="262"/>
        <v>plays</v>
      </c>
      <c r="S3389" s="10">
        <f t="shared" si="263"/>
        <v>41947.762592592589</v>
      </c>
      <c r="T3389" s="10">
        <f t="shared" si="26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260"/>
        <v>1.038</v>
      </c>
      <c r="G3390" t="s">
        <v>8219</v>
      </c>
      <c r="H3390">
        <f>E3390/N3390</f>
        <v>34.6</v>
      </c>
      <c r="I3390" t="s">
        <v>8225</v>
      </c>
      <c r="J3390" t="s">
        <v>8247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t="str">
        <f t="shared" si="261"/>
        <v>theater</v>
      </c>
      <c r="R3390" t="str">
        <f t="shared" si="262"/>
        <v>plays</v>
      </c>
      <c r="S3390" s="10">
        <f t="shared" si="263"/>
        <v>42143.461122685185</v>
      </c>
      <c r="T3390" s="10">
        <f t="shared" si="26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260"/>
        <v>1.145</v>
      </c>
      <c r="G3391" t="s">
        <v>8219</v>
      </c>
      <c r="H3391">
        <f>E3391/N3391</f>
        <v>184.67741935483872</v>
      </c>
      <c r="I3391" t="s">
        <v>8224</v>
      </c>
      <c r="J3391" t="s">
        <v>8246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t="str">
        <f t="shared" si="261"/>
        <v>theater</v>
      </c>
      <c r="R3391" t="str">
        <f t="shared" si="262"/>
        <v>plays</v>
      </c>
      <c r="S3391" s="10">
        <f t="shared" si="263"/>
        <v>42494.563449074078</v>
      </c>
      <c r="T3391" s="10">
        <f t="shared" si="26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260"/>
        <v>1.024</v>
      </c>
      <c r="G3392" t="s">
        <v>8219</v>
      </c>
      <c r="H3392">
        <f>E3392/N3392</f>
        <v>69.818181818181813</v>
      </c>
      <c r="I3392" t="s">
        <v>8224</v>
      </c>
      <c r="J3392" t="s">
        <v>8246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t="str">
        <f t="shared" si="261"/>
        <v>theater</v>
      </c>
      <c r="R3392" t="str">
        <f t="shared" si="262"/>
        <v>plays</v>
      </c>
      <c r="S3392" s="10">
        <f t="shared" si="263"/>
        <v>41815.774826388886</v>
      </c>
      <c r="T3392" s="10">
        <f t="shared" si="26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260"/>
        <v>2.23</v>
      </c>
      <c r="G3393" t="s">
        <v>8219</v>
      </c>
      <c r="H3393">
        <f>E3393/N3393</f>
        <v>61.944444444444443</v>
      </c>
      <c r="I3393" t="s">
        <v>8224</v>
      </c>
      <c r="J3393" t="s">
        <v>8246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t="str">
        <f t="shared" si="261"/>
        <v>theater</v>
      </c>
      <c r="R3393" t="str">
        <f t="shared" si="262"/>
        <v>plays</v>
      </c>
      <c r="S3393" s="10">
        <f t="shared" si="263"/>
        <v>41830.545694444445</v>
      </c>
      <c r="T3393" s="10">
        <f t="shared" si="26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si="260"/>
        <v>1</v>
      </c>
      <c r="G3394" t="s">
        <v>8219</v>
      </c>
      <c r="H3394">
        <f>E3394/N3394</f>
        <v>41.666666666666664</v>
      </c>
      <c r="I3394" t="s">
        <v>8225</v>
      </c>
      <c r="J3394" t="s">
        <v>8247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t="str">
        <f t="shared" si="261"/>
        <v>theater</v>
      </c>
      <c r="R3394" t="str">
        <f t="shared" si="262"/>
        <v>plays</v>
      </c>
      <c r="S3394" s="10">
        <f t="shared" si="263"/>
        <v>42446.845543981486</v>
      </c>
      <c r="T3394" s="10">
        <f t="shared" si="264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ref="F3395:F3458" si="265">E3395/D3395</f>
        <v>1.0580000000000001</v>
      </c>
      <c r="G3395" t="s">
        <v>8219</v>
      </c>
      <c r="H3395">
        <f>E3395/N3395</f>
        <v>36.06818181818182</v>
      </c>
      <c r="I3395" t="s">
        <v>8224</v>
      </c>
      <c r="J3395" t="s">
        <v>8246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t="str">
        <f t="shared" ref="Q3395:Q3458" si="266">LEFT(P3395,(FIND("/",P3395,1)-1))</f>
        <v>theater</v>
      </c>
      <c r="R3395" t="str">
        <f t="shared" ref="R3395:R3458" si="267">MID(P3395,FIND("/",P3395)+1,256)</f>
        <v>plays</v>
      </c>
      <c r="S3395" s="10">
        <f t="shared" ref="S3395:S3458" si="268">(((L3395/60)/60)/24)+DATE(1970,1,1)</f>
        <v>41923.921643518523</v>
      </c>
      <c r="T3395" s="10">
        <f t="shared" ref="T3395:T3458" si="269">(((K3395/60)/60)/24)+DATE(1970,1,1)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265"/>
        <v>1.4236363636363636</v>
      </c>
      <c r="G3396" t="s">
        <v>8219</v>
      </c>
      <c r="H3396">
        <f>E3396/N3396</f>
        <v>29</v>
      </c>
      <c r="I3396" t="s">
        <v>8225</v>
      </c>
      <c r="J3396" t="s">
        <v>8247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t="str">
        <f t="shared" si="266"/>
        <v>theater</v>
      </c>
      <c r="R3396" t="str">
        <f t="shared" si="267"/>
        <v>plays</v>
      </c>
      <c r="S3396" s="10">
        <f t="shared" si="268"/>
        <v>41817.59542824074</v>
      </c>
      <c r="T3396" s="10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265"/>
        <v>1.84</v>
      </c>
      <c r="G3397" t="s">
        <v>8219</v>
      </c>
      <c r="H3397">
        <f>E3397/N3397</f>
        <v>24.210526315789473</v>
      </c>
      <c r="I3397" t="s">
        <v>8225</v>
      </c>
      <c r="J3397" t="s">
        <v>8247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t="str">
        <f t="shared" si="266"/>
        <v>theater</v>
      </c>
      <c r="R3397" t="str">
        <f t="shared" si="267"/>
        <v>plays</v>
      </c>
      <c r="S3397" s="10">
        <f t="shared" si="268"/>
        <v>42140.712314814817</v>
      </c>
      <c r="T3397" s="10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265"/>
        <v>1.0433333333333332</v>
      </c>
      <c r="G3398" t="s">
        <v>8219</v>
      </c>
      <c r="H3398">
        <f>E3398/N3398</f>
        <v>55.892857142857146</v>
      </c>
      <c r="I3398" t="s">
        <v>8224</v>
      </c>
      <c r="J3398" t="s">
        <v>8246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t="str">
        <f t="shared" si="266"/>
        <v>theater</v>
      </c>
      <c r="R3398" t="str">
        <f t="shared" si="267"/>
        <v>plays</v>
      </c>
      <c r="S3398" s="10">
        <f t="shared" si="268"/>
        <v>41764.44663194444</v>
      </c>
      <c r="T3398" s="10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265"/>
        <v>1.1200000000000001</v>
      </c>
      <c r="G3399" t="s">
        <v>8219</v>
      </c>
      <c r="H3399">
        <f>E3399/N3399</f>
        <v>11.666666666666666</v>
      </c>
      <c r="I3399" t="s">
        <v>8225</v>
      </c>
      <c r="J3399" t="s">
        <v>8247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t="str">
        <f t="shared" si="266"/>
        <v>theater</v>
      </c>
      <c r="R3399" t="str">
        <f t="shared" si="267"/>
        <v>plays</v>
      </c>
      <c r="S3399" s="10">
        <f t="shared" si="268"/>
        <v>42378.478344907402</v>
      </c>
      <c r="T3399" s="10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265"/>
        <v>1.1107499999999999</v>
      </c>
      <c r="G3400" t="s">
        <v>8219</v>
      </c>
      <c r="H3400">
        <f>E3400/N3400</f>
        <v>68.353846153846149</v>
      </c>
      <c r="I3400" t="s">
        <v>8224</v>
      </c>
      <c r="J3400" t="s">
        <v>8246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t="str">
        <f t="shared" si="266"/>
        <v>theater</v>
      </c>
      <c r="R3400" t="str">
        <f t="shared" si="267"/>
        <v>plays</v>
      </c>
      <c r="S3400" s="10">
        <f t="shared" si="268"/>
        <v>41941.75203703704</v>
      </c>
      <c r="T3400" s="10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265"/>
        <v>1.0375000000000001</v>
      </c>
      <c r="G3401" t="s">
        <v>8219</v>
      </c>
      <c r="H3401">
        <f>E3401/N3401</f>
        <v>27.065217391304348</v>
      </c>
      <c r="I3401" t="s">
        <v>8225</v>
      </c>
      <c r="J3401" t="s">
        <v>8247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t="str">
        <f t="shared" si="266"/>
        <v>theater</v>
      </c>
      <c r="R3401" t="str">
        <f t="shared" si="267"/>
        <v>plays</v>
      </c>
      <c r="S3401" s="10">
        <f t="shared" si="268"/>
        <v>42026.920428240745</v>
      </c>
      <c r="T3401" s="10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265"/>
        <v>1.0041</v>
      </c>
      <c r="G3402" t="s">
        <v>8219</v>
      </c>
      <c r="H3402">
        <f>E3402/N3402</f>
        <v>118.12941176470588</v>
      </c>
      <c r="I3402" t="s">
        <v>8224</v>
      </c>
      <c r="J3402" t="s">
        <v>8246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t="str">
        <f t="shared" si="266"/>
        <v>theater</v>
      </c>
      <c r="R3402" t="str">
        <f t="shared" si="267"/>
        <v>plays</v>
      </c>
      <c r="S3402" s="10">
        <f t="shared" si="268"/>
        <v>41834.953865740739</v>
      </c>
      <c r="T3402" s="10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265"/>
        <v>1.0186206896551724</v>
      </c>
      <c r="G3403" t="s">
        <v>8219</v>
      </c>
      <c r="H3403">
        <f>E3403/N3403</f>
        <v>44.757575757575758</v>
      </c>
      <c r="I3403" t="s">
        <v>8225</v>
      </c>
      <c r="J3403" t="s">
        <v>8247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t="str">
        <f t="shared" si="266"/>
        <v>theater</v>
      </c>
      <c r="R3403" t="str">
        <f t="shared" si="267"/>
        <v>plays</v>
      </c>
      <c r="S3403" s="10">
        <f t="shared" si="268"/>
        <v>42193.723912037036</v>
      </c>
      <c r="T3403" s="10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265"/>
        <v>1.0976666666666666</v>
      </c>
      <c r="G3404" t="s">
        <v>8219</v>
      </c>
      <c r="H3404">
        <f>E3404/N3404</f>
        <v>99.787878787878782</v>
      </c>
      <c r="I3404" t="s">
        <v>8224</v>
      </c>
      <c r="J3404" t="s">
        <v>8246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t="str">
        <f t="shared" si="266"/>
        <v>theater</v>
      </c>
      <c r="R3404" t="str">
        <f t="shared" si="267"/>
        <v>plays</v>
      </c>
      <c r="S3404" s="10">
        <f t="shared" si="268"/>
        <v>42290.61855324074</v>
      </c>
      <c r="T3404" s="10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265"/>
        <v>1</v>
      </c>
      <c r="G3405" t="s">
        <v>8219</v>
      </c>
      <c r="H3405">
        <f>E3405/N3405</f>
        <v>117.64705882352941</v>
      </c>
      <c r="I3405" t="s">
        <v>8225</v>
      </c>
      <c r="J3405" t="s">
        <v>8247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t="str">
        <f t="shared" si="266"/>
        <v>theater</v>
      </c>
      <c r="R3405" t="str">
        <f t="shared" si="267"/>
        <v>plays</v>
      </c>
      <c r="S3405" s="10">
        <f t="shared" si="268"/>
        <v>42150.462083333332</v>
      </c>
      <c r="T3405" s="10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265"/>
        <v>1.22</v>
      </c>
      <c r="G3406" t="s">
        <v>8219</v>
      </c>
      <c r="H3406">
        <f>E3406/N3406</f>
        <v>203.33333333333334</v>
      </c>
      <c r="I3406" t="s">
        <v>8224</v>
      </c>
      <c r="J3406" t="s">
        <v>8246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t="str">
        <f t="shared" si="266"/>
        <v>theater</v>
      </c>
      <c r="R3406" t="str">
        <f t="shared" si="267"/>
        <v>plays</v>
      </c>
      <c r="S3406" s="10">
        <f t="shared" si="268"/>
        <v>42152.503495370373</v>
      </c>
      <c r="T3406" s="10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265"/>
        <v>1.3757142857142857</v>
      </c>
      <c r="G3407" t="s">
        <v>8219</v>
      </c>
      <c r="H3407">
        <f>E3407/N3407</f>
        <v>28.323529411764707</v>
      </c>
      <c r="I3407" t="s">
        <v>8225</v>
      </c>
      <c r="J3407" t="s">
        <v>8247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t="str">
        <f t="shared" si="266"/>
        <v>theater</v>
      </c>
      <c r="R3407" t="str">
        <f t="shared" si="267"/>
        <v>plays</v>
      </c>
      <c r="S3407" s="10">
        <f t="shared" si="268"/>
        <v>42410.017199074078</v>
      </c>
      <c r="T3407" s="10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265"/>
        <v>1.0031000000000001</v>
      </c>
      <c r="G3408" t="s">
        <v>8219</v>
      </c>
      <c r="H3408">
        <f>E3408/N3408</f>
        <v>110.23076923076923</v>
      </c>
      <c r="I3408" t="s">
        <v>8224</v>
      </c>
      <c r="J3408" t="s">
        <v>8246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t="str">
        <f t="shared" si="266"/>
        <v>theater</v>
      </c>
      <c r="R3408" t="str">
        <f t="shared" si="267"/>
        <v>plays</v>
      </c>
      <c r="S3408" s="10">
        <f t="shared" si="268"/>
        <v>41791.492777777778</v>
      </c>
      <c r="T3408" s="10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265"/>
        <v>1.071</v>
      </c>
      <c r="G3409" t="s">
        <v>8219</v>
      </c>
      <c r="H3409">
        <f>E3409/N3409</f>
        <v>31.970149253731343</v>
      </c>
      <c r="I3409" t="s">
        <v>8225</v>
      </c>
      <c r="J3409" t="s">
        <v>8247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t="str">
        <f t="shared" si="266"/>
        <v>theater</v>
      </c>
      <c r="R3409" t="str">
        <f t="shared" si="267"/>
        <v>plays</v>
      </c>
      <c r="S3409" s="10">
        <f t="shared" si="268"/>
        <v>41796.422326388885</v>
      </c>
      <c r="T3409" s="10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265"/>
        <v>2.11</v>
      </c>
      <c r="G3410" t="s">
        <v>8219</v>
      </c>
      <c r="H3410">
        <f>E3410/N3410</f>
        <v>58.611111111111114</v>
      </c>
      <c r="I3410" t="s">
        <v>8224</v>
      </c>
      <c r="J3410" t="s">
        <v>8246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t="str">
        <f t="shared" si="266"/>
        <v>theater</v>
      </c>
      <c r="R3410" t="str">
        <f t="shared" si="267"/>
        <v>plays</v>
      </c>
      <c r="S3410" s="10">
        <f t="shared" si="268"/>
        <v>41808.991944444446</v>
      </c>
      <c r="T3410" s="10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265"/>
        <v>1.236</v>
      </c>
      <c r="G3411" t="s">
        <v>8219</v>
      </c>
      <c r="H3411">
        <f>E3411/N3411</f>
        <v>29.428571428571427</v>
      </c>
      <c r="I3411" t="s">
        <v>8225</v>
      </c>
      <c r="J3411" t="s">
        <v>8247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t="str">
        <f t="shared" si="266"/>
        <v>theater</v>
      </c>
      <c r="R3411" t="str">
        <f t="shared" si="267"/>
        <v>plays</v>
      </c>
      <c r="S3411" s="10">
        <f t="shared" si="268"/>
        <v>42544.814328703709</v>
      </c>
      <c r="T3411" s="10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265"/>
        <v>1.085</v>
      </c>
      <c r="G3412" t="s">
        <v>8219</v>
      </c>
      <c r="H3412">
        <f>E3412/N3412</f>
        <v>81.375</v>
      </c>
      <c r="I3412" t="s">
        <v>8224</v>
      </c>
      <c r="J3412" t="s">
        <v>8246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t="str">
        <f t="shared" si="266"/>
        <v>theater</v>
      </c>
      <c r="R3412" t="str">
        <f t="shared" si="267"/>
        <v>plays</v>
      </c>
      <c r="S3412" s="10">
        <f t="shared" si="268"/>
        <v>42500.041550925926</v>
      </c>
      <c r="T3412" s="10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265"/>
        <v>1.0356666666666667</v>
      </c>
      <c r="G3413" t="s">
        <v>8219</v>
      </c>
      <c r="H3413">
        <f>E3413/N3413</f>
        <v>199.16666666666666</v>
      </c>
      <c r="I3413" t="s">
        <v>8224</v>
      </c>
      <c r="J3413" t="s">
        <v>8246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t="str">
        <f t="shared" si="266"/>
        <v>theater</v>
      </c>
      <c r="R3413" t="str">
        <f t="shared" si="267"/>
        <v>plays</v>
      </c>
      <c r="S3413" s="10">
        <f t="shared" si="268"/>
        <v>42265.022824074069</v>
      </c>
      <c r="T3413" s="10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265"/>
        <v>1</v>
      </c>
      <c r="G3414" t="s">
        <v>8219</v>
      </c>
      <c r="H3414">
        <f>E3414/N3414</f>
        <v>115.38461538461539</v>
      </c>
      <c r="I3414" t="s">
        <v>8225</v>
      </c>
      <c r="J3414" t="s">
        <v>8247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t="str">
        <f t="shared" si="266"/>
        <v>theater</v>
      </c>
      <c r="R3414" t="str">
        <f t="shared" si="267"/>
        <v>plays</v>
      </c>
      <c r="S3414" s="10">
        <f t="shared" si="268"/>
        <v>41879.959050925929</v>
      </c>
      <c r="T3414" s="10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265"/>
        <v>1.3</v>
      </c>
      <c r="G3415" t="s">
        <v>8219</v>
      </c>
      <c r="H3415">
        <f>E3415/N3415</f>
        <v>46.428571428571431</v>
      </c>
      <c r="I3415" t="s">
        <v>8224</v>
      </c>
      <c r="J3415" t="s">
        <v>8246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t="str">
        <f t="shared" si="266"/>
        <v>theater</v>
      </c>
      <c r="R3415" t="str">
        <f t="shared" si="267"/>
        <v>plays</v>
      </c>
      <c r="S3415" s="10">
        <f t="shared" si="268"/>
        <v>42053.733078703706</v>
      </c>
      <c r="T3415" s="10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265"/>
        <v>1.0349999999999999</v>
      </c>
      <c r="G3416" t="s">
        <v>8219</v>
      </c>
      <c r="H3416">
        <f>E3416/N3416</f>
        <v>70.568181818181813</v>
      </c>
      <c r="I3416" t="s">
        <v>8224</v>
      </c>
      <c r="J3416" t="s">
        <v>8246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t="str">
        <f t="shared" si="266"/>
        <v>theater</v>
      </c>
      <c r="R3416" t="str">
        <f t="shared" si="267"/>
        <v>plays</v>
      </c>
      <c r="S3416" s="10">
        <f t="shared" si="268"/>
        <v>42675.832465277781</v>
      </c>
      <c r="T3416" s="10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265"/>
        <v>1</v>
      </c>
      <c r="G3417" t="s">
        <v>8219</v>
      </c>
      <c r="H3417">
        <f>E3417/N3417</f>
        <v>22.222222222222221</v>
      </c>
      <c r="I3417" t="s">
        <v>8224</v>
      </c>
      <c r="J3417" t="s">
        <v>8246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t="str">
        <f t="shared" si="266"/>
        <v>theater</v>
      </c>
      <c r="R3417" t="str">
        <f t="shared" si="267"/>
        <v>plays</v>
      </c>
      <c r="S3417" s="10">
        <f t="shared" si="268"/>
        <v>42467.144166666665</v>
      </c>
      <c r="T3417" s="10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265"/>
        <v>1.196</v>
      </c>
      <c r="G3418" t="s">
        <v>8219</v>
      </c>
      <c r="H3418">
        <f>E3418/N3418</f>
        <v>159.46666666666667</v>
      </c>
      <c r="I3418" t="s">
        <v>8225</v>
      </c>
      <c r="J3418" t="s">
        <v>8247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t="str">
        <f t="shared" si="266"/>
        <v>theater</v>
      </c>
      <c r="R3418" t="str">
        <f t="shared" si="267"/>
        <v>plays</v>
      </c>
      <c r="S3418" s="10">
        <f t="shared" si="268"/>
        <v>42089.412557870368</v>
      </c>
      <c r="T3418" s="10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265"/>
        <v>1.0000058823529412</v>
      </c>
      <c r="G3419" t="s">
        <v>8219</v>
      </c>
      <c r="H3419">
        <f>E3419/N3419</f>
        <v>37.777999999999999</v>
      </c>
      <c r="I3419" t="s">
        <v>8224</v>
      </c>
      <c r="J3419" t="s">
        <v>8246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t="str">
        <f t="shared" si="266"/>
        <v>theater</v>
      </c>
      <c r="R3419" t="str">
        <f t="shared" si="267"/>
        <v>plays</v>
      </c>
      <c r="S3419" s="10">
        <f t="shared" si="268"/>
        <v>41894.91375</v>
      </c>
      <c r="T3419" s="10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265"/>
        <v>1.00875</v>
      </c>
      <c r="G3420" t="s">
        <v>8219</v>
      </c>
      <c r="H3420">
        <f>E3420/N3420</f>
        <v>72.053571428571431</v>
      </c>
      <c r="I3420" t="s">
        <v>8224</v>
      </c>
      <c r="J3420" t="s">
        <v>8246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t="str">
        <f t="shared" si="266"/>
        <v>theater</v>
      </c>
      <c r="R3420" t="str">
        <f t="shared" si="267"/>
        <v>plays</v>
      </c>
      <c r="S3420" s="10">
        <f t="shared" si="268"/>
        <v>41752.83457175926</v>
      </c>
      <c r="T3420" s="10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265"/>
        <v>1.0654545454545454</v>
      </c>
      <c r="G3421" t="s">
        <v>8219</v>
      </c>
      <c r="H3421">
        <f>E3421/N3421</f>
        <v>63.695652173913047</v>
      </c>
      <c r="I3421" t="s">
        <v>8241</v>
      </c>
      <c r="J3421" t="s">
        <v>8249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t="str">
        <f t="shared" si="266"/>
        <v>theater</v>
      </c>
      <c r="R3421" t="str">
        <f t="shared" si="267"/>
        <v>plays</v>
      </c>
      <c r="S3421" s="10">
        <f t="shared" si="268"/>
        <v>42448.821585648147</v>
      </c>
      <c r="T3421" s="10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265"/>
        <v>1.38</v>
      </c>
      <c r="G3422" t="s">
        <v>8219</v>
      </c>
      <c r="H3422">
        <f>E3422/N3422</f>
        <v>28.411764705882351</v>
      </c>
      <c r="I3422" t="s">
        <v>8225</v>
      </c>
      <c r="J3422" t="s">
        <v>8247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t="str">
        <f t="shared" si="266"/>
        <v>theater</v>
      </c>
      <c r="R3422" t="str">
        <f t="shared" si="267"/>
        <v>plays</v>
      </c>
      <c r="S3422" s="10">
        <f t="shared" si="268"/>
        <v>42405.090300925927</v>
      </c>
      <c r="T3422" s="10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265"/>
        <v>1.0115000000000001</v>
      </c>
      <c r="G3423" t="s">
        <v>8219</v>
      </c>
      <c r="H3423">
        <f>E3423/N3423</f>
        <v>103.21428571428571</v>
      </c>
      <c r="I3423" t="s">
        <v>8224</v>
      </c>
      <c r="J3423" t="s">
        <v>8246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t="str">
        <f t="shared" si="266"/>
        <v>theater</v>
      </c>
      <c r="R3423" t="str">
        <f t="shared" si="267"/>
        <v>plays</v>
      </c>
      <c r="S3423" s="10">
        <f t="shared" si="268"/>
        <v>42037.791238425925</v>
      </c>
      <c r="T3423" s="10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265"/>
        <v>1.091</v>
      </c>
      <c r="G3424" t="s">
        <v>8219</v>
      </c>
      <c r="H3424">
        <f>E3424/N3424</f>
        <v>71.152173913043484</v>
      </c>
      <c r="I3424" t="s">
        <v>8225</v>
      </c>
      <c r="J3424" t="s">
        <v>8247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t="str">
        <f t="shared" si="266"/>
        <v>theater</v>
      </c>
      <c r="R3424" t="str">
        <f t="shared" si="267"/>
        <v>plays</v>
      </c>
      <c r="S3424" s="10">
        <f t="shared" si="268"/>
        <v>42323.562222222223</v>
      </c>
      <c r="T3424" s="10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265"/>
        <v>1.4</v>
      </c>
      <c r="G3425" t="s">
        <v>8219</v>
      </c>
      <c r="H3425">
        <f>E3425/N3425</f>
        <v>35</v>
      </c>
      <c r="I3425" t="s">
        <v>8224</v>
      </c>
      <c r="J3425" t="s">
        <v>8246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t="str">
        <f t="shared" si="266"/>
        <v>theater</v>
      </c>
      <c r="R3425" t="str">
        <f t="shared" si="267"/>
        <v>plays</v>
      </c>
      <c r="S3425" s="10">
        <f t="shared" si="268"/>
        <v>42088.911354166667</v>
      </c>
      <c r="T3425" s="10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265"/>
        <v>1.0358333333333334</v>
      </c>
      <c r="G3426" t="s">
        <v>8219</v>
      </c>
      <c r="H3426">
        <f>E3426/N3426</f>
        <v>81.776315789473685</v>
      </c>
      <c r="I3426" t="s">
        <v>8224</v>
      </c>
      <c r="J3426" t="s">
        <v>8246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t="str">
        <f t="shared" si="266"/>
        <v>theater</v>
      </c>
      <c r="R3426" t="str">
        <f t="shared" si="267"/>
        <v>plays</v>
      </c>
      <c r="S3426" s="10">
        <f t="shared" si="268"/>
        <v>42018.676898148144</v>
      </c>
      <c r="T3426" s="10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265"/>
        <v>1.0297033333333332</v>
      </c>
      <c r="G3427" t="s">
        <v>8219</v>
      </c>
      <c r="H3427">
        <f>E3427/N3427</f>
        <v>297.02980769230766</v>
      </c>
      <c r="I3427" t="s">
        <v>8224</v>
      </c>
      <c r="J3427" t="s">
        <v>8246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t="str">
        <f t="shared" si="266"/>
        <v>theater</v>
      </c>
      <c r="R3427" t="str">
        <f t="shared" si="267"/>
        <v>plays</v>
      </c>
      <c r="S3427" s="10">
        <f t="shared" si="268"/>
        <v>41884.617314814815</v>
      </c>
      <c r="T3427" s="10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265"/>
        <v>1.0813333333333333</v>
      </c>
      <c r="G3428" t="s">
        <v>8219</v>
      </c>
      <c r="H3428">
        <f>E3428/N3428</f>
        <v>46.609195402298852</v>
      </c>
      <c r="I3428" t="s">
        <v>8224</v>
      </c>
      <c r="J3428" t="s">
        <v>8246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t="str">
        <f t="shared" si="266"/>
        <v>theater</v>
      </c>
      <c r="R3428" t="str">
        <f t="shared" si="267"/>
        <v>plays</v>
      </c>
      <c r="S3428" s="10">
        <f t="shared" si="268"/>
        <v>41884.056747685187</v>
      </c>
      <c r="T3428" s="10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265"/>
        <v>1</v>
      </c>
      <c r="G3429" t="s">
        <v>8219</v>
      </c>
      <c r="H3429">
        <f>E3429/N3429</f>
        <v>51.724137931034484</v>
      </c>
      <c r="I3429" t="s">
        <v>8225</v>
      </c>
      <c r="J3429" t="s">
        <v>8247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t="str">
        <f t="shared" si="266"/>
        <v>theater</v>
      </c>
      <c r="R3429" t="str">
        <f t="shared" si="267"/>
        <v>plays</v>
      </c>
      <c r="S3429" s="10">
        <f t="shared" si="268"/>
        <v>41792.645277777774</v>
      </c>
      <c r="T3429" s="10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265"/>
        <v>1.0275000000000001</v>
      </c>
      <c r="G3430" t="s">
        <v>8219</v>
      </c>
      <c r="H3430">
        <f>E3430/N3430</f>
        <v>40.294117647058826</v>
      </c>
      <c r="I3430" t="s">
        <v>8225</v>
      </c>
      <c r="J3430" t="s">
        <v>8247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t="str">
        <f t="shared" si="266"/>
        <v>theater</v>
      </c>
      <c r="R3430" t="str">
        <f t="shared" si="267"/>
        <v>plays</v>
      </c>
      <c r="S3430" s="10">
        <f t="shared" si="268"/>
        <v>42038.720451388886</v>
      </c>
      <c r="T3430" s="10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265"/>
        <v>1.3</v>
      </c>
      <c r="G3431" t="s">
        <v>8219</v>
      </c>
      <c r="H3431">
        <f>E3431/N3431</f>
        <v>16.25</v>
      </c>
      <c r="I3431" t="s">
        <v>8225</v>
      </c>
      <c r="J3431" t="s">
        <v>8247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t="str">
        <f t="shared" si="266"/>
        <v>theater</v>
      </c>
      <c r="R3431" t="str">
        <f t="shared" si="267"/>
        <v>plays</v>
      </c>
      <c r="S3431" s="10">
        <f t="shared" si="268"/>
        <v>42662.021539351852</v>
      </c>
      <c r="T3431" s="10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265"/>
        <v>1.0854949999999999</v>
      </c>
      <c r="G3432" t="s">
        <v>8219</v>
      </c>
      <c r="H3432">
        <f>E3432/N3432</f>
        <v>30.152638888888887</v>
      </c>
      <c r="I3432" t="s">
        <v>8225</v>
      </c>
      <c r="J3432" t="s">
        <v>8247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t="str">
        <f t="shared" si="266"/>
        <v>theater</v>
      </c>
      <c r="R3432" t="str">
        <f t="shared" si="267"/>
        <v>plays</v>
      </c>
      <c r="S3432" s="10">
        <f t="shared" si="268"/>
        <v>41820.945613425924</v>
      </c>
      <c r="T3432" s="10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265"/>
        <v>1</v>
      </c>
      <c r="G3433" t="s">
        <v>8219</v>
      </c>
      <c r="H3433">
        <f>E3433/N3433</f>
        <v>95.238095238095241</v>
      </c>
      <c r="I3433" t="s">
        <v>8224</v>
      </c>
      <c r="J3433" t="s">
        <v>8246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t="str">
        <f t="shared" si="266"/>
        <v>theater</v>
      </c>
      <c r="R3433" t="str">
        <f t="shared" si="267"/>
        <v>plays</v>
      </c>
      <c r="S3433" s="10">
        <f t="shared" si="268"/>
        <v>41839.730937500004</v>
      </c>
      <c r="T3433" s="10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265"/>
        <v>1.0965</v>
      </c>
      <c r="G3434" t="s">
        <v>8219</v>
      </c>
      <c r="H3434">
        <f>E3434/N3434</f>
        <v>52.214285714285715</v>
      </c>
      <c r="I3434" t="s">
        <v>8224</v>
      </c>
      <c r="J3434" t="s">
        <v>8246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t="str">
        <f t="shared" si="266"/>
        <v>theater</v>
      </c>
      <c r="R3434" t="str">
        <f t="shared" si="267"/>
        <v>plays</v>
      </c>
      <c r="S3434" s="10">
        <f t="shared" si="268"/>
        <v>42380.581180555557</v>
      </c>
      <c r="T3434" s="10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265"/>
        <v>1.0026315789473683</v>
      </c>
      <c r="G3435" t="s">
        <v>8219</v>
      </c>
      <c r="H3435">
        <f>E3435/N3435</f>
        <v>134.1549295774648</v>
      </c>
      <c r="I3435" t="s">
        <v>8224</v>
      </c>
      <c r="J3435" t="s">
        <v>8246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t="str">
        <f t="shared" si="266"/>
        <v>theater</v>
      </c>
      <c r="R3435" t="str">
        <f t="shared" si="267"/>
        <v>plays</v>
      </c>
      <c r="S3435" s="10">
        <f t="shared" si="268"/>
        <v>41776.063136574077</v>
      </c>
      <c r="T3435" s="10">
        <f t="shared" si="26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265"/>
        <v>1.0555000000000001</v>
      </c>
      <c r="G3436" t="s">
        <v>8219</v>
      </c>
      <c r="H3436">
        <f>E3436/N3436</f>
        <v>62.827380952380949</v>
      </c>
      <c r="I3436" t="s">
        <v>8224</v>
      </c>
      <c r="J3436" t="s">
        <v>8246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t="str">
        <f t="shared" si="266"/>
        <v>theater</v>
      </c>
      <c r="R3436" t="str">
        <f t="shared" si="267"/>
        <v>plays</v>
      </c>
      <c r="S3436" s="10">
        <f t="shared" si="268"/>
        <v>41800.380428240744</v>
      </c>
      <c r="T3436" s="10">
        <f t="shared" si="26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265"/>
        <v>1.1200000000000001</v>
      </c>
      <c r="G3437" t="s">
        <v>8219</v>
      </c>
      <c r="H3437">
        <f>E3437/N3437</f>
        <v>58.94736842105263</v>
      </c>
      <c r="I3437" t="s">
        <v>8224</v>
      </c>
      <c r="J3437" t="s">
        <v>8246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t="str">
        <f t="shared" si="266"/>
        <v>theater</v>
      </c>
      <c r="R3437" t="str">
        <f t="shared" si="267"/>
        <v>plays</v>
      </c>
      <c r="S3437" s="10">
        <f t="shared" si="268"/>
        <v>42572.61681712963</v>
      </c>
      <c r="T3437" s="10">
        <f t="shared" si="26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265"/>
        <v>1.0589999999999999</v>
      </c>
      <c r="G3438" t="s">
        <v>8219</v>
      </c>
      <c r="H3438">
        <f>E3438/N3438</f>
        <v>143.1081081081081</v>
      </c>
      <c r="I3438" t="s">
        <v>8224</v>
      </c>
      <c r="J3438" t="s">
        <v>8246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t="str">
        <f t="shared" si="266"/>
        <v>theater</v>
      </c>
      <c r="R3438" t="str">
        <f t="shared" si="267"/>
        <v>plays</v>
      </c>
      <c r="S3438" s="10">
        <f t="shared" si="268"/>
        <v>41851.541585648149</v>
      </c>
      <c r="T3438" s="10">
        <f t="shared" si="26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265"/>
        <v>1.01</v>
      </c>
      <c r="G3439" t="s">
        <v>8219</v>
      </c>
      <c r="H3439">
        <f>E3439/N3439</f>
        <v>84.166666666666671</v>
      </c>
      <c r="I3439" t="s">
        <v>8224</v>
      </c>
      <c r="J3439" t="s">
        <v>8246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t="str">
        <f t="shared" si="266"/>
        <v>theater</v>
      </c>
      <c r="R3439" t="str">
        <f t="shared" si="267"/>
        <v>plays</v>
      </c>
      <c r="S3439" s="10">
        <f t="shared" si="268"/>
        <v>42205.710879629631</v>
      </c>
      <c r="T3439" s="10">
        <f t="shared" si="26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265"/>
        <v>1.042</v>
      </c>
      <c r="G3440" t="s">
        <v>8219</v>
      </c>
      <c r="H3440">
        <f>E3440/N3440</f>
        <v>186.07142857142858</v>
      </c>
      <c r="I3440" t="s">
        <v>8225</v>
      </c>
      <c r="J3440" t="s">
        <v>8247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t="str">
        <f t="shared" si="266"/>
        <v>theater</v>
      </c>
      <c r="R3440" t="str">
        <f t="shared" si="267"/>
        <v>plays</v>
      </c>
      <c r="S3440" s="10">
        <f t="shared" si="268"/>
        <v>42100.927858796291</v>
      </c>
      <c r="T3440" s="10">
        <f t="shared" si="26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265"/>
        <v>1.3467833333333334</v>
      </c>
      <c r="G3441" t="s">
        <v>8219</v>
      </c>
      <c r="H3441">
        <f>E3441/N3441</f>
        <v>89.785555555555561</v>
      </c>
      <c r="I3441" t="s">
        <v>8224</v>
      </c>
      <c r="J3441" t="s">
        <v>8246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t="str">
        <f t="shared" si="266"/>
        <v>theater</v>
      </c>
      <c r="R3441" t="str">
        <f t="shared" si="267"/>
        <v>plays</v>
      </c>
      <c r="S3441" s="10">
        <f t="shared" si="268"/>
        <v>42374.911226851851</v>
      </c>
      <c r="T3441" s="10">
        <f t="shared" si="26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265"/>
        <v>1.052184</v>
      </c>
      <c r="G3442" t="s">
        <v>8219</v>
      </c>
      <c r="H3442">
        <f>E3442/N3442</f>
        <v>64.157560975609755</v>
      </c>
      <c r="I3442" t="s">
        <v>8224</v>
      </c>
      <c r="J3442" t="s">
        <v>8246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t="str">
        <f t="shared" si="266"/>
        <v>theater</v>
      </c>
      <c r="R3442" t="str">
        <f t="shared" si="267"/>
        <v>plays</v>
      </c>
      <c r="S3442" s="10">
        <f t="shared" si="268"/>
        <v>41809.12300925926</v>
      </c>
      <c r="T3442" s="10">
        <f t="shared" si="26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265"/>
        <v>1.026</v>
      </c>
      <c r="G3443" t="s">
        <v>8219</v>
      </c>
      <c r="H3443">
        <f>E3443/N3443</f>
        <v>59.651162790697676</v>
      </c>
      <c r="I3443" t="s">
        <v>8224</v>
      </c>
      <c r="J3443" t="s">
        <v>8246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t="str">
        <f t="shared" si="266"/>
        <v>theater</v>
      </c>
      <c r="R3443" t="str">
        <f t="shared" si="267"/>
        <v>plays</v>
      </c>
      <c r="S3443" s="10">
        <f t="shared" si="268"/>
        <v>42294.429641203707</v>
      </c>
      <c r="T3443" s="10">
        <f t="shared" si="26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265"/>
        <v>1</v>
      </c>
      <c r="G3444" t="s">
        <v>8219</v>
      </c>
      <c r="H3444">
        <f>E3444/N3444</f>
        <v>31.25</v>
      </c>
      <c r="I3444" t="s">
        <v>8224</v>
      </c>
      <c r="J3444" t="s">
        <v>8246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t="str">
        <f t="shared" si="266"/>
        <v>theater</v>
      </c>
      <c r="R3444" t="str">
        <f t="shared" si="267"/>
        <v>plays</v>
      </c>
      <c r="S3444" s="10">
        <f t="shared" si="268"/>
        <v>42124.841111111105</v>
      </c>
      <c r="T3444" s="10">
        <f t="shared" si="26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265"/>
        <v>1.855</v>
      </c>
      <c r="G3445" t="s">
        <v>8219</v>
      </c>
      <c r="H3445">
        <f>E3445/N3445</f>
        <v>41.222222222222221</v>
      </c>
      <c r="I3445" t="s">
        <v>8224</v>
      </c>
      <c r="J3445" t="s">
        <v>8246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t="str">
        <f t="shared" si="266"/>
        <v>theater</v>
      </c>
      <c r="R3445" t="str">
        <f t="shared" si="267"/>
        <v>plays</v>
      </c>
      <c r="S3445" s="10">
        <f t="shared" si="268"/>
        <v>41861.524837962963</v>
      </c>
      <c r="T3445" s="10">
        <f t="shared" si="26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265"/>
        <v>2.89</v>
      </c>
      <c r="G3446" t="s">
        <v>8219</v>
      </c>
      <c r="H3446">
        <f>E3446/N3446</f>
        <v>43.35</v>
      </c>
      <c r="I3446" t="s">
        <v>8226</v>
      </c>
      <c r="J3446" t="s">
        <v>8248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t="str">
        <f t="shared" si="266"/>
        <v>theater</v>
      </c>
      <c r="R3446" t="str">
        <f t="shared" si="267"/>
        <v>plays</v>
      </c>
      <c r="S3446" s="10">
        <f t="shared" si="268"/>
        <v>42521.291504629626</v>
      </c>
      <c r="T3446" s="10">
        <f t="shared" si="26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265"/>
        <v>1</v>
      </c>
      <c r="G3447" t="s">
        <v>8219</v>
      </c>
      <c r="H3447">
        <f>E3447/N3447</f>
        <v>64.516129032258064</v>
      </c>
      <c r="I3447" t="s">
        <v>8225</v>
      </c>
      <c r="J3447" t="s">
        <v>8247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t="str">
        <f t="shared" si="266"/>
        <v>theater</v>
      </c>
      <c r="R3447" t="str">
        <f t="shared" si="267"/>
        <v>plays</v>
      </c>
      <c r="S3447" s="10">
        <f t="shared" si="268"/>
        <v>42272.530509259261</v>
      </c>
      <c r="T3447" s="10">
        <f t="shared" si="26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265"/>
        <v>1.0820000000000001</v>
      </c>
      <c r="G3448" t="s">
        <v>8219</v>
      </c>
      <c r="H3448">
        <f>E3448/N3448</f>
        <v>43.28</v>
      </c>
      <c r="I3448" t="s">
        <v>8225</v>
      </c>
      <c r="J3448" t="s">
        <v>8247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t="str">
        <f t="shared" si="266"/>
        <v>theater</v>
      </c>
      <c r="R3448" t="str">
        <f t="shared" si="267"/>
        <v>plays</v>
      </c>
      <c r="S3448" s="10">
        <f t="shared" si="268"/>
        <v>42016.832465277781</v>
      </c>
      <c r="T3448" s="10">
        <f t="shared" si="26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265"/>
        <v>1.0780000000000001</v>
      </c>
      <c r="G3449" t="s">
        <v>8219</v>
      </c>
      <c r="H3449">
        <f>E3449/N3449</f>
        <v>77</v>
      </c>
      <c r="I3449" t="s">
        <v>8224</v>
      </c>
      <c r="J3449" t="s">
        <v>8246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t="str">
        <f t="shared" si="266"/>
        <v>theater</v>
      </c>
      <c r="R3449" t="str">
        <f t="shared" si="267"/>
        <v>plays</v>
      </c>
      <c r="S3449" s="10">
        <f t="shared" si="268"/>
        <v>42402.889027777783</v>
      </c>
      <c r="T3449" s="10">
        <f t="shared" si="26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265"/>
        <v>1.0976190476190477</v>
      </c>
      <c r="G3450" t="s">
        <v>8219</v>
      </c>
      <c r="H3450">
        <f>E3450/N3450</f>
        <v>51.222222222222221</v>
      </c>
      <c r="I3450" t="s">
        <v>8224</v>
      </c>
      <c r="J3450" t="s">
        <v>8246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t="str">
        <f t="shared" si="266"/>
        <v>theater</v>
      </c>
      <c r="R3450" t="str">
        <f t="shared" si="267"/>
        <v>plays</v>
      </c>
      <c r="S3450" s="10">
        <f t="shared" si="268"/>
        <v>41960.119085648148</v>
      </c>
      <c r="T3450" s="10">
        <f t="shared" si="26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265"/>
        <v>1.70625</v>
      </c>
      <c r="G3451" t="s">
        <v>8219</v>
      </c>
      <c r="H3451">
        <f>E3451/N3451</f>
        <v>68.25</v>
      </c>
      <c r="I3451" t="s">
        <v>8224</v>
      </c>
      <c r="J3451" t="s">
        <v>8246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t="str">
        <f t="shared" si="266"/>
        <v>theater</v>
      </c>
      <c r="R3451" t="str">
        <f t="shared" si="267"/>
        <v>plays</v>
      </c>
      <c r="S3451" s="10">
        <f t="shared" si="268"/>
        <v>42532.052523148144</v>
      </c>
      <c r="T3451" s="10">
        <f t="shared" si="26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265"/>
        <v>1.52</v>
      </c>
      <c r="G3452" t="s">
        <v>8219</v>
      </c>
      <c r="H3452">
        <f>E3452/N3452</f>
        <v>19.487179487179485</v>
      </c>
      <c r="I3452" t="s">
        <v>8225</v>
      </c>
      <c r="J3452" t="s">
        <v>8247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t="str">
        <f t="shared" si="266"/>
        <v>theater</v>
      </c>
      <c r="R3452" t="str">
        <f t="shared" si="267"/>
        <v>plays</v>
      </c>
      <c r="S3452" s="10">
        <f t="shared" si="268"/>
        <v>42036.704525462963</v>
      </c>
      <c r="T3452" s="10">
        <f t="shared" si="26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265"/>
        <v>1.0123076923076924</v>
      </c>
      <c r="G3453" t="s">
        <v>8219</v>
      </c>
      <c r="H3453">
        <f>E3453/N3453</f>
        <v>41.125</v>
      </c>
      <c r="I3453" t="s">
        <v>8224</v>
      </c>
      <c r="J3453" t="s">
        <v>8246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t="str">
        <f t="shared" si="266"/>
        <v>theater</v>
      </c>
      <c r="R3453" t="str">
        <f t="shared" si="267"/>
        <v>plays</v>
      </c>
      <c r="S3453" s="10">
        <f t="shared" si="268"/>
        <v>42088.723692129628</v>
      </c>
      <c r="T3453" s="10">
        <f t="shared" si="26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265"/>
        <v>1.532</v>
      </c>
      <c r="G3454" t="s">
        <v>8219</v>
      </c>
      <c r="H3454">
        <f>E3454/N3454</f>
        <v>41.405405405405403</v>
      </c>
      <c r="I3454" t="s">
        <v>8224</v>
      </c>
      <c r="J3454" t="s">
        <v>8246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t="str">
        <f t="shared" si="266"/>
        <v>theater</v>
      </c>
      <c r="R3454" t="str">
        <f t="shared" si="267"/>
        <v>plays</v>
      </c>
      <c r="S3454" s="10">
        <f t="shared" si="268"/>
        <v>41820.639189814814</v>
      </c>
      <c r="T3454" s="10">
        <f t="shared" si="26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265"/>
        <v>1.2833333333333334</v>
      </c>
      <c r="G3455" t="s">
        <v>8219</v>
      </c>
      <c r="H3455">
        <f>E3455/N3455</f>
        <v>27.5</v>
      </c>
      <c r="I3455" t="s">
        <v>8225</v>
      </c>
      <c r="J3455" t="s">
        <v>8247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t="str">
        <f t="shared" si="266"/>
        <v>theater</v>
      </c>
      <c r="R3455" t="str">
        <f t="shared" si="267"/>
        <v>plays</v>
      </c>
      <c r="S3455" s="10">
        <f t="shared" si="268"/>
        <v>42535.97865740741</v>
      </c>
      <c r="T3455" s="10">
        <f t="shared" si="26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265"/>
        <v>1.0071428571428571</v>
      </c>
      <c r="G3456" t="s">
        <v>8219</v>
      </c>
      <c r="H3456">
        <f>E3456/N3456</f>
        <v>33.571428571428569</v>
      </c>
      <c r="I3456" t="s">
        <v>8225</v>
      </c>
      <c r="J3456" t="s">
        <v>8247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t="str">
        <f t="shared" si="266"/>
        <v>theater</v>
      </c>
      <c r="R3456" t="str">
        <f t="shared" si="267"/>
        <v>plays</v>
      </c>
      <c r="S3456" s="10">
        <f t="shared" si="268"/>
        <v>41821.698599537034</v>
      </c>
      <c r="T3456" s="10">
        <f t="shared" si="26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265"/>
        <v>1.0065</v>
      </c>
      <c r="G3457" t="s">
        <v>8219</v>
      </c>
      <c r="H3457">
        <f>E3457/N3457</f>
        <v>145.86956521739131</v>
      </c>
      <c r="I3457" t="s">
        <v>8224</v>
      </c>
      <c r="J3457" t="s">
        <v>8246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t="str">
        <f t="shared" si="266"/>
        <v>theater</v>
      </c>
      <c r="R3457" t="str">
        <f t="shared" si="267"/>
        <v>plays</v>
      </c>
      <c r="S3457" s="10">
        <f t="shared" si="268"/>
        <v>42626.7503125</v>
      </c>
      <c r="T3457" s="10">
        <f t="shared" si="26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si="265"/>
        <v>1.913</v>
      </c>
      <c r="G3458" t="s">
        <v>8219</v>
      </c>
      <c r="H3458">
        <f>E3458/N3458</f>
        <v>358.6875</v>
      </c>
      <c r="I3458" t="s">
        <v>8224</v>
      </c>
      <c r="J3458" t="s">
        <v>8246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t="str">
        <f t="shared" si="266"/>
        <v>theater</v>
      </c>
      <c r="R3458" t="str">
        <f t="shared" si="267"/>
        <v>plays</v>
      </c>
      <c r="S3458" s="10">
        <f t="shared" si="268"/>
        <v>41821.205636574072</v>
      </c>
      <c r="T3458" s="10">
        <f t="shared" si="26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ref="F3459:F3522" si="270">E3459/D3459</f>
        <v>1.4019999999999999</v>
      </c>
      <c r="G3459" t="s">
        <v>8219</v>
      </c>
      <c r="H3459">
        <f>E3459/N3459</f>
        <v>50.981818181818184</v>
      </c>
      <c r="I3459" t="s">
        <v>8224</v>
      </c>
      <c r="J3459" t="s">
        <v>8246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t="str">
        <f t="shared" ref="Q3459:Q3522" si="271">LEFT(P3459,(FIND("/",P3459,1)-1))</f>
        <v>theater</v>
      </c>
      <c r="R3459" t="str">
        <f t="shared" ref="R3459:R3522" si="272">MID(P3459,FIND("/",P3459)+1,256)</f>
        <v>plays</v>
      </c>
      <c r="S3459" s="10">
        <f t="shared" ref="S3459:S3522" si="273">(((L3459/60)/60)/24)+DATE(1970,1,1)</f>
        <v>42016.706678240742</v>
      </c>
      <c r="T3459" s="10">
        <f t="shared" ref="T3459:T3522" si="274">(((K3459/60)/60)/24)+DATE(1970,1,1)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270"/>
        <v>1.2433537832310839</v>
      </c>
      <c r="G3460" t="s">
        <v>8219</v>
      </c>
      <c r="H3460">
        <f>E3460/N3460</f>
        <v>45.037037037037038</v>
      </c>
      <c r="I3460" t="s">
        <v>8224</v>
      </c>
      <c r="J3460" t="s">
        <v>8246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t="str">
        <f t="shared" si="271"/>
        <v>theater</v>
      </c>
      <c r="R3460" t="str">
        <f t="shared" si="272"/>
        <v>plays</v>
      </c>
      <c r="S3460" s="10">
        <f t="shared" si="273"/>
        <v>42011.202581018515</v>
      </c>
      <c r="T3460" s="10">
        <f t="shared" si="27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270"/>
        <v>1.262</v>
      </c>
      <c r="G3461" t="s">
        <v>8219</v>
      </c>
      <c r="H3461">
        <f>E3461/N3461</f>
        <v>17.527777777777779</v>
      </c>
      <c r="I3461" t="s">
        <v>8225</v>
      </c>
      <c r="J3461" t="s">
        <v>8247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t="str">
        <f t="shared" si="271"/>
        <v>theater</v>
      </c>
      <c r="R3461" t="str">
        <f t="shared" si="272"/>
        <v>plays</v>
      </c>
      <c r="S3461" s="10">
        <f t="shared" si="273"/>
        <v>42480.479861111111</v>
      </c>
      <c r="T3461" s="10">
        <f t="shared" si="27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270"/>
        <v>1.9</v>
      </c>
      <c r="G3462" t="s">
        <v>8219</v>
      </c>
      <c r="H3462">
        <f>E3462/N3462</f>
        <v>50</v>
      </c>
      <c r="I3462" t="s">
        <v>8225</v>
      </c>
      <c r="J3462" t="s">
        <v>8247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t="str">
        <f t="shared" si="271"/>
        <v>theater</v>
      </c>
      <c r="R3462" t="str">
        <f t="shared" si="272"/>
        <v>plays</v>
      </c>
      <c r="S3462" s="10">
        <f t="shared" si="273"/>
        <v>41852.527222222219</v>
      </c>
      <c r="T3462" s="10">
        <f t="shared" si="27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270"/>
        <v>1.39</v>
      </c>
      <c r="G3463" t="s">
        <v>8219</v>
      </c>
      <c r="H3463">
        <f>E3463/N3463</f>
        <v>57.916666666666664</v>
      </c>
      <c r="I3463" t="s">
        <v>8224</v>
      </c>
      <c r="J3463" t="s">
        <v>8246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t="str">
        <f t="shared" si="271"/>
        <v>theater</v>
      </c>
      <c r="R3463" t="str">
        <f t="shared" si="272"/>
        <v>plays</v>
      </c>
      <c r="S3463" s="10">
        <f t="shared" si="273"/>
        <v>42643.632858796293</v>
      </c>
      <c r="T3463" s="10">
        <f t="shared" si="27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270"/>
        <v>2.02</v>
      </c>
      <c r="G3464" t="s">
        <v>8219</v>
      </c>
      <c r="H3464">
        <f>E3464/N3464</f>
        <v>29.705882352941178</v>
      </c>
      <c r="I3464" t="s">
        <v>8224</v>
      </c>
      <c r="J3464" t="s">
        <v>8246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t="str">
        <f t="shared" si="271"/>
        <v>theater</v>
      </c>
      <c r="R3464" t="str">
        <f t="shared" si="272"/>
        <v>plays</v>
      </c>
      <c r="S3464" s="10">
        <f t="shared" si="273"/>
        <v>42179.898472222223</v>
      </c>
      <c r="T3464" s="10">
        <f t="shared" si="27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270"/>
        <v>1.0338000000000001</v>
      </c>
      <c r="G3465" t="s">
        <v>8219</v>
      </c>
      <c r="H3465">
        <f>E3465/N3465</f>
        <v>90.684210526315795</v>
      </c>
      <c r="I3465" t="s">
        <v>8229</v>
      </c>
      <c r="J3465" t="s">
        <v>8251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t="str">
        <f t="shared" si="271"/>
        <v>theater</v>
      </c>
      <c r="R3465" t="str">
        <f t="shared" si="272"/>
        <v>plays</v>
      </c>
      <c r="S3465" s="10">
        <f t="shared" si="273"/>
        <v>42612.918807870374</v>
      </c>
      <c r="T3465" s="10">
        <f t="shared" si="27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270"/>
        <v>1.023236</v>
      </c>
      <c r="G3466" t="s">
        <v>8219</v>
      </c>
      <c r="H3466">
        <f>E3466/N3466</f>
        <v>55.012688172043013</v>
      </c>
      <c r="I3466" t="s">
        <v>8224</v>
      </c>
      <c r="J3466" t="s">
        <v>8246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t="str">
        <f t="shared" si="271"/>
        <v>theater</v>
      </c>
      <c r="R3466" t="str">
        <f t="shared" si="272"/>
        <v>plays</v>
      </c>
      <c r="S3466" s="10">
        <f t="shared" si="273"/>
        <v>42575.130057870367</v>
      </c>
      <c r="T3466" s="10">
        <f t="shared" si="27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270"/>
        <v>1.03</v>
      </c>
      <c r="G3467" t="s">
        <v>8219</v>
      </c>
      <c r="H3467">
        <f>E3467/N3467</f>
        <v>57.222222222222221</v>
      </c>
      <c r="I3467" t="s">
        <v>8225</v>
      </c>
      <c r="J3467" t="s">
        <v>8247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t="str">
        <f t="shared" si="271"/>
        <v>theater</v>
      </c>
      <c r="R3467" t="str">
        <f t="shared" si="272"/>
        <v>plays</v>
      </c>
      <c r="S3467" s="10">
        <f t="shared" si="273"/>
        <v>42200.625833333332</v>
      </c>
      <c r="T3467" s="10">
        <f t="shared" si="27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270"/>
        <v>1.2714285714285714</v>
      </c>
      <c r="G3468" t="s">
        <v>8219</v>
      </c>
      <c r="H3468">
        <f>E3468/N3468</f>
        <v>72.950819672131146</v>
      </c>
      <c r="I3468" t="s">
        <v>8224</v>
      </c>
      <c r="J3468" t="s">
        <v>8246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t="str">
        <f t="shared" si="271"/>
        <v>theater</v>
      </c>
      <c r="R3468" t="str">
        <f t="shared" si="272"/>
        <v>plays</v>
      </c>
      <c r="S3468" s="10">
        <f t="shared" si="273"/>
        <v>42420.019097222219</v>
      </c>
      <c r="T3468" s="10">
        <f t="shared" si="27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270"/>
        <v>1.01</v>
      </c>
      <c r="G3469" t="s">
        <v>8219</v>
      </c>
      <c r="H3469">
        <f>E3469/N3469</f>
        <v>64.468085106382972</v>
      </c>
      <c r="I3469" t="s">
        <v>8224</v>
      </c>
      <c r="J3469" t="s">
        <v>8246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t="str">
        <f t="shared" si="271"/>
        <v>theater</v>
      </c>
      <c r="R3469" t="str">
        <f t="shared" si="272"/>
        <v>plays</v>
      </c>
      <c r="S3469" s="10">
        <f t="shared" si="273"/>
        <v>42053.671666666662</v>
      </c>
      <c r="T3469" s="10">
        <f t="shared" si="27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270"/>
        <v>1.2178</v>
      </c>
      <c r="G3470" t="s">
        <v>8219</v>
      </c>
      <c r="H3470">
        <f>E3470/N3470</f>
        <v>716.35294117647061</v>
      </c>
      <c r="I3470" t="s">
        <v>8224</v>
      </c>
      <c r="J3470" t="s">
        <v>8246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t="str">
        <f t="shared" si="271"/>
        <v>theater</v>
      </c>
      <c r="R3470" t="str">
        <f t="shared" si="272"/>
        <v>plays</v>
      </c>
      <c r="S3470" s="10">
        <f t="shared" si="273"/>
        <v>42605.765381944439</v>
      </c>
      <c r="T3470" s="10">
        <f t="shared" si="27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270"/>
        <v>1.1339285714285714</v>
      </c>
      <c r="G3471" t="s">
        <v>8219</v>
      </c>
      <c r="H3471">
        <f>E3471/N3471</f>
        <v>50.396825396825399</v>
      </c>
      <c r="I3471" t="s">
        <v>8224</v>
      </c>
      <c r="J3471" t="s">
        <v>8246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t="str">
        <f t="shared" si="271"/>
        <v>theater</v>
      </c>
      <c r="R3471" t="str">
        <f t="shared" si="272"/>
        <v>plays</v>
      </c>
      <c r="S3471" s="10">
        <f t="shared" si="273"/>
        <v>42458.641724537039</v>
      </c>
      <c r="T3471" s="10">
        <f t="shared" si="27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270"/>
        <v>1.5</v>
      </c>
      <c r="G3472" t="s">
        <v>8219</v>
      </c>
      <c r="H3472">
        <f>E3472/N3472</f>
        <v>41.666666666666664</v>
      </c>
      <c r="I3472" t="s">
        <v>8224</v>
      </c>
      <c r="J3472" t="s">
        <v>8246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t="str">
        <f t="shared" si="271"/>
        <v>theater</v>
      </c>
      <c r="R3472" t="str">
        <f t="shared" si="272"/>
        <v>plays</v>
      </c>
      <c r="S3472" s="10">
        <f t="shared" si="273"/>
        <v>42529.022013888884</v>
      </c>
      <c r="T3472" s="10">
        <f t="shared" si="27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270"/>
        <v>2.1459999999999999</v>
      </c>
      <c r="G3473" t="s">
        <v>8219</v>
      </c>
      <c r="H3473">
        <f>E3473/N3473</f>
        <v>35.766666666666666</v>
      </c>
      <c r="I3473" t="s">
        <v>8225</v>
      </c>
      <c r="J3473" t="s">
        <v>8247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t="str">
        <f t="shared" si="271"/>
        <v>theater</v>
      </c>
      <c r="R3473" t="str">
        <f t="shared" si="272"/>
        <v>plays</v>
      </c>
      <c r="S3473" s="10">
        <f t="shared" si="273"/>
        <v>41841.820486111108</v>
      </c>
      <c r="T3473" s="10">
        <f t="shared" si="27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270"/>
        <v>1.0205</v>
      </c>
      <c r="G3474" t="s">
        <v>8219</v>
      </c>
      <c r="H3474">
        <f>E3474/N3474</f>
        <v>88.739130434782609</v>
      </c>
      <c r="I3474" t="s">
        <v>8224</v>
      </c>
      <c r="J3474" t="s">
        <v>8246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t="str">
        <f t="shared" si="271"/>
        <v>theater</v>
      </c>
      <c r="R3474" t="str">
        <f t="shared" si="272"/>
        <v>plays</v>
      </c>
      <c r="S3474" s="10">
        <f t="shared" si="273"/>
        <v>41928.170497685183</v>
      </c>
      <c r="T3474" s="10">
        <f t="shared" si="27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270"/>
        <v>1</v>
      </c>
      <c r="G3475" t="s">
        <v>8219</v>
      </c>
      <c r="H3475">
        <f>E3475/N3475</f>
        <v>148.4848484848485</v>
      </c>
      <c r="I3475" t="s">
        <v>8224</v>
      </c>
      <c r="J3475" t="s">
        <v>8246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t="str">
        <f t="shared" si="271"/>
        <v>theater</v>
      </c>
      <c r="R3475" t="str">
        <f t="shared" si="272"/>
        <v>plays</v>
      </c>
      <c r="S3475" s="10">
        <f t="shared" si="273"/>
        <v>42062.834444444445</v>
      </c>
      <c r="T3475" s="10">
        <f t="shared" si="27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270"/>
        <v>1.01</v>
      </c>
      <c r="G3476" t="s">
        <v>8219</v>
      </c>
      <c r="H3476">
        <f>E3476/N3476</f>
        <v>51.794871794871796</v>
      </c>
      <c r="I3476" t="s">
        <v>8225</v>
      </c>
      <c r="J3476" t="s">
        <v>8247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t="str">
        <f t="shared" si="271"/>
        <v>theater</v>
      </c>
      <c r="R3476" t="str">
        <f t="shared" si="272"/>
        <v>plays</v>
      </c>
      <c r="S3476" s="10">
        <f t="shared" si="273"/>
        <v>42541.501516203702</v>
      </c>
      <c r="T3476" s="10">
        <f t="shared" si="27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270"/>
        <v>1.1333333333333333</v>
      </c>
      <c r="G3477" t="s">
        <v>8219</v>
      </c>
      <c r="H3477">
        <f>E3477/N3477</f>
        <v>20</v>
      </c>
      <c r="I3477" t="s">
        <v>8225</v>
      </c>
      <c r="J3477" t="s">
        <v>8247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t="str">
        <f t="shared" si="271"/>
        <v>theater</v>
      </c>
      <c r="R3477" t="str">
        <f t="shared" si="272"/>
        <v>plays</v>
      </c>
      <c r="S3477" s="10">
        <f t="shared" si="273"/>
        <v>41918.880833333329</v>
      </c>
      <c r="T3477" s="10">
        <f t="shared" si="27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270"/>
        <v>1.04</v>
      </c>
      <c r="G3478" t="s">
        <v>8219</v>
      </c>
      <c r="H3478">
        <f>E3478/N3478</f>
        <v>52</v>
      </c>
      <c r="I3478" t="s">
        <v>8224</v>
      </c>
      <c r="J3478" t="s">
        <v>8246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t="str">
        <f t="shared" si="271"/>
        <v>theater</v>
      </c>
      <c r="R3478" t="str">
        <f t="shared" si="272"/>
        <v>plays</v>
      </c>
      <c r="S3478" s="10">
        <f t="shared" si="273"/>
        <v>41921.279976851853</v>
      </c>
      <c r="T3478" s="10">
        <f t="shared" si="27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270"/>
        <v>1.1533333333333333</v>
      </c>
      <c r="G3479" t="s">
        <v>8219</v>
      </c>
      <c r="H3479">
        <f>E3479/N3479</f>
        <v>53.230769230769234</v>
      </c>
      <c r="I3479" t="s">
        <v>8224</v>
      </c>
      <c r="J3479" t="s">
        <v>8246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t="str">
        <f t="shared" si="271"/>
        <v>theater</v>
      </c>
      <c r="R3479" t="str">
        <f t="shared" si="272"/>
        <v>plays</v>
      </c>
      <c r="S3479" s="10">
        <f t="shared" si="273"/>
        <v>42128.736608796295</v>
      </c>
      <c r="T3479" s="10">
        <f t="shared" si="27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270"/>
        <v>1.1285000000000001</v>
      </c>
      <c r="G3480" t="s">
        <v>8219</v>
      </c>
      <c r="H3480">
        <f>E3480/N3480</f>
        <v>39.596491228070178</v>
      </c>
      <c r="I3480" t="s">
        <v>8224</v>
      </c>
      <c r="J3480" t="s">
        <v>8246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t="str">
        <f t="shared" si="271"/>
        <v>theater</v>
      </c>
      <c r="R3480" t="str">
        <f t="shared" si="272"/>
        <v>plays</v>
      </c>
      <c r="S3480" s="10">
        <f t="shared" si="273"/>
        <v>42053.916921296302</v>
      </c>
      <c r="T3480" s="10">
        <f t="shared" si="27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270"/>
        <v>1.2786666666666666</v>
      </c>
      <c r="G3481" t="s">
        <v>8219</v>
      </c>
      <c r="H3481">
        <f>E3481/N3481</f>
        <v>34.25</v>
      </c>
      <c r="I3481" t="s">
        <v>8225</v>
      </c>
      <c r="J3481" t="s">
        <v>8247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t="str">
        <f t="shared" si="271"/>
        <v>theater</v>
      </c>
      <c r="R3481" t="str">
        <f t="shared" si="272"/>
        <v>plays</v>
      </c>
      <c r="S3481" s="10">
        <f t="shared" si="273"/>
        <v>41781.855092592588</v>
      </c>
      <c r="T3481" s="10">
        <f t="shared" si="27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270"/>
        <v>1.4266666666666667</v>
      </c>
      <c r="G3482" t="s">
        <v>8219</v>
      </c>
      <c r="H3482">
        <f>E3482/N3482</f>
        <v>164.61538461538461</v>
      </c>
      <c r="I3482" t="s">
        <v>8224</v>
      </c>
      <c r="J3482" t="s">
        <v>8246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t="str">
        <f t="shared" si="271"/>
        <v>theater</v>
      </c>
      <c r="R3482" t="str">
        <f t="shared" si="272"/>
        <v>plays</v>
      </c>
      <c r="S3482" s="10">
        <f t="shared" si="273"/>
        <v>42171.317442129628</v>
      </c>
      <c r="T3482" s="10">
        <f t="shared" si="27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270"/>
        <v>1.1879999999999999</v>
      </c>
      <c r="G3483" t="s">
        <v>8219</v>
      </c>
      <c r="H3483">
        <f>E3483/N3483</f>
        <v>125.05263157894737</v>
      </c>
      <c r="I3483" t="s">
        <v>8226</v>
      </c>
      <c r="J3483" t="s">
        <v>8248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t="str">
        <f t="shared" si="271"/>
        <v>theater</v>
      </c>
      <c r="R3483" t="str">
        <f t="shared" si="272"/>
        <v>plays</v>
      </c>
      <c r="S3483" s="10">
        <f t="shared" si="273"/>
        <v>41989.24754629629</v>
      </c>
      <c r="T3483" s="10">
        <f t="shared" si="27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270"/>
        <v>1.3833333333333333</v>
      </c>
      <c r="G3484" t="s">
        <v>8219</v>
      </c>
      <c r="H3484">
        <f>E3484/N3484</f>
        <v>51.875</v>
      </c>
      <c r="I3484" t="s">
        <v>8225</v>
      </c>
      <c r="J3484" t="s">
        <v>8247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t="str">
        <f t="shared" si="271"/>
        <v>theater</v>
      </c>
      <c r="R3484" t="str">
        <f t="shared" si="272"/>
        <v>plays</v>
      </c>
      <c r="S3484" s="10">
        <f t="shared" si="273"/>
        <v>41796.771597222221</v>
      </c>
      <c r="T3484" s="10">
        <f t="shared" si="27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270"/>
        <v>1.599402985074627</v>
      </c>
      <c r="G3485" t="s">
        <v>8219</v>
      </c>
      <c r="H3485">
        <f>E3485/N3485</f>
        <v>40.285714285714285</v>
      </c>
      <c r="I3485" t="s">
        <v>8224</v>
      </c>
      <c r="J3485" t="s">
        <v>8246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t="str">
        <f t="shared" si="271"/>
        <v>theater</v>
      </c>
      <c r="R3485" t="str">
        <f t="shared" si="272"/>
        <v>plays</v>
      </c>
      <c r="S3485" s="10">
        <f t="shared" si="273"/>
        <v>41793.668761574074</v>
      </c>
      <c r="T3485" s="10">
        <f t="shared" si="27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270"/>
        <v>1.1424000000000001</v>
      </c>
      <c r="G3486" t="s">
        <v>8219</v>
      </c>
      <c r="H3486">
        <f>E3486/N3486</f>
        <v>64.909090909090907</v>
      </c>
      <c r="I3486" t="s">
        <v>8224</v>
      </c>
      <c r="J3486" t="s">
        <v>8246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t="str">
        <f t="shared" si="271"/>
        <v>theater</v>
      </c>
      <c r="R3486" t="str">
        <f t="shared" si="272"/>
        <v>plays</v>
      </c>
      <c r="S3486" s="10">
        <f t="shared" si="273"/>
        <v>42506.760405092587</v>
      </c>
      <c r="T3486" s="10">
        <f t="shared" si="27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270"/>
        <v>1.0060606060606061</v>
      </c>
      <c r="G3487" t="s">
        <v>8219</v>
      </c>
      <c r="H3487">
        <f>E3487/N3487</f>
        <v>55.333333333333336</v>
      </c>
      <c r="I3487" t="s">
        <v>8224</v>
      </c>
      <c r="J3487" t="s">
        <v>8246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t="str">
        <f t="shared" si="271"/>
        <v>theater</v>
      </c>
      <c r="R3487" t="str">
        <f t="shared" si="272"/>
        <v>plays</v>
      </c>
      <c r="S3487" s="10">
        <f t="shared" si="273"/>
        <v>42372.693055555559</v>
      </c>
      <c r="T3487" s="10">
        <f t="shared" si="27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270"/>
        <v>1.552</v>
      </c>
      <c r="G3488" t="s">
        <v>8219</v>
      </c>
      <c r="H3488">
        <f>E3488/N3488</f>
        <v>83.142857142857139</v>
      </c>
      <c r="I3488" t="s">
        <v>8224</v>
      </c>
      <c r="J3488" t="s">
        <v>8246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t="str">
        <f t="shared" si="271"/>
        <v>theater</v>
      </c>
      <c r="R3488" t="str">
        <f t="shared" si="272"/>
        <v>plays</v>
      </c>
      <c r="S3488" s="10">
        <f t="shared" si="273"/>
        <v>42126.87501157407</v>
      </c>
      <c r="T3488" s="10">
        <f t="shared" si="27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270"/>
        <v>1.2775000000000001</v>
      </c>
      <c r="G3489" t="s">
        <v>8219</v>
      </c>
      <c r="H3489">
        <f>E3489/N3489</f>
        <v>38.712121212121211</v>
      </c>
      <c r="I3489" t="s">
        <v>8225</v>
      </c>
      <c r="J3489" t="s">
        <v>8247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t="str">
        <f t="shared" si="271"/>
        <v>theater</v>
      </c>
      <c r="R3489" t="str">
        <f t="shared" si="272"/>
        <v>plays</v>
      </c>
      <c r="S3489" s="10">
        <f t="shared" si="273"/>
        <v>42149.940416666665</v>
      </c>
      <c r="T3489" s="10">
        <f t="shared" si="27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270"/>
        <v>1.212</v>
      </c>
      <c r="G3490" t="s">
        <v>8219</v>
      </c>
      <c r="H3490">
        <f>E3490/N3490</f>
        <v>125.37931034482759</v>
      </c>
      <c r="I3490" t="s">
        <v>8224</v>
      </c>
      <c r="J3490" t="s">
        <v>8246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t="str">
        <f t="shared" si="271"/>
        <v>theater</v>
      </c>
      <c r="R3490" t="str">
        <f t="shared" si="272"/>
        <v>plays</v>
      </c>
      <c r="S3490" s="10">
        <f t="shared" si="273"/>
        <v>42087.768055555556</v>
      </c>
      <c r="T3490" s="10">
        <f t="shared" si="27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270"/>
        <v>1.127</v>
      </c>
      <c r="G3491" t="s">
        <v>8219</v>
      </c>
      <c r="H3491">
        <f>E3491/N3491</f>
        <v>78.263888888888886</v>
      </c>
      <c r="I3491" t="s">
        <v>8225</v>
      </c>
      <c r="J3491" t="s">
        <v>8247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t="str">
        <f t="shared" si="271"/>
        <v>theater</v>
      </c>
      <c r="R3491" t="str">
        <f t="shared" si="272"/>
        <v>plays</v>
      </c>
      <c r="S3491" s="10">
        <f t="shared" si="273"/>
        <v>41753.635775462964</v>
      </c>
      <c r="T3491" s="10">
        <f t="shared" si="27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270"/>
        <v>1.2749999999999999</v>
      </c>
      <c r="G3492" t="s">
        <v>8219</v>
      </c>
      <c r="H3492">
        <f>E3492/N3492</f>
        <v>47.222222222222221</v>
      </c>
      <c r="I3492" t="s">
        <v>8224</v>
      </c>
      <c r="J3492" t="s">
        <v>8246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t="str">
        <f t="shared" si="271"/>
        <v>theater</v>
      </c>
      <c r="R3492" t="str">
        <f t="shared" si="272"/>
        <v>plays</v>
      </c>
      <c r="S3492" s="10">
        <f t="shared" si="273"/>
        <v>42443.802361111113</v>
      </c>
      <c r="T3492" s="10">
        <f t="shared" si="27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270"/>
        <v>1.5820000000000001</v>
      </c>
      <c r="G3493" t="s">
        <v>8219</v>
      </c>
      <c r="H3493">
        <f>E3493/N3493</f>
        <v>79.099999999999994</v>
      </c>
      <c r="I3493" t="s">
        <v>8224</v>
      </c>
      <c r="J3493" t="s">
        <v>8246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t="str">
        <f t="shared" si="271"/>
        <v>theater</v>
      </c>
      <c r="R3493" t="str">
        <f t="shared" si="272"/>
        <v>plays</v>
      </c>
      <c r="S3493" s="10">
        <f t="shared" si="273"/>
        <v>42121.249814814815</v>
      </c>
      <c r="T3493" s="10">
        <f t="shared" si="27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270"/>
        <v>1.0526894736842105</v>
      </c>
      <c r="G3494" t="s">
        <v>8219</v>
      </c>
      <c r="H3494">
        <f>E3494/N3494</f>
        <v>114.29199999999999</v>
      </c>
      <c r="I3494" t="s">
        <v>8224</v>
      </c>
      <c r="J3494" t="s">
        <v>8246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t="str">
        <f t="shared" si="271"/>
        <v>theater</v>
      </c>
      <c r="R3494" t="str">
        <f t="shared" si="272"/>
        <v>plays</v>
      </c>
      <c r="S3494" s="10">
        <f t="shared" si="273"/>
        <v>42268.009224537032</v>
      </c>
      <c r="T3494" s="10">
        <f t="shared" si="27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270"/>
        <v>1</v>
      </c>
      <c r="G3495" t="s">
        <v>8219</v>
      </c>
      <c r="H3495">
        <f>E3495/N3495</f>
        <v>51.724137931034484</v>
      </c>
      <c r="I3495" t="s">
        <v>8224</v>
      </c>
      <c r="J3495" t="s">
        <v>8246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t="str">
        <f t="shared" si="271"/>
        <v>theater</v>
      </c>
      <c r="R3495" t="str">
        <f t="shared" si="272"/>
        <v>plays</v>
      </c>
      <c r="S3495" s="10">
        <f t="shared" si="273"/>
        <v>41848.866157407407</v>
      </c>
      <c r="T3495" s="10">
        <f t="shared" si="27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270"/>
        <v>1</v>
      </c>
      <c r="G3496" t="s">
        <v>8219</v>
      </c>
      <c r="H3496">
        <f>E3496/N3496</f>
        <v>30.76923076923077</v>
      </c>
      <c r="I3496" t="s">
        <v>8224</v>
      </c>
      <c r="J3496" t="s">
        <v>8246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t="str">
        <f t="shared" si="271"/>
        <v>theater</v>
      </c>
      <c r="R3496" t="str">
        <f t="shared" si="272"/>
        <v>plays</v>
      </c>
      <c r="S3496" s="10">
        <f t="shared" si="273"/>
        <v>42689.214988425927</v>
      </c>
      <c r="T3496" s="10">
        <f t="shared" si="27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270"/>
        <v>1.0686</v>
      </c>
      <c r="G3497" t="s">
        <v>8219</v>
      </c>
      <c r="H3497">
        <f>E3497/N3497</f>
        <v>74.208333333333329</v>
      </c>
      <c r="I3497" t="s">
        <v>8229</v>
      </c>
      <c r="J3497" t="s">
        <v>8251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t="str">
        <f t="shared" si="271"/>
        <v>theater</v>
      </c>
      <c r="R3497" t="str">
        <f t="shared" si="272"/>
        <v>plays</v>
      </c>
      <c r="S3497" s="10">
        <f t="shared" si="273"/>
        <v>41915.762835648151</v>
      </c>
      <c r="T3497" s="10">
        <f t="shared" si="27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270"/>
        <v>1.244</v>
      </c>
      <c r="G3498" t="s">
        <v>8219</v>
      </c>
      <c r="H3498">
        <f>E3498/N3498</f>
        <v>47.846153846153847</v>
      </c>
      <c r="I3498" t="s">
        <v>8224</v>
      </c>
      <c r="J3498" t="s">
        <v>8246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t="str">
        <f t="shared" si="271"/>
        <v>theater</v>
      </c>
      <c r="R3498" t="str">
        <f t="shared" si="272"/>
        <v>plays</v>
      </c>
      <c r="S3498" s="10">
        <f t="shared" si="273"/>
        <v>42584.846828703703</v>
      </c>
      <c r="T3498" s="10">
        <f t="shared" si="27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270"/>
        <v>1.0870406189555126</v>
      </c>
      <c r="G3499" t="s">
        <v>8219</v>
      </c>
      <c r="H3499">
        <f>E3499/N3499</f>
        <v>34.408163265306122</v>
      </c>
      <c r="I3499" t="s">
        <v>8224</v>
      </c>
      <c r="J3499" t="s">
        <v>8246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t="str">
        <f t="shared" si="271"/>
        <v>theater</v>
      </c>
      <c r="R3499" t="str">
        <f t="shared" si="272"/>
        <v>plays</v>
      </c>
      <c r="S3499" s="10">
        <f t="shared" si="273"/>
        <v>42511.741944444439</v>
      </c>
      <c r="T3499" s="10">
        <f t="shared" si="27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270"/>
        <v>1.0242424242424242</v>
      </c>
      <c r="G3500" t="s">
        <v>8219</v>
      </c>
      <c r="H3500">
        <f>E3500/N3500</f>
        <v>40.238095238095241</v>
      </c>
      <c r="I3500" t="s">
        <v>8229</v>
      </c>
      <c r="J3500" t="s">
        <v>8251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t="str">
        <f t="shared" si="271"/>
        <v>theater</v>
      </c>
      <c r="R3500" t="str">
        <f t="shared" si="272"/>
        <v>plays</v>
      </c>
      <c r="S3500" s="10">
        <f t="shared" si="273"/>
        <v>42459.15861111111</v>
      </c>
      <c r="T3500" s="10">
        <f t="shared" si="27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270"/>
        <v>1.0549999999999999</v>
      </c>
      <c r="G3501" t="s">
        <v>8219</v>
      </c>
      <c r="H3501">
        <f>E3501/N3501</f>
        <v>60.285714285714285</v>
      </c>
      <c r="I3501" t="s">
        <v>8224</v>
      </c>
      <c r="J3501" t="s">
        <v>8246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t="str">
        <f t="shared" si="271"/>
        <v>theater</v>
      </c>
      <c r="R3501" t="str">
        <f t="shared" si="272"/>
        <v>plays</v>
      </c>
      <c r="S3501" s="10">
        <f t="shared" si="273"/>
        <v>42132.036168981482</v>
      </c>
      <c r="T3501" s="10">
        <f t="shared" si="27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270"/>
        <v>1.0629999999999999</v>
      </c>
      <c r="G3502" t="s">
        <v>8219</v>
      </c>
      <c r="H3502">
        <f>E3502/N3502</f>
        <v>25.30952380952381</v>
      </c>
      <c r="I3502" t="s">
        <v>8224</v>
      </c>
      <c r="J3502" t="s">
        <v>8246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t="str">
        <f t="shared" si="271"/>
        <v>theater</v>
      </c>
      <c r="R3502" t="str">
        <f t="shared" si="272"/>
        <v>plays</v>
      </c>
      <c r="S3502" s="10">
        <f t="shared" si="273"/>
        <v>42419.91942129629</v>
      </c>
      <c r="T3502" s="10">
        <f t="shared" si="27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270"/>
        <v>1.0066666666666666</v>
      </c>
      <c r="G3503" t="s">
        <v>8219</v>
      </c>
      <c r="H3503">
        <f>E3503/N3503</f>
        <v>35.952380952380949</v>
      </c>
      <c r="I3503" t="s">
        <v>8225</v>
      </c>
      <c r="J3503" t="s">
        <v>8247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t="str">
        <f t="shared" si="271"/>
        <v>theater</v>
      </c>
      <c r="R3503" t="str">
        <f t="shared" si="272"/>
        <v>plays</v>
      </c>
      <c r="S3503" s="10">
        <f t="shared" si="273"/>
        <v>42233.763831018514</v>
      </c>
      <c r="T3503" s="10">
        <f t="shared" si="27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270"/>
        <v>1.054</v>
      </c>
      <c r="G3504" t="s">
        <v>8219</v>
      </c>
      <c r="H3504">
        <f>E3504/N3504</f>
        <v>136</v>
      </c>
      <c r="I3504" t="s">
        <v>8224</v>
      </c>
      <c r="J3504" t="s">
        <v>8246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t="str">
        <f t="shared" si="271"/>
        <v>theater</v>
      </c>
      <c r="R3504" t="str">
        <f t="shared" si="272"/>
        <v>plays</v>
      </c>
      <c r="S3504" s="10">
        <f t="shared" si="273"/>
        <v>42430.839398148149</v>
      </c>
      <c r="T3504" s="10">
        <f t="shared" si="27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270"/>
        <v>1.0755999999999999</v>
      </c>
      <c r="G3505" t="s">
        <v>8219</v>
      </c>
      <c r="H3505">
        <f>E3505/N3505</f>
        <v>70.763157894736835</v>
      </c>
      <c r="I3505" t="s">
        <v>8225</v>
      </c>
      <c r="J3505" t="s">
        <v>8247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t="str">
        <f t="shared" si="271"/>
        <v>theater</v>
      </c>
      <c r="R3505" t="str">
        <f t="shared" si="272"/>
        <v>plays</v>
      </c>
      <c r="S3505" s="10">
        <f t="shared" si="273"/>
        <v>42545.478333333333</v>
      </c>
      <c r="T3505" s="10">
        <f t="shared" si="27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270"/>
        <v>1</v>
      </c>
      <c r="G3506" t="s">
        <v>8219</v>
      </c>
      <c r="H3506">
        <f>E3506/N3506</f>
        <v>125</v>
      </c>
      <c r="I3506" t="s">
        <v>8224</v>
      </c>
      <c r="J3506" t="s">
        <v>8246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t="str">
        <f t="shared" si="271"/>
        <v>theater</v>
      </c>
      <c r="R3506" t="str">
        <f t="shared" si="272"/>
        <v>plays</v>
      </c>
      <c r="S3506" s="10">
        <f t="shared" si="273"/>
        <v>42297.748738425929</v>
      </c>
      <c r="T3506" s="10">
        <f t="shared" si="27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270"/>
        <v>1.0376000000000001</v>
      </c>
      <c r="G3507" t="s">
        <v>8219</v>
      </c>
      <c r="H3507">
        <f>E3507/N3507</f>
        <v>66.512820512820511</v>
      </c>
      <c r="I3507" t="s">
        <v>8224</v>
      </c>
      <c r="J3507" t="s">
        <v>8246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t="str">
        <f t="shared" si="271"/>
        <v>theater</v>
      </c>
      <c r="R3507" t="str">
        <f t="shared" si="272"/>
        <v>plays</v>
      </c>
      <c r="S3507" s="10">
        <f t="shared" si="273"/>
        <v>41760.935706018521</v>
      </c>
      <c r="T3507" s="10">
        <f t="shared" si="27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270"/>
        <v>1.0149999999999999</v>
      </c>
      <c r="G3508" t="s">
        <v>8219</v>
      </c>
      <c r="H3508">
        <f>E3508/N3508</f>
        <v>105</v>
      </c>
      <c r="I3508" t="s">
        <v>8224</v>
      </c>
      <c r="J3508" t="s">
        <v>8246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t="str">
        <f t="shared" si="271"/>
        <v>theater</v>
      </c>
      <c r="R3508" t="str">
        <f t="shared" si="272"/>
        <v>plays</v>
      </c>
      <c r="S3508" s="10">
        <f t="shared" si="273"/>
        <v>41829.734259259261</v>
      </c>
      <c r="T3508" s="10">
        <f t="shared" si="27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270"/>
        <v>1.044</v>
      </c>
      <c r="G3509" t="s">
        <v>8219</v>
      </c>
      <c r="H3509">
        <f>E3509/N3509</f>
        <v>145</v>
      </c>
      <c r="I3509" t="s">
        <v>8224</v>
      </c>
      <c r="J3509" t="s">
        <v>8246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t="str">
        <f t="shared" si="271"/>
        <v>theater</v>
      </c>
      <c r="R3509" t="str">
        <f t="shared" si="272"/>
        <v>plays</v>
      </c>
      <c r="S3509" s="10">
        <f t="shared" si="273"/>
        <v>42491.92288194444</v>
      </c>
      <c r="T3509" s="10">
        <f t="shared" si="27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270"/>
        <v>1.8</v>
      </c>
      <c r="G3510" t="s">
        <v>8219</v>
      </c>
      <c r="H3510">
        <f>E3510/N3510</f>
        <v>12</v>
      </c>
      <c r="I3510" t="s">
        <v>8225</v>
      </c>
      <c r="J3510" t="s">
        <v>8247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t="str">
        <f t="shared" si="271"/>
        <v>theater</v>
      </c>
      <c r="R3510" t="str">
        <f t="shared" si="272"/>
        <v>plays</v>
      </c>
      <c r="S3510" s="10">
        <f t="shared" si="273"/>
        <v>42477.729780092588</v>
      </c>
      <c r="T3510" s="10">
        <f t="shared" si="27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270"/>
        <v>1.0633333333333332</v>
      </c>
      <c r="G3511" t="s">
        <v>8219</v>
      </c>
      <c r="H3511">
        <f>E3511/N3511</f>
        <v>96.666666666666671</v>
      </c>
      <c r="I3511" t="s">
        <v>8224</v>
      </c>
      <c r="J3511" t="s">
        <v>8246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t="str">
        <f t="shared" si="271"/>
        <v>theater</v>
      </c>
      <c r="R3511" t="str">
        <f t="shared" si="272"/>
        <v>plays</v>
      </c>
      <c r="S3511" s="10">
        <f t="shared" si="273"/>
        <v>41950.859560185185</v>
      </c>
      <c r="T3511" s="10">
        <f t="shared" si="27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270"/>
        <v>1.0055555555555555</v>
      </c>
      <c r="G3512" t="s">
        <v>8219</v>
      </c>
      <c r="H3512">
        <f>E3512/N3512</f>
        <v>60.333333333333336</v>
      </c>
      <c r="I3512" t="s">
        <v>8224</v>
      </c>
      <c r="J3512" t="s">
        <v>8246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t="str">
        <f t="shared" si="271"/>
        <v>theater</v>
      </c>
      <c r="R3512" t="str">
        <f t="shared" si="272"/>
        <v>plays</v>
      </c>
      <c r="S3512" s="10">
        <f t="shared" si="273"/>
        <v>41802.62090277778</v>
      </c>
      <c r="T3512" s="10">
        <f t="shared" si="27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270"/>
        <v>1.012</v>
      </c>
      <c r="G3513" t="s">
        <v>8219</v>
      </c>
      <c r="H3513">
        <f>E3513/N3513</f>
        <v>79.89473684210526</v>
      </c>
      <c r="I3513" t="s">
        <v>8225</v>
      </c>
      <c r="J3513" t="s">
        <v>8247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t="str">
        <f t="shared" si="271"/>
        <v>theater</v>
      </c>
      <c r="R3513" t="str">
        <f t="shared" si="272"/>
        <v>plays</v>
      </c>
      <c r="S3513" s="10">
        <f t="shared" si="273"/>
        <v>41927.873784722222</v>
      </c>
      <c r="T3513" s="10">
        <f t="shared" si="27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270"/>
        <v>1</v>
      </c>
      <c r="G3514" t="s">
        <v>8219</v>
      </c>
      <c r="H3514">
        <f>E3514/N3514</f>
        <v>58.823529411764703</v>
      </c>
      <c r="I3514" t="s">
        <v>8225</v>
      </c>
      <c r="J3514" t="s">
        <v>8247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t="str">
        <f t="shared" si="271"/>
        <v>theater</v>
      </c>
      <c r="R3514" t="str">
        <f t="shared" si="272"/>
        <v>plays</v>
      </c>
      <c r="S3514" s="10">
        <f t="shared" si="273"/>
        <v>42057.536944444444</v>
      </c>
      <c r="T3514" s="10">
        <f t="shared" si="27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270"/>
        <v>1.1839285714285714</v>
      </c>
      <c r="G3515" t="s">
        <v>8219</v>
      </c>
      <c r="H3515">
        <f>E3515/N3515</f>
        <v>75.340909090909093</v>
      </c>
      <c r="I3515" t="s">
        <v>8224</v>
      </c>
      <c r="J3515" t="s">
        <v>8246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t="str">
        <f t="shared" si="271"/>
        <v>theater</v>
      </c>
      <c r="R3515" t="str">
        <f t="shared" si="272"/>
        <v>plays</v>
      </c>
      <c r="S3515" s="10">
        <f t="shared" si="273"/>
        <v>41781.096203703702</v>
      </c>
      <c r="T3515" s="10">
        <f t="shared" si="27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270"/>
        <v>1.1000000000000001</v>
      </c>
      <c r="G3516" t="s">
        <v>8219</v>
      </c>
      <c r="H3516">
        <f>E3516/N3516</f>
        <v>55</v>
      </c>
      <c r="I3516" t="s">
        <v>8224</v>
      </c>
      <c r="J3516" t="s">
        <v>8246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t="str">
        <f t="shared" si="271"/>
        <v>theater</v>
      </c>
      <c r="R3516" t="str">
        <f t="shared" si="272"/>
        <v>plays</v>
      </c>
      <c r="S3516" s="10">
        <f t="shared" si="273"/>
        <v>42020.846666666665</v>
      </c>
      <c r="T3516" s="10">
        <f t="shared" si="27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270"/>
        <v>1.0266666666666666</v>
      </c>
      <c r="G3517" t="s">
        <v>8219</v>
      </c>
      <c r="H3517">
        <f>E3517/N3517</f>
        <v>66.956521739130437</v>
      </c>
      <c r="I3517" t="s">
        <v>8224</v>
      </c>
      <c r="J3517" t="s">
        <v>8246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t="str">
        <f t="shared" si="271"/>
        <v>theater</v>
      </c>
      <c r="R3517" t="str">
        <f t="shared" si="272"/>
        <v>plays</v>
      </c>
      <c r="S3517" s="10">
        <f t="shared" si="273"/>
        <v>42125.772812499999</v>
      </c>
      <c r="T3517" s="10">
        <f t="shared" si="27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270"/>
        <v>1</v>
      </c>
      <c r="G3518" t="s">
        <v>8219</v>
      </c>
      <c r="H3518">
        <f>E3518/N3518</f>
        <v>227.27272727272728</v>
      </c>
      <c r="I3518" t="s">
        <v>8224</v>
      </c>
      <c r="J3518" t="s">
        <v>8246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t="str">
        <f t="shared" si="271"/>
        <v>theater</v>
      </c>
      <c r="R3518" t="str">
        <f t="shared" si="272"/>
        <v>plays</v>
      </c>
      <c r="S3518" s="10">
        <f t="shared" si="273"/>
        <v>41856.010069444441</v>
      </c>
      <c r="T3518" s="10">
        <f t="shared" si="27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270"/>
        <v>1</v>
      </c>
      <c r="G3519" t="s">
        <v>8219</v>
      </c>
      <c r="H3519">
        <f>E3519/N3519</f>
        <v>307.69230769230768</v>
      </c>
      <c r="I3519" t="s">
        <v>8225</v>
      </c>
      <c r="J3519" t="s">
        <v>8247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t="str">
        <f t="shared" si="271"/>
        <v>theater</v>
      </c>
      <c r="R3519" t="str">
        <f t="shared" si="272"/>
        <v>plays</v>
      </c>
      <c r="S3519" s="10">
        <f t="shared" si="273"/>
        <v>41794.817523148151</v>
      </c>
      <c r="T3519" s="10">
        <f t="shared" si="27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270"/>
        <v>1.10046</v>
      </c>
      <c r="G3520" t="s">
        <v>8219</v>
      </c>
      <c r="H3520">
        <f>E3520/N3520</f>
        <v>50.020909090909093</v>
      </c>
      <c r="I3520" t="s">
        <v>8224</v>
      </c>
      <c r="J3520" t="s">
        <v>8246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t="str">
        <f t="shared" si="271"/>
        <v>theater</v>
      </c>
      <c r="R3520" t="str">
        <f t="shared" si="272"/>
        <v>plays</v>
      </c>
      <c r="S3520" s="10">
        <f t="shared" si="273"/>
        <v>41893.783553240741</v>
      </c>
      <c r="T3520" s="10">
        <f t="shared" si="27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270"/>
        <v>1.0135000000000001</v>
      </c>
      <c r="G3521" t="s">
        <v>8219</v>
      </c>
      <c r="H3521">
        <f>E3521/N3521</f>
        <v>72.392857142857139</v>
      </c>
      <c r="I3521" t="s">
        <v>8225</v>
      </c>
      <c r="J3521" t="s">
        <v>8247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t="str">
        <f t="shared" si="271"/>
        <v>theater</v>
      </c>
      <c r="R3521" t="str">
        <f t="shared" si="272"/>
        <v>plays</v>
      </c>
      <c r="S3521" s="10">
        <f t="shared" si="273"/>
        <v>42037.598958333328</v>
      </c>
      <c r="T3521" s="10">
        <f t="shared" si="27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si="270"/>
        <v>1.0075000000000001</v>
      </c>
      <c r="G3522" t="s">
        <v>8219</v>
      </c>
      <c r="H3522">
        <f>E3522/N3522</f>
        <v>95.952380952380949</v>
      </c>
      <c r="I3522" t="s">
        <v>8225</v>
      </c>
      <c r="J3522" t="s">
        <v>8247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t="str">
        <f t="shared" si="271"/>
        <v>theater</v>
      </c>
      <c r="R3522" t="str">
        <f t="shared" si="272"/>
        <v>plays</v>
      </c>
      <c r="S3522" s="10">
        <f t="shared" si="273"/>
        <v>42227.824212962965</v>
      </c>
      <c r="T3522" s="10">
        <f t="shared" si="27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ref="F3523:F3586" si="275">E3523/D3523</f>
        <v>1.6942857142857144</v>
      </c>
      <c r="G3523" t="s">
        <v>8219</v>
      </c>
      <c r="H3523">
        <f>E3523/N3523</f>
        <v>45.615384615384613</v>
      </c>
      <c r="I3523" t="s">
        <v>8224</v>
      </c>
      <c r="J3523" t="s">
        <v>8246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t="str">
        <f t="shared" ref="Q3523:Q3586" si="276">LEFT(P3523,(FIND("/",P3523,1)-1))</f>
        <v>theater</v>
      </c>
      <c r="R3523" t="str">
        <f t="shared" ref="R3523:R3586" si="277">MID(P3523,FIND("/",P3523)+1,256)</f>
        <v>plays</v>
      </c>
      <c r="S3523" s="10">
        <f t="shared" ref="S3523:S3586" si="278">(((L3523/60)/60)/24)+DATE(1970,1,1)</f>
        <v>41881.361342592594</v>
      </c>
      <c r="T3523" s="10">
        <f t="shared" ref="T3523:T3586" si="279">(((K3523/60)/60)/24)+DATE(1970,1,1)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275"/>
        <v>1</v>
      </c>
      <c r="G3524" t="s">
        <v>8219</v>
      </c>
      <c r="H3524">
        <f>E3524/N3524</f>
        <v>41.029411764705884</v>
      </c>
      <c r="I3524" t="s">
        <v>8225</v>
      </c>
      <c r="J3524" t="s">
        <v>8247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t="str">
        <f t="shared" si="276"/>
        <v>theater</v>
      </c>
      <c r="R3524" t="str">
        <f t="shared" si="277"/>
        <v>plays</v>
      </c>
      <c r="S3524" s="10">
        <f t="shared" si="278"/>
        <v>42234.789884259255</v>
      </c>
      <c r="T3524" s="10">
        <f t="shared" si="27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275"/>
        <v>1.1365000000000001</v>
      </c>
      <c r="G3525" t="s">
        <v>8219</v>
      </c>
      <c r="H3525">
        <f>E3525/N3525</f>
        <v>56.825000000000003</v>
      </c>
      <c r="I3525" t="s">
        <v>8225</v>
      </c>
      <c r="J3525" t="s">
        <v>8247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t="str">
        <f t="shared" si="276"/>
        <v>theater</v>
      </c>
      <c r="R3525" t="str">
        <f t="shared" si="277"/>
        <v>plays</v>
      </c>
      <c r="S3525" s="10">
        <f t="shared" si="278"/>
        <v>42581.397546296299</v>
      </c>
      <c r="T3525" s="10">
        <f t="shared" si="27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275"/>
        <v>1.0156000000000001</v>
      </c>
      <c r="G3526" t="s">
        <v>8219</v>
      </c>
      <c r="H3526">
        <f>E3526/N3526</f>
        <v>137.24324324324326</v>
      </c>
      <c r="I3526" t="s">
        <v>8224</v>
      </c>
      <c r="J3526" t="s">
        <v>8246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t="str">
        <f t="shared" si="276"/>
        <v>theater</v>
      </c>
      <c r="R3526" t="str">
        <f t="shared" si="277"/>
        <v>plays</v>
      </c>
      <c r="S3526" s="10">
        <f t="shared" si="278"/>
        <v>41880.76357638889</v>
      </c>
      <c r="T3526" s="10">
        <f t="shared" si="27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275"/>
        <v>1.06</v>
      </c>
      <c r="G3527" t="s">
        <v>8219</v>
      </c>
      <c r="H3527">
        <f>E3527/N3527</f>
        <v>75.714285714285708</v>
      </c>
      <c r="I3527" t="s">
        <v>8224</v>
      </c>
      <c r="J3527" t="s">
        <v>8246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t="str">
        <f t="shared" si="276"/>
        <v>theater</v>
      </c>
      <c r="R3527" t="str">
        <f t="shared" si="277"/>
        <v>plays</v>
      </c>
      <c r="S3527" s="10">
        <f t="shared" si="278"/>
        <v>42214.6956712963</v>
      </c>
      <c r="T3527" s="10">
        <f t="shared" si="27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275"/>
        <v>1.02</v>
      </c>
      <c r="G3528" t="s">
        <v>8219</v>
      </c>
      <c r="H3528">
        <f>E3528/N3528</f>
        <v>99</v>
      </c>
      <c r="I3528" t="s">
        <v>8224</v>
      </c>
      <c r="J3528" t="s">
        <v>8246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t="str">
        <f t="shared" si="276"/>
        <v>theater</v>
      </c>
      <c r="R3528" t="str">
        <f t="shared" si="277"/>
        <v>plays</v>
      </c>
      <c r="S3528" s="10">
        <f t="shared" si="278"/>
        <v>42460.335312499999</v>
      </c>
      <c r="T3528" s="10">
        <f t="shared" si="27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275"/>
        <v>1.1691666666666667</v>
      </c>
      <c r="G3529" t="s">
        <v>8219</v>
      </c>
      <c r="H3529">
        <f>E3529/N3529</f>
        <v>81.569767441860463</v>
      </c>
      <c r="I3529" t="s">
        <v>8224</v>
      </c>
      <c r="J3529" t="s">
        <v>8246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t="str">
        <f t="shared" si="276"/>
        <v>theater</v>
      </c>
      <c r="R3529" t="str">
        <f t="shared" si="277"/>
        <v>plays</v>
      </c>
      <c r="S3529" s="10">
        <f t="shared" si="278"/>
        <v>42167.023206018523</v>
      </c>
      <c r="T3529" s="10">
        <f t="shared" si="27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275"/>
        <v>1.0115151515151515</v>
      </c>
      <c r="G3530" t="s">
        <v>8219</v>
      </c>
      <c r="H3530">
        <f>E3530/N3530</f>
        <v>45.108108108108105</v>
      </c>
      <c r="I3530" t="s">
        <v>8225</v>
      </c>
      <c r="J3530" t="s">
        <v>8247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t="str">
        <f t="shared" si="276"/>
        <v>theater</v>
      </c>
      <c r="R3530" t="str">
        <f t="shared" si="277"/>
        <v>plays</v>
      </c>
      <c r="S3530" s="10">
        <f t="shared" si="278"/>
        <v>42733.50136574074</v>
      </c>
      <c r="T3530" s="10">
        <f t="shared" si="27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275"/>
        <v>1.32</v>
      </c>
      <c r="G3531" t="s">
        <v>8219</v>
      </c>
      <c r="H3531">
        <f>E3531/N3531</f>
        <v>36.666666666666664</v>
      </c>
      <c r="I3531" t="s">
        <v>8224</v>
      </c>
      <c r="J3531" t="s">
        <v>8246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t="str">
        <f t="shared" si="276"/>
        <v>theater</v>
      </c>
      <c r="R3531" t="str">
        <f t="shared" si="277"/>
        <v>plays</v>
      </c>
      <c r="S3531" s="10">
        <f t="shared" si="278"/>
        <v>42177.761782407411</v>
      </c>
      <c r="T3531" s="10">
        <f t="shared" si="27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275"/>
        <v>1</v>
      </c>
      <c r="G3532" t="s">
        <v>8219</v>
      </c>
      <c r="H3532">
        <f>E3532/N3532</f>
        <v>125</v>
      </c>
      <c r="I3532" t="s">
        <v>8225</v>
      </c>
      <c r="J3532" t="s">
        <v>8247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t="str">
        <f t="shared" si="276"/>
        <v>theater</v>
      </c>
      <c r="R3532" t="str">
        <f t="shared" si="277"/>
        <v>plays</v>
      </c>
      <c r="S3532" s="10">
        <f t="shared" si="278"/>
        <v>42442.623344907406</v>
      </c>
      <c r="T3532" s="10">
        <f t="shared" si="27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275"/>
        <v>1.28</v>
      </c>
      <c r="G3533" t="s">
        <v>8219</v>
      </c>
      <c r="H3533">
        <f>E3533/N3533</f>
        <v>49.230769230769234</v>
      </c>
      <c r="I3533" t="s">
        <v>8224</v>
      </c>
      <c r="J3533" t="s">
        <v>8246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t="str">
        <f t="shared" si="276"/>
        <v>theater</v>
      </c>
      <c r="R3533" t="str">
        <f t="shared" si="277"/>
        <v>plays</v>
      </c>
      <c r="S3533" s="10">
        <f t="shared" si="278"/>
        <v>42521.654328703706</v>
      </c>
      <c r="T3533" s="10">
        <f t="shared" si="27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275"/>
        <v>1.1895833333333334</v>
      </c>
      <c r="G3534" t="s">
        <v>8219</v>
      </c>
      <c r="H3534">
        <f>E3534/N3534</f>
        <v>42.296296296296298</v>
      </c>
      <c r="I3534" t="s">
        <v>8224</v>
      </c>
      <c r="J3534" t="s">
        <v>8246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t="str">
        <f t="shared" si="276"/>
        <v>theater</v>
      </c>
      <c r="R3534" t="str">
        <f t="shared" si="277"/>
        <v>plays</v>
      </c>
      <c r="S3534" s="10">
        <f t="shared" si="278"/>
        <v>41884.599849537037</v>
      </c>
      <c r="T3534" s="10">
        <f t="shared" si="27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275"/>
        <v>1.262</v>
      </c>
      <c r="G3535" t="s">
        <v>8219</v>
      </c>
      <c r="H3535">
        <f>E3535/N3535</f>
        <v>78.875</v>
      </c>
      <c r="I3535" t="s">
        <v>8224</v>
      </c>
      <c r="J3535" t="s">
        <v>8246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t="str">
        <f t="shared" si="276"/>
        <v>theater</v>
      </c>
      <c r="R3535" t="str">
        <f t="shared" si="277"/>
        <v>plays</v>
      </c>
      <c r="S3535" s="10">
        <f t="shared" si="278"/>
        <v>42289.761192129634</v>
      </c>
      <c r="T3535" s="10">
        <f t="shared" si="27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275"/>
        <v>1.5620000000000001</v>
      </c>
      <c r="G3536" t="s">
        <v>8219</v>
      </c>
      <c r="H3536">
        <f>E3536/N3536</f>
        <v>38.284313725490193</v>
      </c>
      <c r="I3536" t="s">
        <v>8224</v>
      </c>
      <c r="J3536" t="s">
        <v>8246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t="str">
        <f t="shared" si="276"/>
        <v>theater</v>
      </c>
      <c r="R3536" t="str">
        <f t="shared" si="277"/>
        <v>plays</v>
      </c>
      <c r="S3536" s="10">
        <f t="shared" si="278"/>
        <v>42243.6252662037</v>
      </c>
      <c r="T3536" s="10">
        <f t="shared" si="27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275"/>
        <v>1.0315000000000001</v>
      </c>
      <c r="G3537" t="s">
        <v>8219</v>
      </c>
      <c r="H3537">
        <f>E3537/N3537</f>
        <v>44.847826086956523</v>
      </c>
      <c r="I3537" t="s">
        <v>8225</v>
      </c>
      <c r="J3537" t="s">
        <v>8247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t="str">
        <f t="shared" si="276"/>
        <v>theater</v>
      </c>
      <c r="R3537" t="str">
        <f t="shared" si="277"/>
        <v>plays</v>
      </c>
      <c r="S3537" s="10">
        <f t="shared" si="278"/>
        <v>42248.640162037031</v>
      </c>
      <c r="T3537" s="10">
        <f t="shared" si="27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275"/>
        <v>1.5333333333333334</v>
      </c>
      <c r="G3538" t="s">
        <v>8219</v>
      </c>
      <c r="H3538">
        <f>E3538/N3538</f>
        <v>13.529411764705882</v>
      </c>
      <c r="I3538" t="s">
        <v>8225</v>
      </c>
      <c r="J3538" t="s">
        <v>8247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t="str">
        <f t="shared" si="276"/>
        <v>theater</v>
      </c>
      <c r="R3538" t="str">
        <f t="shared" si="277"/>
        <v>plays</v>
      </c>
      <c r="S3538" s="10">
        <f t="shared" si="278"/>
        <v>42328.727141203708</v>
      </c>
      <c r="T3538" s="10">
        <f t="shared" si="27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275"/>
        <v>1.8044444444444445</v>
      </c>
      <c r="G3539" t="s">
        <v>8219</v>
      </c>
      <c r="H3539">
        <f>E3539/N3539</f>
        <v>43.5</v>
      </c>
      <c r="I3539" t="s">
        <v>8229</v>
      </c>
      <c r="J3539" t="s">
        <v>8251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t="str">
        <f t="shared" si="276"/>
        <v>theater</v>
      </c>
      <c r="R3539" t="str">
        <f t="shared" si="277"/>
        <v>plays</v>
      </c>
      <c r="S3539" s="10">
        <f t="shared" si="278"/>
        <v>41923.354351851849</v>
      </c>
      <c r="T3539" s="10">
        <f t="shared" si="27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275"/>
        <v>1.2845</v>
      </c>
      <c r="G3540" t="s">
        <v>8219</v>
      </c>
      <c r="H3540">
        <f>E3540/N3540</f>
        <v>30.951807228915662</v>
      </c>
      <c r="I3540" t="s">
        <v>8225</v>
      </c>
      <c r="J3540" t="s">
        <v>8247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t="str">
        <f t="shared" si="276"/>
        <v>theater</v>
      </c>
      <c r="R3540" t="str">
        <f t="shared" si="277"/>
        <v>plays</v>
      </c>
      <c r="S3540" s="10">
        <f t="shared" si="278"/>
        <v>42571.420601851853</v>
      </c>
      <c r="T3540" s="10">
        <f t="shared" si="27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275"/>
        <v>1.1966666666666668</v>
      </c>
      <c r="G3541" t="s">
        <v>8219</v>
      </c>
      <c r="H3541">
        <f>E3541/N3541</f>
        <v>55.230769230769234</v>
      </c>
      <c r="I3541" t="s">
        <v>8224</v>
      </c>
      <c r="J3541" t="s">
        <v>8246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t="str">
        <f t="shared" si="276"/>
        <v>theater</v>
      </c>
      <c r="R3541" t="str">
        <f t="shared" si="277"/>
        <v>plays</v>
      </c>
      <c r="S3541" s="10">
        <f t="shared" si="278"/>
        <v>42600.756041666667</v>
      </c>
      <c r="T3541" s="10">
        <f t="shared" si="27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275"/>
        <v>1.23</v>
      </c>
      <c r="G3542" t="s">
        <v>8219</v>
      </c>
      <c r="H3542">
        <f>E3542/N3542</f>
        <v>46.125</v>
      </c>
      <c r="I3542" t="s">
        <v>8225</v>
      </c>
      <c r="J3542" t="s">
        <v>8247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t="str">
        <f t="shared" si="276"/>
        <v>theater</v>
      </c>
      <c r="R3542" t="str">
        <f t="shared" si="277"/>
        <v>plays</v>
      </c>
      <c r="S3542" s="10">
        <f t="shared" si="278"/>
        <v>42517.003368055557</v>
      </c>
      <c r="T3542" s="10">
        <f t="shared" si="27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275"/>
        <v>1.05</v>
      </c>
      <c r="G3543" t="s">
        <v>8219</v>
      </c>
      <c r="H3543">
        <f>E3543/N3543</f>
        <v>39.375</v>
      </c>
      <c r="I3543" t="s">
        <v>8225</v>
      </c>
      <c r="J3543" t="s">
        <v>8247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t="str">
        <f t="shared" si="276"/>
        <v>theater</v>
      </c>
      <c r="R3543" t="str">
        <f t="shared" si="277"/>
        <v>plays</v>
      </c>
      <c r="S3543" s="10">
        <f t="shared" si="278"/>
        <v>42222.730034722219</v>
      </c>
      <c r="T3543" s="10">
        <f t="shared" si="27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275"/>
        <v>1.0223636363636364</v>
      </c>
      <c r="G3544" t="s">
        <v>8219</v>
      </c>
      <c r="H3544">
        <f>E3544/N3544</f>
        <v>66.152941176470591</v>
      </c>
      <c r="I3544" t="s">
        <v>8224</v>
      </c>
      <c r="J3544" t="s">
        <v>8246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t="str">
        <f t="shared" si="276"/>
        <v>theater</v>
      </c>
      <c r="R3544" t="str">
        <f t="shared" si="277"/>
        <v>plays</v>
      </c>
      <c r="S3544" s="10">
        <f t="shared" si="278"/>
        <v>41829.599791666667</v>
      </c>
      <c r="T3544" s="10">
        <f t="shared" si="27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275"/>
        <v>1.0466666666666666</v>
      </c>
      <c r="G3545" t="s">
        <v>8219</v>
      </c>
      <c r="H3545">
        <f>E3545/N3545</f>
        <v>54.137931034482762</v>
      </c>
      <c r="I3545" t="s">
        <v>8236</v>
      </c>
      <c r="J3545" t="s">
        <v>8249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t="str">
        <f t="shared" si="276"/>
        <v>theater</v>
      </c>
      <c r="R3545" t="str">
        <f t="shared" si="277"/>
        <v>plays</v>
      </c>
      <c r="S3545" s="10">
        <f t="shared" si="278"/>
        <v>42150.755312499998</v>
      </c>
      <c r="T3545" s="10">
        <f t="shared" si="27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275"/>
        <v>1</v>
      </c>
      <c r="G3546" t="s">
        <v>8219</v>
      </c>
      <c r="H3546">
        <f>E3546/N3546</f>
        <v>104.16666666666667</v>
      </c>
      <c r="I3546" t="s">
        <v>8224</v>
      </c>
      <c r="J3546" t="s">
        <v>8246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t="str">
        <f t="shared" si="276"/>
        <v>theater</v>
      </c>
      <c r="R3546" t="str">
        <f t="shared" si="277"/>
        <v>plays</v>
      </c>
      <c r="S3546" s="10">
        <f t="shared" si="278"/>
        <v>42040.831678240742</v>
      </c>
      <c r="T3546" s="10">
        <f t="shared" si="27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275"/>
        <v>1.004</v>
      </c>
      <c r="G3547" t="s">
        <v>8219</v>
      </c>
      <c r="H3547">
        <f>E3547/N3547</f>
        <v>31.375</v>
      </c>
      <c r="I3547" t="s">
        <v>8224</v>
      </c>
      <c r="J3547" t="s">
        <v>8246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t="str">
        <f t="shared" si="276"/>
        <v>theater</v>
      </c>
      <c r="R3547" t="str">
        <f t="shared" si="277"/>
        <v>plays</v>
      </c>
      <c r="S3547" s="10">
        <f t="shared" si="278"/>
        <v>42075.807395833333</v>
      </c>
      <c r="T3547" s="10">
        <f t="shared" si="27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275"/>
        <v>1.0227272727272727</v>
      </c>
      <c r="G3548" t="s">
        <v>8219</v>
      </c>
      <c r="H3548">
        <f>E3548/N3548</f>
        <v>59.210526315789473</v>
      </c>
      <c r="I3548" t="s">
        <v>8224</v>
      </c>
      <c r="J3548" t="s">
        <v>8246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t="str">
        <f t="shared" si="276"/>
        <v>theater</v>
      </c>
      <c r="R3548" t="str">
        <f t="shared" si="277"/>
        <v>plays</v>
      </c>
      <c r="S3548" s="10">
        <f t="shared" si="278"/>
        <v>42073.660694444443</v>
      </c>
      <c r="T3548" s="10">
        <f t="shared" si="27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275"/>
        <v>1.1440928571428572</v>
      </c>
      <c r="G3549" t="s">
        <v>8219</v>
      </c>
      <c r="H3549">
        <f>E3549/N3549</f>
        <v>119.17633928571429</v>
      </c>
      <c r="I3549" t="s">
        <v>8224</v>
      </c>
      <c r="J3549" t="s">
        <v>8246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t="str">
        <f t="shared" si="276"/>
        <v>theater</v>
      </c>
      <c r="R3549" t="str">
        <f t="shared" si="277"/>
        <v>plays</v>
      </c>
      <c r="S3549" s="10">
        <f t="shared" si="278"/>
        <v>42480.078715277778</v>
      </c>
      <c r="T3549" s="10">
        <f t="shared" si="27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275"/>
        <v>1.019047619047619</v>
      </c>
      <c r="G3550" t="s">
        <v>8219</v>
      </c>
      <c r="H3550">
        <f>E3550/N3550</f>
        <v>164.61538461538461</v>
      </c>
      <c r="I3550" t="s">
        <v>8224</v>
      </c>
      <c r="J3550" t="s">
        <v>8246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t="str">
        <f t="shared" si="276"/>
        <v>theater</v>
      </c>
      <c r="R3550" t="str">
        <f t="shared" si="277"/>
        <v>plays</v>
      </c>
      <c r="S3550" s="10">
        <f t="shared" si="278"/>
        <v>42411.942291666666</v>
      </c>
      <c r="T3550" s="10">
        <f t="shared" si="27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275"/>
        <v>1.02</v>
      </c>
      <c r="G3551" t="s">
        <v>8219</v>
      </c>
      <c r="H3551">
        <f>E3551/N3551</f>
        <v>24.285714285714285</v>
      </c>
      <c r="I3551" t="s">
        <v>8225</v>
      </c>
      <c r="J3551" t="s">
        <v>8247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t="str">
        <f t="shared" si="276"/>
        <v>theater</v>
      </c>
      <c r="R3551" t="str">
        <f t="shared" si="277"/>
        <v>plays</v>
      </c>
      <c r="S3551" s="10">
        <f t="shared" si="278"/>
        <v>42223.394363425927</v>
      </c>
      <c r="T3551" s="10">
        <f t="shared" si="27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275"/>
        <v>1.048</v>
      </c>
      <c r="G3552" t="s">
        <v>8219</v>
      </c>
      <c r="H3552">
        <f>E3552/N3552</f>
        <v>40.9375</v>
      </c>
      <c r="I3552" t="s">
        <v>8225</v>
      </c>
      <c r="J3552" t="s">
        <v>8247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t="str">
        <f t="shared" si="276"/>
        <v>theater</v>
      </c>
      <c r="R3552" t="str">
        <f t="shared" si="277"/>
        <v>plays</v>
      </c>
      <c r="S3552" s="10">
        <f t="shared" si="278"/>
        <v>42462.893495370372</v>
      </c>
      <c r="T3552" s="10">
        <f t="shared" si="27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275"/>
        <v>1.0183333333333333</v>
      </c>
      <c r="G3553" t="s">
        <v>8219</v>
      </c>
      <c r="H3553">
        <f>E3553/N3553</f>
        <v>61.1</v>
      </c>
      <c r="I3553" t="s">
        <v>8224</v>
      </c>
      <c r="J3553" t="s">
        <v>8246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t="str">
        <f t="shared" si="276"/>
        <v>theater</v>
      </c>
      <c r="R3553" t="str">
        <f t="shared" si="277"/>
        <v>plays</v>
      </c>
      <c r="S3553" s="10">
        <f t="shared" si="278"/>
        <v>41753.515856481477</v>
      </c>
      <c r="T3553" s="10">
        <f t="shared" si="27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275"/>
        <v>1</v>
      </c>
      <c r="G3554" t="s">
        <v>8219</v>
      </c>
      <c r="H3554">
        <f>E3554/N3554</f>
        <v>38.65</v>
      </c>
      <c r="I3554" t="s">
        <v>8225</v>
      </c>
      <c r="J3554" t="s">
        <v>8247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t="str">
        <f t="shared" si="276"/>
        <v>theater</v>
      </c>
      <c r="R3554" t="str">
        <f t="shared" si="277"/>
        <v>plays</v>
      </c>
      <c r="S3554" s="10">
        <f t="shared" si="278"/>
        <v>41788.587083333332</v>
      </c>
      <c r="T3554" s="10">
        <f t="shared" si="27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275"/>
        <v>1.0627272727272727</v>
      </c>
      <c r="G3555" t="s">
        <v>8219</v>
      </c>
      <c r="H3555">
        <f>E3555/N3555</f>
        <v>56.20192307692308</v>
      </c>
      <c r="I3555" t="s">
        <v>8224</v>
      </c>
      <c r="J3555" t="s">
        <v>8246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t="str">
        <f t="shared" si="276"/>
        <v>theater</v>
      </c>
      <c r="R3555" t="str">
        <f t="shared" si="277"/>
        <v>plays</v>
      </c>
      <c r="S3555" s="10">
        <f t="shared" si="278"/>
        <v>42196.028703703705</v>
      </c>
      <c r="T3555" s="10">
        <f t="shared" si="27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275"/>
        <v>1.1342219999999998</v>
      </c>
      <c r="G3556" t="s">
        <v>8219</v>
      </c>
      <c r="H3556">
        <f>E3556/N3556</f>
        <v>107.00207547169811</v>
      </c>
      <c r="I3556" t="s">
        <v>8224</v>
      </c>
      <c r="J3556" t="s">
        <v>8246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t="str">
        <f t="shared" si="276"/>
        <v>theater</v>
      </c>
      <c r="R3556" t="str">
        <f t="shared" si="277"/>
        <v>plays</v>
      </c>
      <c r="S3556" s="10">
        <f t="shared" si="278"/>
        <v>42016.050451388888</v>
      </c>
      <c r="T3556" s="10">
        <f t="shared" si="27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275"/>
        <v>1</v>
      </c>
      <c r="G3557" t="s">
        <v>8219</v>
      </c>
      <c r="H3557">
        <f>E3557/N3557</f>
        <v>171.42857142857142</v>
      </c>
      <c r="I3557" t="s">
        <v>8237</v>
      </c>
      <c r="J3557" t="s">
        <v>8249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t="str">
        <f t="shared" si="276"/>
        <v>theater</v>
      </c>
      <c r="R3557" t="str">
        <f t="shared" si="277"/>
        <v>plays</v>
      </c>
      <c r="S3557" s="10">
        <f t="shared" si="278"/>
        <v>42661.442060185189</v>
      </c>
      <c r="T3557" s="10">
        <f t="shared" si="27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275"/>
        <v>1.0045454545454546</v>
      </c>
      <c r="G3558" t="s">
        <v>8219</v>
      </c>
      <c r="H3558">
        <f>E3558/N3558</f>
        <v>110.5</v>
      </c>
      <c r="I3558" t="s">
        <v>8225</v>
      </c>
      <c r="J3558" t="s">
        <v>8247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t="str">
        <f t="shared" si="276"/>
        <v>theater</v>
      </c>
      <c r="R3558" t="str">
        <f t="shared" si="277"/>
        <v>plays</v>
      </c>
      <c r="S3558" s="10">
        <f t="shared" si="278"/>
        <v>41808.649583333332</v>
      </c>
      <c r="T3558" s="10">
        <f t="shared" si="27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275"/>
        <v>1.0003599999999999</v>
      </c>
      <c r="G3559" t="s">
        <v>8219</v>
      </c>
      <c r="H3559">
        <f>E3559/N3559</f>
        <v>179.27598566308242</v>
      </c>
      <c r="I3559" t="s">
        <v>8224</v>
      </c>
      <c r="J3559" t="s">
        <v>8246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t="str">
        <f t="shared" si="276"/>
        <v>theater</v>
      </c>
      <c r="R3559" t="str">
        <f t="shared" si="277"/>
        <v>plays</v>
      </c>
      <c r="S3559" s="10">
        <f t="shared" si="278"/>
        <v>41730.276747685188</v>
      </c>
      <c r="T3559" s="10">
        <f t="shared" si="27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275"/>
        <v>1.44</v>
      </c>
      <c r="G3560" t="s">
        <v>8219</v>
      </c>
      <c r="H3560">
        <f>E3560/N3560</f>
        <v>22.90909090909091</v>
      </c>
      <c r="I3560" t="s">
        <v>8225</v>
      </c>
      <c r="J3560" t="s">
        <v>8247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t="str">
        <f t="shared" si="276"/>
        <v>theater</v>
      </c>
      <c r="R3560" t="str">
        <f t="shared" si="277"/>
        <v>plays</v>
      </c>
      <c r="S3560" s="10">
        <f t="shared" si="278"/>
        <v>42139.816840277781</v>
      </c>
      <c r="T3560" s="10">
        <f t="shared" si="27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275"/>
        <v>1.0349999999999999</v>
      </c>
      <c r="G3561" t="s">
        <v>8219</v>
      </c>
      <c r="H3561">
        <f>E3561/N3561</f>
        <v>43.125</v>
      </c>
      <c r="I3561" t="s">
        <v>8226</v>
      </c>
      <c r="J3561" t="s">
        <v>8248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t="str">
        <f t="shared" si="276"/>
        <v>theater</v>
      </c>
      <c r="R3561" t="str">
        <f t="shared" si="277"/>
        <v>plays</v>
      </c>
      <c r="S3561" s="10">
        <f t="shared" si="278"/>
        <v>42194.096157407403</v>
      </c>
      <c r="T3561" s="10">
        <f t="shared" si="27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275"/>
        <v>1.0843750000000001</v>
      </c>
      <c r="G3562" t="s">
        <v>8219</v>
      </c>
      <c r="H3562">
        <f>E3562/N3562</f>
        <v>46.891891891891895</v>
      </c>
      <c r="I3562" t="s">
        <v>8229</v>
      </c>
      <c r="J3562" t="s">
        <v>8251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t="str">
        <f t="shared" si="276"/>
        <v>theater</v>
      </c>
      <c r="R3562" t="str">
        <f t="shared" si="277"/>
        <v>plays</v>
      </c>
      <c r="S3562" s="10">
        <f t="shared" si="278"/>
        <v>42115.889652777783</v>
      </c>
      <c r="T3562" s="10">
        <f t="shared" si="27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275"/>
        <v>1.024</v>
      </c>
      <c r="G3563" t="s">
        <v>8219</v>
      </c>
      <c r="H3563">
        <f>E3563/N3563</f>
        <v>47.407407407407405</v>
      </c>
      <c r="I3563" t="s">
        <v>8224</v>
      </c>
      <c r="J3563" t="s">
        <v>8246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t="str">
        <f t="shared" si="276"/>
        <v>theater</v>
      </c>
      <c r="R3563" t="str">
        <f t="shared" si="277"/>
        <v>plays</v>
      </c>
      <c r="S3563" s="10">
        <f t="shared" si="278"/>
        <v>42203.680300925931</v>
      </c>
      <c r="T3563" s="10">
        <f t="shared" si="27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275"/>
        <v>1.4888888888888889</v>
      </c>
      <c r="G3564" t="s">
        <v>8219</v>
      </c>
      <c r="H3564">
        <f>E3564/N3564</f>
        <v>15.129032258064516</v>
      </c>
      <c r="I3564" t="s">
        <v>8225</v>
      </c>
      <c r="J3564" t="s">
        <v>8247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t="str">
        <f t="shared" si="276"/>
        <v>theater</v>
      </c>
      <c r="R3564" t="str">
        <f t="shared" si="277"/>
        <v>plays</v>
      </c>
      <c r="S3564" s="10">
        <f t="shared" si="278"/>
        <v>42433.761886574073</v>
      </c>
      <c r="T3564" s="10">
        <f t="shared" si="27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275"/>
        <v>1.0549000000000002</v>
      </c>
      <c r="G3565" t="s">
        <v>8219</v>
      </c>
      <c r="H3565">
        <f>E3565/N3565</f>
        <v>21.098000000000003</v>
      </c>
      <c r="I3565" t="s">
        <v>8225</v>
      </c>
      <c r="J3565" t="s">
        <v>8247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t="str">
        <f t="shared" si="276"/>
        <v>theater</v>
      </c>
      <c r="R3565" t="str">
        <f t="shared" si="277"/>
        <v>plays</v>
      </c>
      <c r="S3565" s="10">
        <f t="shared" si="278"/>
        <v>42555.671944444446</v>
      </c>
      <c r="T3565" s="10">
        <f t="shared" si="27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275"/>
        <v>1.0049999999999999</v>
      </c>
      <c r="G3566" t="s">
        <v>8219</v>
      </c>
      <c r="H3566">
        <f>E3566/N3566</f>
        <v>59.117647058823529</v>
      </c>
      <c r="I3566" t="s">
        <v>8225</v>
      </c>
      <c r="J3566" t="s">
        <v>8247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t="str">
        <f t="shared" si="276"/>
        <v>theater</v>
      </c>
      <c r="R3566" t="str">
        <f t="shared" si="277"/>
        <v>plays</v>
      </c>
      <c r="S3566" s="10">
        <f t="shared" si="278"/>
        <v>42236.623252314821</v>
      </c>
      <c r="T3566" s="10">
        <f t="shared" si="27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275"/>
        <v>1.3055555555555556</v>
      </c>
      <c r="G3567" t="s">
        <v>8219</v>
      </c>
      <c r="H3567">
        <f>E3567/N3567</f>
        <v>97.916666666666671</v>
      </c>
      <c r="I3567" t="s">
        <v>8224</v>
      </c>
      <c r="J3567" t="s">
        <v>8246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t="str">
        <f t="shared" si="276"/>
        <v>theater</v>
      </c>
      <c r="R3567" t="str">
        <f t="shared" si="277"/>
        <v>plays</v>
      </c>
      <c r="S3567" s="10">
        <f t="shared" si="278"/>
        <v>41974.743148148147</v>
      </c>
      <c r="T3567" s="10">
        <f t="shared" si="27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275"/>
        <v>1.0475000000000001</v>
      </c>
      <c r="G3568" t="s">
        <v>8219</v>
      </c>
      <c r="H3568">
        <f>E3568/N3568</f>
        <v>55.131578947368418</v>
      </c>
      <c r="I3568" t="s">
        <v>8225</v>
      </c>
      <c r="J3568" t="s">
        <v>8247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t="str">
        <f t="shared" si="276"/>
        <v>theater</v>
      </c>
      <c r="R3568" t="str">
        <f t="shared" si="277"/>
        <v>plays</v>
      </c>
      <c r="S3568" s="10">
        <f t="shared" si="278"/>
        <v>41997.507905092592</v>
      </c>
      <c r="T3568" s="10">
        <f t="shared" si="27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275"/>
        <v>1.0880000000000001</v>
      </c>
      <c r="G3569" t="s">
        <v>8219</v>
      </c>
      <c r="H3569">
        <f>E3569/N3569</f>
        <v>26.536585365853657</v>
      </c>
      <c r="I3569" t="s">
        <v>8225</v>
      </c>
      <c r="J3569" t="s">
        <v>8247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t="str">
        <f t="shared" si="276"/>
        <v>theater</v>
      </c>
      <c r="R3569" t="str">
        <f t="shared" si="277"/>
        <v>plays</v>
      </c>
      <c r="S3569" s="10">
        <f t="shared" si="278"/>
        <v>42135.810694444444</v>
      </c>
      <c r="T3569" s="10">
        <f t="shared" si="27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275"/>
        <v>1.1100000000000001</v>
      </c>
      <c r="G3570" t="s">
        <v>8219</v>
      </c>
      <c r="H3570">
        <f>E3570/N3570</f>
        <v>58.421052631578945</v>
      </c>
      <c r="I3570" t="s">
        <v>8224</v>
      </c>
      <c r="J3570" t="s">
        <v>8246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t="str">
        <f t="shared" si="276"/>
        <v>theater</v>
      </c>
      <c r="R3570" t="str">
        <f t="shared" si="277"/>
        <v>plays</v>
      </c>
      <c r="S3570" s="10">
        <f t="shared" si="278"/>
        <v>41869.740671296298</v>
      </c>
      <c r="T3570" s="10">
        <f t="shared" si="27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275"/>
        <v>1.0047999999999999</v>
      </c>
      <c r="G3571" t="s">
        <v>8219</v>
      </c>
      <c r="H3571">
        <f>E3571/N3571</f>
        <v>122.53658536585365</v>
      </c>
      <c r="I3571" t="s">
        <v>8224</v>
      </c>
      <c r="J3571" t="s">
        <v>8246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t="str">
        <f t="shared" si="276"/>
        <v>theater</v>
      </c>
      <c r="R3571" t="str">
        <f t="shared" si="277"/>
        <v>plays</v>
      </c>
      <c r="S3571" s="10">
        <f t="shared" si="278"/>
        <v>41982.688611111109</v>
      </c>
      <c r="T3571" s="10">
        <f t="shared" si="27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275"/>
        <v>1.1435</v>
      </c>
      <c r="G3572" t="s">
        <v>8219</v>
      </c>
      <c r="H3572">
        <f>E3572/N3572</f>
        <v>87.961538461538467</v>
      </c>
      <c r="I3572" t="s">
        <v>8224</v>
      </c>
      <c r="J3572" t="s">
        <v>8246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t="str">
        <f t="shared" si="276"/>
        <v>theater</v>
      </c>
      <c r="R3572" t="str">
        <f t="shared" si="277"/>
        <v>plays</v>
      </c>
      <c r="S3572" s="10">
        <f t="shared" si="278"/>
        <v>41976.331979166673</v>
      </c>
      <c r="T3572" s="10">
        <f t="shared" si="27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275"/>
        <v>1.2206666666666666</v>
      </c>
      <c r="G3573" t="s">
        <v>8219</v>
      </c>
      <c r="H3573">
        <f>E3573/N3573</f>
        <v>73.239999999999995</v>
      </c>
      <c r="I3573" t="s">
        <v>8225</v>
      </c>
      <c r="J3573" t="s">
        <v>8247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t="str">
        <f t="shared" si="276"/>
        <v>theater</v>
      </c>
      <c r="R3573" t="str">
        <f t="shared" si="277"/>
        <v>plays</v>
      </c>
      <c r="S3573" s="10">
        <f t="shared" si="278"/>
        <v>41912.858946759261</v>
      </c>
      <c r="T3573" s="10">
        <f t="shared" si="27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275"/>
        <v>1</v>
      </c>
      <c r="G3574" t="s">
        <v>8219</v>
      </c>
      <c r="H3574">
        <f>E3574/N3574</f>
        <v>55.555555555555557</v>
      </c>
      <c r="I3574" t="s">
        <v>8225</v>
      </c>
      <c r="J3574" t="s">
        <v>8247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t="str">
        <f t="shared" si="276"/>
        <v>theater</v>
      </c>
      <c r="R3574" t="str">
        <f t="shared" si="277"/>
        <v>plays</v>
      </c>
      <c r="S3574" s="10">
        <f t="shared" si="278"/>
        <v>42146.570393518516</v>
      </c>
      <c r="T3574" s="10">
        <f t="shared" si="27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275"/>
        <v>1.028</v>
      </c>
      <c r="G3575" t="s">
        <v>8219</v>
      </c>
      <c r="H3575">
        <f>E3575/N3575</f>
        <v>39.53846153846154</v>
      </c>
      <c r="I3575" t="s">
        <v>8225</v>
      </c>
      <c r="J3575" t="s">
        <v>8247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t="str">
        <f t="shared" si="276"/>
        <v>theater</v>
      </c>
      <c r="R3575" t="str">
        <f t="shared" si="277"/>
        <v>plays</v>
      </c>
      <c r="S3575" s="10">
        <f t="shared" si="278"/>
        <v>41921.375532407408</v>
      </c>
      <c r="T3575" s="10">
        <f t="shared" si="27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275"/>
        <v>1.0612068965517241</v>
      </c>
      <c r="G3576" t="s">
        <v>8219</v>
      </c>
      <c r="H3576">
        <f>E3576/N3576</f>
        <v>136.77777777777777</v>
      </c>
      <c r="I3576" t="s">
        <v>8224</v>
      </c>
      <c r="J3576" t="s">
        <v>8246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t="str">
        <f t="shared" si="276"/>
        <v>theater</v>
      </c>
      <c r="R3576" t="str">
        <f t="shared" si="277"/>
        <v>plays</v>
      </c>
      <c r="S3576" s="10">
        <f t="shared" si="278"/>
        <v>41926.942685185182</v>
      </c>
      <c r="T3576" s="10">
        <f t="shared" si="27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275"/>
        <v>1.0133000000000001</v>
      </c>
      <c r="G3577" t="s">
        <v>8219</v>
      </c>
      <c r="H3577">
        <f>E3577/N3577</f>
        <v>99.343137254901961</v>
      </c>
      <c r="I3577" t="s">
        <v>8224</v>
      </c>
      <c r="J3577" t="s">
        <v>8246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t="str">
        <f t="shared" si="276"/>
        <v>theater</v>
      </c>
      <c r="R3577" t="str">
        <f t="shared" si="277"/>
        <v>plays</v>
      </c>
      <c r="S3577" s="10">
        <f t="shared" si="278"/>
        <v>42561.783877314811</v>
      </c>
      <c r="T3577" s="10">
        <f t="shared" si="27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275"/>
        <v>1</v>
      </c>
      <c r="G3578" t="s">
        <v>8219</v>
      </c>
      <c r="H3578">
        <f>E3578/N3578</f>
        <v>20</v>
      </c>
      <c r="I3578" t="s">
        <v>8224</v>
      </c>
      <c r="J3578" t="s">
        <v>8246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t="str">
        <f t="shared" si="276"/>
        <v>theater</v>
      </c>
      <c r="R3578" t="str">
        <f t="shared" si="277"/>
        <v>plays</v>
      </c>
      <c r="S3578" s="10">
        <f t="shared" si="278"/>
        <v>42649.54923611111</v>
      </c>
      <c r="T3578" s="10">
        <f t="shared" si="27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275"/>
        <v>1.3</v>
      </c>
      <c r="G3579" t="s">
        <v>8219</v>
      </c>
      <c r="H3579">
        <f>E3579/N3579</f>
        <v>28.888888888888889</v>
      </c>
      <c r="I3579" t="s">
        <v>8224</v>
      </c>
      <c r="J3579" t="s">
        <v>8246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t="str">
        <f t="shared" si="276"/>
        <v>theater</v>
      </c>
      <c r="R3579" t="str">
        <f t="shared" si="277"/>
        <v>plays</v>
      </c>
      <c r="S3579" s="10">
        <f t="shared" si="278"/>
        <v>42093.786840277782</v>
      </c>
      <c r="T3579" s="10">
        <f t="shared" si="27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275"/>
        <v>1.0001333333333333</v>
      </c>
      <c r="G3580" t="s">
        <v>8219</v>
      </c>
      <c r="H3580">
        <f>E3580/N3580</f>
        <v>40.545945945945945</v>
      </c>
      <c r="I3580" t="s">
        <v>8225</v>
      </c>
      <c r="J3580" t="s">
        <v>8247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t="str">
        <f t="shared" si="276"/>
        <v>theater</v>
      </c>
      <c r="R3580" t="str">
        <f t="shared" si="277"/>
        <v>plays</v>
      </c>
      <c r="S3580" s="10">
        <f t="shared" si="278"/>
        <v>42460.733530092592</v>
      </c>
      <c r="T3580" s="10">
        <f t="shared" si="27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275"/>
        <v>1</v>
      </c>
      <c r="G3581" t="s">
        <v>8219</v>
      </c>
      <c r="H3581">
        <f>E3581/N3581</f>
        <v>35.714285714285715</v>
      </c>
      <c r="I3581" t="s">
        <v>8225</v>
      </c>
      <c r="J3581" t="s">
        <v>8247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t="str">
        <f t="shared" si="276"/>
        <v>theater</v>
      </c>
      <c r="R3581" t="str">
        <f t="shared" si="277"/>
        <v>plays</v>
      </c>
      <c r="S3581" s="10">
        <f t="shared" si="278"/>
        <v>42430.762222222227</v>
      </c>
      <c r="T3581" s="10">
        <f t="shared" si="27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275"/>
        <v>1.1388888888888888</v>
      </c>
      <c r="G3582" t="s">
        <v>8219</v>
      </c>
      <c r="H3582">
        <f>E3582/N3582</f>
        <v>37.962962962962962</v>
      </c>
      <c r="I3582" t="s">
        <v>8224</v>
      </c>
      <c r="J3582" t="s">
        <v>8246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t="str">
        <f t="shared" si="276"/>
        <v>theater</v>
      </c>
      <c r="R3582" t="str">
        <f t="shared" si="277"/>
        <v>plays</v>
      </c>
      <c r="S3582" s="10">
        <f t="shared" si="278"/>
        <v>42026.176180555558</v>
      </c>
      <c r="T3582" s="10">
        <f t="shared" si="27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275"/>
        <v>1</v>
      </c>
      <c r="G3583" t="s">
        <v>8219</v>
      </c>
      <c r="H3583">
        <f>E3583/N3583</f>
        <v>33.333333333333336</v>
      </c>
      <c r="I3583" t="s">
        <v>8225</v>
      </c>
      <c r="J3583" t="s">
        <v>8247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t="str">
        <f t="shared" si="276"/>
        <v>theater</v>
      </c>
      <c r="R3583" t="str">
        <f t="shared" si="277"/>
        <v>plays</v>
      </c>
      <c r="S3583" s="10">
        <f t="shared" si="278"/>
        <v>41836.471180555556</v>
      </c>
      <c r="T3583" s="10">
        <f t="shared" si="27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275"/>
        <v>2.87</v>
      </c>
      <c r="G3584" t="s">
        <v>8219</v>
      </c>
      <c r="H3584">
        <f>E3584/N3584</f>
        <v>58.571428571428569</v>
      </c>
      <c r="I3584" t="s">
        <v>8224</v>
      </c>
      <c r="J3584" t="s">
        <v>8246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t="str">
        <f t="shared" si="276"/>
        <v>theater</v>
      </c>
      <c r="R3584" t="str">
        <f t="shared" si="277"/>
        <v>plays</v>
      </c>
      <c r="S3584" s="10">
        <f t="shared" si="278"/>
        <v>42451.095856481479</v>
      </c>
      <c r="T3584" s="10">
        <f t="shared" si="27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275"/>
        <v>1.085</v>
      </c>
      <c r="G3585" t="s">
        <v>8219</v>
      </c>
      <c r="H3585">
        <f>E3585/N3585</f>
        <v>135.625</v>
      </c>
      <c r="I3585" t="s">
        <v>8224</v>
      </c>
      <c r="J3585" t="s">
        <v>8246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t="str">
        <f t="shared" si="276"/>
        <v>theater</v>
      </c>
      <c r="R3585" t="str">
        <f t="shared" si="277"/>
        <v>plays</v>
      </c>
      <c r="S3585" s="10">
        <f t="shared" si="278"/>
        <v>42418.425983796296</v>
      </c>
      <c r="T3585" s="10">
        <f t="shared" si="27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si="275"/>
        <v>1.155</v>
      </c>
      <c r="G3586" t="s">
        <v>8219</v>
      </c>
      <c r="H3586">
        <f>E3586/N3586</f>
        <v>30.9375</v>
      </c>
      <c r="I3586" t="s">
        <v>8225</v>
      </c>
      <c r="J3586" t="s">
        <v>8247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t="str">
        <f t="shared" si="276"/>
        <v>theater</v>
      </c>
      <c r="R3586" t="str">
        <f t="shared" si="277"/>
        <v>plays</v>
      </c>
      <c r="S3586" s="10">
        <f t="shared" si="278"/>
        <v>42168.316481481481</v>
      </c>
      <c r="T3586" s="10">
        <f t="shared" si="27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ref="F3587:F3650" si="280">E3587/D3587</f>
        <v>1.1911764705882353</v>
      </c>
      <c r="G3587" t="s">
        <v>8219</v>
      </c>
      <c r="H3587">
        <f>E3587/N3587</f>
        <v>176.08695652173913</v>
      </c>
      <c r="I3587" t="s">
        <v>8224</v>
      </c>
      <c r="J3587" t="s">
        <v>8246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t="str">
        <f t="shared" ref="Q3587:Q3650" si="281">LEFT(P3587,(FIND("/",P3587,1)-1))</f>
        <v>theater</v>
      </c>
      <c r="R3587" t="str">
        <f t="shared" ref="R3587:R3650" si="282">MID(P3587,FIND("/",P3587)+1,256)</f>
        <v>plays</v>
      </c>
      <c r="S3587" s="10">
        <f t="shared" ref="S3587:S3650" si="283">(((L3587/60)/60)/24)+DATE(1970,1,1)</f>
        <v>41964.716319444444</v>
      </c>
      <c r="T3587" s="10">
        <f t="shared" ref="T3587:T3650" si="284">(((K3587/60)/60)/24)+DATE(1970,1,1)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280"/>
        <v>1.0942666666666667</v>
      </c>
      <c r="G3588" t="s">
        <v>8219</v>
      </c>
      <c r="H3588">
        <f>E3588/N3588</f>
        <v>151.9814814814815</v>
      </c>
      <c r="I3588" t="s">
        <v>8224</v>
      </c>
      <c r="J3588" t="s">
        <v>8246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t="str">
        <f t="shared" si="281"/>
        <v>theater</v>
      </c>
      <c r="R3588" t="str">
        <f t="shared" si="282"/>
        <v>plays</v>
      </c>
      <c r="S3588" s="10">
        <f t="shared" si="283"/>
        <v>42576.697569444441</v>
      </c>
      <c r="T3588" s="10">
        <f t="shared" si="28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280"/>
        <v>1.266</v>
      </c>
      <c r="G3589" t="s">
        <v>8219</v>
      </c>
      <c r="H3589">
        <f>E3589/N3589</f>
        <v>22.607142857142858</v>
      </c>
      <c r="I3589" t="s">
        <v>8225</v>
      </c>
      <c r="J3589" t="s">
        <v>8247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t="str">
        <f t="shared" si="281"/>
        <v>theater</v>
      </c>
      <c r="R3589" t="str">
        <f t="shared" si="282"/>
        <v>plays</v>
      </c>
      <c r="S3589" s="10">
        <f t="shared" si="283"/>
        <v>42503.539976851855</v>
      </c>
      <c r="T3589" s="10">
        <f t="shared" si="28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280"/>
        <v>1.0049999999999999</v>
      </c>
      <c r="G3590" t="s">
        <v>8219</v>
      </c>
      <c r="H3590">
        <f>E3590/N3590</f>
        <v>18.272727272727273</v>
      </c>
      <c r="I3590" t="s">
        <v>8225</v>
      </c>
      <c r="J3590" t="s">
        <v>8247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t="str">
        <f t="shared" si="281"/>
        <v>theater</v>
      </c>
      <c r="R3590" t="str">
        <f t="shared" si="282"/>
        <v>plays</v>
      </c>
      <c r="S3590" s="10">
        <f t="shared" si="283"/>
        <v>42101.828819444447</v>
      </c>
      <c r="T3590" s="10">
        <f t="shared" si="28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280"/>
        <v>1.2749999999999999</v>
      </c>
      <c r="G3591" t="s">
        <v>8219</v>
      </c>
      <c r="H3591">
        <f>E3591/N3591</f>
        <v>82.258064516129039</v>
      </c>
      <c r="I3591" t="s">
        <v>8224</v>
      </c>
      <c r="J3591" t="s">
        <v>8246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t="str">
        <f t="shared" si="281"/>
        <v>theater</v>
      </c>
      <c r="R3591" t="str">
        <f t="shared" si="282"/>
        <v>plays</v>
      </c>
      <c r="S3591" s="10">
        <f t="shared" si="283"/>
        <v>42125.647534722222</v>
      </c>
      <c r="T3591" s="10">
        <f t="shared" si="28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280"/>
        <v>1.0005999999999999</v>
      </c>
      <c r="G3592" t="s">
        <v>8219</v>
      </c>
      <c r="H3592">
        <f>E3592/N3592</f>
        <v>68.534246575342465</v>
      </c>
      <c r="I3592" t="s">
        <v>8225</v>
      </c>
      <c r="J3592" t="s">
        <v>8247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t="str">
        <f t="shared" si="281"/>
        <v>theater</v>
      </c>
      <c r="R3592" t="str">
        <f t="shared" si="282"/>
        <v>plays</v>
      </c>
      <c r="S3592" s="10">
        <f t="shared" si="283"/>
        <v>41902.333726851852</v>
      </c>
      <c r="T3592" s="10">
        <f t="shared" si="28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280"/>
        <v>1.75</v>
      </c>
      <c r="G3593" t="s">
        <v>8219</v>
      </c>
      <c r="H3593">
        <f>E3593/N3593</f>
        <v>68.055555555555557</v>
      </c>
      <c r="I3593" t="s">
        <v>8224</v>
      </c>
      <c r="J3593" t="s">
        <v>8246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t="str">
        <f t="shared" si="281"/>
        <v>theater</v>
      </c>
      <c r="R3593" t="str">
        <f t="shared" si="282"/>
        <v>plays</v>
      </c>
      <c r="S3593" s="10">
        <f t="shared" si="283"/>
        <v>42003.948425925926</v>
      </c>
      <c r="T3593" s="10">
        <f t="shared" si="28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280"/>
        <v>1.2725</v>
      </c>
      <c r="G3594" t="s">
        <v>8219</v>
      </c>
      <c r="H3594">
        <f>E3594/N3594</f>
        <v>72.714285714285708</v>
      </c>
      <c r="I3594" t="s">
        <v>8224</v>
      </c>
      <c r="J3594" t="s">
        <v>8246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t="str">
        <f t="shared" si="281"/>
        <v>theater</v>
      </c>
      <c r="R3594" t="str">
        <f t="shared" si="282"/>
        <v>plays</v>
      </c>
      <c r="S3594" s="10">
        <f t="shared" si="283"/>
        <v>41988.829942129625</v>
      </c>
      <c r="T3594" s="10">
        <f t="shared" si="28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280"/>
        <v>1.1063333333333334</v>
      </c>
      <c r="G3595" t="s">
        <v>8219</v>
      </c>
      <c r="H3595">
        <f>E3595/N3595</f>
        <v>77.186046511627907</v>
      </c>
      <c r="I3595" t="s">
        <v>8224</v>
      </c>
      <c r="J3595" t="s">
        <v>8246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t="str">
        <f t="shared" si="281"/>
        <v>theater</v>
      </c>
      <c r="R3595" t="str">
        <f t="shared" si="282"/>
        <v>plays</v>
      </c>
      <c r="S3595" s="10">
        <f t="shared" si="283"/>
        <v>41974.898599537039</v>
      </c>
      <c r="T3595" s="10">
        <f t="shared" si="28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280"/>
        <v>1.2593749999999999</v>
      </c>
      <c r="G3596" t="s">
        <v>8219</v>
      </c>
      <c r="H3596">
        <f>E3596/N3596</f>
        <v>55.972222222222221</v>
      </c>
      <c r="I3596" t="s">
        <v>8224</v>
      </c>
      <c r="J3596" t="s">
        <v>8246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t="str">
        <f t="shared" si="281"/>
        <v>theater</v>
      </c>
      <c r="R3596" t="str">
        <f t="shared" si="282"/>
        <v>plays</v>
      </c>
      <c r="S3596" s="10">
        <f t="shared" si="283"/>
        <v>42592.066921296297</v>
      </c>
      <c r="T3596" s="10">
        <f t="shared" si="28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280"/>
        <v>1.1850000000000001</v>
      </c>
      <c r="G3597" t="s">
        <v>8219</v>
      </c>
      <c r="H3597">
        <f>E3597/N3597</f>
        <v>49.693548387096776</v>
      </c>
      <c r="I3597" t="s">
        <v>8224</v>
      </c>
      <c r="J3597" t="s">
        <v>8246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t="str">
        <f t="shared" si="281"/>
        <v>theater</v>
      </c>
      <c r="R3597" t="str">
        <f t="shared" si="282"/>
        <v>plays</v>
      </c>
      <c r="S3597" s="10">
        <f t="shared" si="283"/>
        <v>42050.008368055554</v>
      </c>
      <c r="T3597" s="10">
        <f t="shared" si="28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280"/>
        <v>1.0772727272727274</v>
      </c>
      <c r="G3598" t="s">
        <v>8219</v>
      </c>
      <c r="H3598">
        <f>E3598/N3598</f>
        <v>79</v>
      </c>
      <c r="I3598" t="s">
        <v>8229</v>
      </c>
      <c r="J3598" t="s">
        <v>8251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t="str">
        <f t="shared" si="281"/>
        <v>theater</v>
      </c>
      <c r="R3598" t="str">
        <f t="shared" si="282"/>
        <v>plays</v>
      </c>
      <c r="S3598" s="10">
        <f t="shared" si="283"/>
        <v>41856.715069444443</v>
      </c>
      <c r="T3598" s="10">
        <f t="shared" si="28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280"/>
        <v>1.026</v>
      </c>
      <c r="G3599" t="s">
        <v>8219</v>
      </c>
      <c r="H3599">
        <f>E3599/N3599</f>
        <v>77.727272727272734</v>
      </c>
      <c r="I3599" t="s">
        <v>8224</v>
      </c>
      <c r="J3599" t="s">
        <v>8246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t="str">
        <f t="shared" si="281"/>
        <v>theater</v>
      </c>
      <c r="R3599" t="str">
        <f t="shared" si="282"/>
        <v>plays</v>
      </c>
      <c r="S3599" s="10">
        <f t="shared" si="283"/>
        <v>42417.585532407407</v>
      </c>
      <c r="T3599" s="10">
        <f t="shared" si="28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280"/>
        <v>1.101</v>
      </c>
      <c r="G3600" t="s">
        <v>8219</v>
      </c>
      <c r="H3600">
        <f>E3600/N3600</f>
        <v>40.777777777777779</v>
      </c>
      <c r="I3600" t="s">
        <v>8224</v>
      </c>
      <c r="J3600" t="s">
        <v>8246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t="str">
        <f t="shared" si="281"/>
        <v>theater</v>
      </c>
      <c r="R3600" t="str">
        <f t="shared" si="282"/>
        <v>plays</v>
      </c>
      <c r="S3600" s="10">
        <f t="shared" si="283"/>
        <v>41866.79886574074</v>
      </c>
      <c r="T3600" s="10">
        <f t="shared" si="28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280"/>
        <v>2.02</v>
      </c>
      <c r="G3601" t="s">
        <v>8219</v>
      </c>
      <c r="H3601">
        <f>E3601/N3601</f>
        <v>59.411764705882355</v>
      </c>
      <c r="I3601" t="s">
        <v>8224</v>
      </c>
      <c r="J3601" t="s">
        <v>8246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t="str">
        <f t="shared" si="281"/>
        <v>theater</v>
      </c>
      <c r="R3601" t="str">
        <f t="shared" si="282"/>
        <v>plays</v>
      </c>
      <c r="S3601" s="10">
        <f t="shared" si="283"/>
        <v>42220.79487268519</v>
      </c>
      <c r="T3601" s="10">
        <f t="shared" si="28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280"/>
        <v>1.3</v>
      </c>
      <c r="G3602" t="s">
        <v>8219</v>
      </c>
      <c r="H3602">
        <f>E3602/N3602</f>
        <v>3.25</v>
      </c>
      <c r="I3602" t="s">
        <v>8224</v>
      </c>
      <c r="J3602" t="s">
        <v>8246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t="str">
        <f t="shared" si="281"/>
        <v>theater</v>
      </c>
      <c r="R3602" t="str">
        <f t="shared" si="282"/>
        <v>plays</v>
      </c>
      <c r="S3602" s="10">
        <f t="shared" si="283"/>
        <v>42628.849120370374</v>
      </c>
      <c r="T3602" s="10">
        <f t="shared" si="28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280"/>
        <v>1.0435000000000001</v>
      </c>
      <c r="G3603" t="s">
        <v>8219</v>
      </c>
      <c r="H3603">
        <f>E3603/N3603</f>
        <v>39.377358490566039</v>
      </c>
      <c r="I3603" t="s">
        <v>8225</v>
      </c>
      <c r="J3603" t="s">
        <v>8247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t="str">
        <f t="shared" si="281"/>
        <v>theater</v>
      </c>
      <c r="R3603" t="str">
        <f t="shared" si="282"/>
        <v>plays</v>
      </c>
      <c r="S3603" s="10">
        <f t="shared" si="283"/>
        <v>41990.99863425926</v>
      </c>
      <c r="T3603" s="10">
        <f t="shared" si="28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280"/>
        <v>1.0004999999999999</v>
      </c>
      <c r="G3604" t="s">
        <v>8219</v>
      </c>
      <c r="H3604">
        <f>E3604/N3604</f>
        <v>81.673469387755105</v>
      </c>
      <c r="I3604" t="s">
        <v>8224</v>
      </c>
      <c r="J3604" t="s">
        <v>8246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t="str">
        <f t="shared" si="281"/>
        <v>theater</v>
      </c>
      <c r="R3604" t="str">
        <f t="shared" si="282"/>
        <v>plays</v>
      </c>
      <c r="S3604" s="10">
        <f t="shared" si="283"/>
        <v>42447.894432870366</v>
      </c>
      <c r="T3604" s="10">
        <f t="shared" si="28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280"/>
        <v>1.7066666666666668</v>
      </c>
      <c r="G3605" t="s">
        <v>8219</v>
      </c>
      <c r="H3605">
        <f>E3605/N3605</f>
        <v>44.912280701754383</v>
      </c>
      <c r="I3605" t="s">
        <v>8224</v>
      </c>
      <c r="J3605" t="s">
        <v>8246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t="str">
        <f t="shared" si="281"/>
        <v>theater</v>
      </c>
      <c r="R3605" t="str">
        <f t="shared" si="282"/>
        <v>plays</v>
      </c>
      <c r="S3605" s="10">
        <f t="shared" si="283"/>
        <v>42283.864351851851</v>
      </c>
      <c r="T3605" s="10">
        <f t="shared" si="28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280"/>
        <v>1.1283333333333334</v>
      </c>
      <c r="G3606" t="s">
        <v>8219</v>
      </c>
      <c r="H3606">
        <f>E3606/N3606</f>
        <v>49.05797101449275</v>
      </c>
      <c r="I3606" t="s">
        <v>8224</v>
      </c>
      <c r="J3606" t="s">
        <v>8246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t="str">
        <f t="shared" si="281"/>
        <v>theater</v>
      </c>
      <c r="R3606" t="str">
        <f t="shared" si="282"/>
        <v>plays</v>
      </c>
      <c r="S3606" s="10">
        <f t="shared" si="283"/>
        <v>42483.015694444446</v>
      </c>
      <c r="T3606" s="10">
        <f t="shared" si="28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280"/>
        <v>1.84</v>
      </c>
      <c r="G3607" t="s">
        <v>8219</v>
      </c>
      <c r="H3607">
        <f>E3607/N3607</f>
        <v>30.666666666666668</v>
      </c>
      <c r="I3607" t="s">
        <v>8225</v>
      </c>
      <c r="J3607" t="s">
        <v>8247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t="str">
        <f t="shared" si="281"/>
        <v>theater</v>
      </c>
      <c r="R3607" t="str">
        <f t="shared" si="282"/>
        <v>plays</v>
      </c>
      <c r="S3607" s="10">
        <f t="shared" si="283"/>
        <v>42383.793124999997</v>
      </c>
      <c r="T3607" s="10">
        <f t="shared" si="28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280"/>
        <v>1.3026666666666666</v>
      </c>
      <c r="G3608" t="s">
        <v>8219</v>
      </c>
      <c r="H3608">
        <f>E3608/N3608</f>
        <v>61.0625</v>
      </c>
      <c r="I3608" t="s">
        <v>8225</v>
      </c>
      <c r="J3608" t="s">
        <v>8247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t="str">
        <f t="shared" si="281"/>
        <v>theater</v>
      </c>
      <c r="R3608" t="str">
        <f t="shared" si="282"/>
        <v>plays</v>
      </c>
      <c r="S3608" s="10">
        <f t="shared" si="283"/>
        <v>42566.604826388888</v>
      </c>
      <c r="T3608" s="10">
        <f t="shared" si="28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280"/>
        <v>1.0545454545454545</v>
      </c>
      <c r="G3609" t="s">
        <v>8219</v>
      </c>
      <c r="H3609">
        <f>E3609/N3609</f>
        <v>29</v>
      </c>
      <c r="I3609" t="s">
        <v>8225</v>
      </c>
      <c r="J3609" t="s">
        <v>8247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t="str">
        <f t="shared" si="281"/>
        <v>theater</v>
      </c>
      <c r="R3609" t="str">
        <f t="shared" si="282"/>
        <v>plays</v>
      </c>
      <c r="S3609" s="10">
        <f t="shared" si="283"/>
        <v>42338.963912037041</v>
      </c>
      <c r="T3609" s="10">
        <f t="shared" si="28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280"/>
        <v>1</v>
      </c>
      <c r="G3610" t="s">
        <v>8219</v>
      </c>
      <c r="H3610">
        <f>E3610/N3610</f>
        <v>29.62962962962963</v>
      </c>
      <c r="I3610" t="s">
        <v>8225</v>
      </c>
      <c r="J3610" t="s">
        <v>8247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t="str">
        <f t="shared" si="281"/>
        <v>theater</v>
      </c>
      <c r="R3610" t="str">
        <f t="shared" si="282"/>
        <v>plays</v>
      </c>
      <c r="S3610" s="10">
        <f t="shared" si="283"/>
        <v>42506.709375000006</v>
      </c>
      <c r="T3610" s="10">
        <f t="shared" si="28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280"/>
        <v>1.5331632653061225</v>
      </c>
      <c r="G3611" t="s">
        <v>8219</v>
      </c>
      <c r="H3611">
        <f>E3611/N3611</f>
        <v>143.0952380952381</v>
      </c>
      <c r="I3611" t="s">
        <v>8225</v>
      </c>
      <c r="J3611" t="s">
        <v>8247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t="str">
        <f t="shared" si="281"/>
        <v>theater</v>
      </c>
      <c r="R3611" t="str">
        <f t="shared" si="282"/>
        <v>plays</v>
      </c>
      <c r="S3611" s="10">
        <f t="shared" si="283"/>
        <v>42429.991724537031</v>
      </c>
      <c r="T3611" s="10">
        <f t="shared" si="28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280"/>
        <v>1.623</v>
      </c>
      <c r="G3612" t="s">
        <v>8219</v>
      </c>
      <c r="H3612">
        <f>E3612/N3612</f>
        <v>52.354838709677416</v>
      </c>
      <c r="I3612" t="s">
        <v>8225</v>
      </c>
      <c r="J3612" t="s">
        <v>8247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t="str">
        <f t="shared" si="281"/>
        <v>theater</v>
      </c>
      <c r="R3612" t="str">
        <f t="shared" si="282"/>
        <v>plays</v>
      </c>
      <c r="S3612" s="10">
        <f t="shared" si="283"/>
        <v>42203.432129629626</v>
      </c>
      <c r="T3612" s="10">
        <f t="shared" si="28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280"/>
        <v>1.36</v>
      </c>
      <c r="G3613" t="s">
        <v>8219</v>
      </c>
      <c r="H3613">
        <f>E3613/N3613</f>
        <v>66.666666666666671</v>
      </c>
      <c r="I3613" t="s">
        <v>8225</v>
      </c>
      <c r="J3613" t="s">
        <v>8247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t="str">
        <f t="shared" si="281"/>
        <v>theater</v>
      </c>
      <c r="R3613" t="str">
        <f t="shared" si="282"/>
        <v>plays</v>
      </c>
      <c r="S3613" s="10">
        <f t="shared" si="283"/>
        <v>42072.370381944449</v>
      </c>
      <c r="T3613" s="10">
        <f t="shared" si="28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280"/>
        <v>1.444</v>
      </c>
      <c r="G3614" t="s">
        <v>8219</v>
      </c>
      <c r="H3614">
        <f>E3614/N3614</f>
        <v>126.66666666666667</v>
      </c>
      <c r="I3614" t="s">
        <v>8229</v>
      </c>
      <c r="J3614" t="s">
        <v>8251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t="str">
        <f t="shared" si="281"/>
        <v>theater</v>
      </c>
      <c r="R3614" t="str">
        <f t="shared" si="282"/>
        <v>plays</v>
      </c>
      <c r="S3614" s="10">
        <f t="shared" si="283"/>
        <v>41789.726979166669</v>
      </c>
      <c r="T3614" s="10">
        <f t="shared" si="28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280"/>
        <v>1</v>
      </c>
      <c r="G3615" t="s">
        <v>8219</v>
      </c>
      <c r="H3615">
        <f>E3615/N3615</f>
        <v>62.5</v>
      </c>
      <c r="I3615" t="s">
        <v>8224</v>
      </c>
      <c r="J3615" t="s">
        <v>8246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t="str">
        <f t="shared" si="281"/>
        <v>theater</v>
      </c>
      <c r="R3615" t="str">
        <f t="shared" si="282"/>
        <v>plays</v>
      </c>
      <c r="S3615" s="10">
        <f t="shared" si="283"/>
        <v>41788.58997685185</v>
      </c>
      <c r="T3615" s="10">
        <f t="shared" si="28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280"/>
        <v>1.008</v>
      </c>
      <c r="G3616" t="s">
        <v>8219</v>
      </c>
      <c r="H3616">
        <f>E3616/N3616</f>
        <v>35.492957746478872</v>
      </c>
      <c r="I3616" t="s">
        <v>8224</v>
      </c>
      <c r="J3616" t="s">
        <v>8246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t="str">
        <f t="shared" si="281"/>
        <v>theater</v>
      </c>
      <c r="R3616" t="str">
        <f t="shared" si="282"/>
        <v>plays</v>
      </c>
      <c r="S3616" s="10">
        <f t="shared" si="283"/>
        <v>42144.041851851856</v>
      </c>
      <c r="T3616" s="10">
        <f t="shared" si="284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280"/>
        <v>1.0680000000000001</v>
      </c>
      <c r="G3617" t="s">
        <v>8219</v>
      </c>
      <c r="H3617">
        <f>E3617/N3617</f>
        <v>37.083333333333336</v>
      </c>
      <c r="I3617" t="s">
        <v>8225</v>
      </c>
      <c r="J3617" t="s">
        <v>8247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t="str">
        <f t="shared" si="281"/>
        <v>theater</v>
      </c>
      <c r="R3617" t="str">
        <f t="shared" si="282"/>
        <v>plays</v>
      </c>
      <c r="S3617" s="10">
        <f t="shared" si="283"/>
        <v>42318.593703703707</v>
      </c>
      <c r="T3617" s="10">
        <f t="shared" si="284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280"/>
        <v>1.248</v>
      </c>
      <c r="G3618" t="s">
        <v>8219</v>
      </c>
      <c r="H3618">
        <f>E3618/N3618</f>
        <v>69.333333333333329</v>
      </c>
      <c r="I3618" t="s">
        <v>8225</v>
      </c>
      <c r="J3618" t="s">
        <v>8247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t="str">
        <f t="shared" si="281"/>
        <v>theater</v>
      </c>
      <c r="R3618" t="str">
        <f t="shared" si="282"/>
        <v>plays</v>
      </c>
      <c r="S3618" s="10">
        <f t="shared" si="283"/>
        <v>42052.949814814812</v>
      </c>
      <c r="T3618" s="10">
        <f t="shared" si="284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280"/>
        <v>1.1891891891891893</v>
      </c>
      <c r="G3619" t="s">
        <v>8219</v>
      </c>
      <c r="H3619">
        <f>E3619/N3619</f>
        <v>17.254901960784313</v>
      </c>
      <c r="I3619" t="s">
        <v>8225</v>
      </c>
      <c r="J3619" t="s">
        <v>8247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t="str">
        <f t="shared" si="281"/>
        <v>theater</v>
      </c>
      <c r="R3619" t="str">
        <f t="shared" si="282"/>
        <v>plays</v>
      </c>
      <c r="S3619" s="10">
        <f t="shared" si="283"/>
        <v>42779.610289351855</v>
      </c>
      <c r="T3619" s="10">
        <f t="shared" si="284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280"/>
        <v>1.01</v>
      </c>
      <c r="G3620" t="s">
        <v>8219</v>
      </c>
      <c r="H3620">
        <f>E3620/N3620</f>
        <v>36.071428571428569</v>
      </c>
      <c r="I3620" t="s">
        <v>8225</v>
      </c>
      <c r="J3620" t="s">
        <v>8247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t="str">
        <f t="shared" si="281"/>
        <v>theater</v>
      </c>
      <c r="R3620" t="str">
        <f t="shared" si="282"/>
        <v>plays</v>
      </c>
      <c r="S3620" s="10">
        <f t="shared" si="283"/>
        <v>42128.627893518518</v>
      </c>
      <c r="T3620" s="10">
        <f t="shared" si="284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280"/>
        <v>1.1299999999999999</v>
      </c>
      <c r="G3621" t="s">
        <v>8219</v>
      </c>
      <c r="H3621">
        <f>E3621/N3621</f>
        <v>66.470588235294116</v>
      </c>
      <c r="I3621" t="s">
        <v>8224</v>
      </c>
      <c r="J3621" t="s">
        <v>8246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t="str">
        <f t="shared" si="281"/>
        <v>theater</v>
      </c>
      <c r="R3621" t="str">
        <f t="shared" si="282"/>
        <v>plays</v>
      </c>
      <c r="S3621" s="10">
        <f t="shared" si="283"/>
        <v>42661.132245370376</v>
      </c>
      <c r="T3621" s="10">
        <f t="shared" si="284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280"/>
        <v>1.0519047619047619</v>
      </c>
      <c r="G3622" t="s">
        <v>8219</v>
      </c>
      <c r="H3622">
        <f>E3622/N3622</f>
        <v>56.065989847715734</v>
      </c>
      <c r="I3622" t="s">
        <v>8224</v>
      </c>
      <c r="J3622" t="s">
        <v>8246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t="str">
        <f t="shared" si="281"/>
        <v>theater</v>
      </c>
      <c r="R3622" t="str">
        <f t="shared" si="282"/>
        <v>plays</v>
      </c>
      <c r="S3622" s="10">
        <f t="shared" si="283"/>
        <v>42037.938206018516</v>
      </c>
      <c r="T3622" s="10">
        <f t="shared" si="284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280"/>
        <v>1.0973333333333333</v>
      </c>
      <c r="G3623" t="s">
        <v>8219</v>
      </c>
      <c r="H3623">
        <f>E3623/N3623</f>
        <v>47.028571428571432</v>
      </c>
      <c r="I3623" t="s">
        <v>8224</v>
      </c>
      <c r="J3623" t="s">
        <v>8246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t="str">
        <f t="shared" si="281"/>
        <v>theater</v>
      </c>
      <c r="R3623" t="str">
        <f t="shared" si="282"/>
        <v>plays</v>
      </c>
      <c r="S3623" s="10">
        <f t="shared" si="283"/>
        <v>42619.935694444444</v>
      </c>
      <c r="T3623" s="10">
        <f t="shared" si="284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280"/>
        <v>1.00099</v>
      </c>
      <c r="G3624" t="s">
        <v>8219</v>
      </c>
      <c r="H3624">
        <f>E3624/N3624</f>
        <v>47.666190476190479</v>
      </c>
      <c r="I3624" t="s">
        <v>8224</v>
      </c>
      <c r="J3624" t="s">
        <v>8246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t="str">
        <f t="shared" si="281"/>
        <v>theater</v>
      </c>
      <c r="R3624" t="str">
        <f t="shared" si="282"/>
        <v>plays</v>
      </c>
      <c r="S3624" s="10">
        <f t="shared" si="283"/>
        <v>41877.221886574072</v>
      </c>
      <c r="T3624" s="10">
        <f t="shared" si="284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280"/>
        <v>1.2</v>
      </c>
      <c r="G3625" t="s">
        <v>8219</v>
      </c>
      <c r="H3625">
        <f>E3625/N3625</f>
        <v>88.235294117647058</v>
      </c>
      <c r="I3625" t="s">
        <v>8224</v>
      </c>
      <c r="J3625" t="s">
        <v>8246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t="str">
        <f t="shared" si="281"/>
        <v>theater</v>
      </c>
      <c r="R3625" t="str">
        <f t="shared" si="282"/>
        <v>plays</v>
      </c>
      <c r="S3625" s="10">
        <f t="shared" si="283"/>
        <v>41828.736921296295</v>
      </c>
      <c r="T3625" s="10">
        <f t="shared" si="284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280"/>
        <v>1.0493333333333332</v>
      </c>
      <c r="G3626" t="s">
        <v>8219</v>
      </c>
      <c r="H3626">
        <f>E3626/N3626</f>
        <v>80.717948717948715</v>
      </c>
      <c r="I3626" t="s">
        <v>8224</v>
      </c>
      <c r="J3626" t="s">
        <v>8246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t="str">
        <f t="shared" si="281"/>
        <v>theater</v>
      </c>
      <c r="R3626" t="str">
        <f t="shared" si="282"/>
        <v>plays</v>
      </c>
      <c r="S3626" s="10">
        <f t="shared" si="283"/>
        <v>42545.774189814809</v>
      </c>
      <c r="T3626" s="10">
        <f t="shared" si="284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280"/>
        <v>1.0266666666666666</v>
      </c>
      <c r="G3627" t="s">
        <v>8219</v>
      </c>
      <c r="H3627">
        <f>E3627/N3627</f>
        <v>39.487179487179489</v>
      </c>
      <c r="I3627" t="s">
        <v>8225</v>
      </c>
      <c r="J3627" t="s">
        <v>8247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t="str">
        <f t="shared" si="281"/>
        <v>theater</v>
      </c>
      <c r="R3627" t="str">
        <f t="shared" si="282"/>
        <v>plays</v>
      </c>
      <c r="S3627" s="10">
        <f t="shared" si="283"/>
        <v>42157.652511574073</v>
      </c>
      <c r="T3627" s="10">
        <f t="shared" si="284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280"/>
        <v>1.0182500000000001</v>
      </c>
      <c r="G3628" t="s">
        <v>8219</v>
      </c>
      <c r="H3628">
        <f>E3628/N3628</f>
        <v>84.854166666666671</v>
      </c>
      <c r="I3628" t="s">
        <v>8225</v>
      </c>
      <c r="J3628" t="s">
        <v>8247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t="str">
        <f t="shared" si="281"/>
        <v>theater</v>
      </c>
      <c r="R3628" t="str">
        <f t="shared" si="282"/>
        <v>plays</v>
      </c>
      <c r="S3628" s="10">
        <f t="shared" si="283"/>
        <v>41846.667326388888</v>
      </c>
      <c r="T3628" s="10">
        <f t="shared" si="284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280"/>
        <v>1</v>
      </c>
      <c r="G3629" t="s">
        <v>8219</v>
      </c>
      <c r="H3629">
        <f>E3629/N3629</f>
        <v>68.965517241379317</v>
      </c>
      <c r="I3629" t="s">
        <v>8224</v>
      </c>
      <c r="J3629" t="s">
        <v>8246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t="str">
        <f t="shared" si="281"/>
        <v>theater</v>
      </c>
      <c r="R3629" t="str">
        <f t="shared" si="282"/>
        <v>plays</v>
      </c>
      <c r="S3629" s="10">
        <f t="shared" si="283"/>
        <v>42460.741747685184</v>
      </c>
      <c r="T3629" s="10">
        <f t="shared" si="284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280"/>
        <v>0</v>
      </c>
      <c r="G3630" t="s">
        <v>8221</v>
      </c>
      <c r="H3630" t="e">
        <f>E3630/N3630</f>
        <v>#DIV/0!</v>
      </c>
      <c r="I3630" t="s">
        <v>8224</v>
      </c>
      <c r="J3630" t="s">
        <v>8246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t="str">
        <f t="shared" si="281"/>
        <v>theater</v>
      </c>
      <c r="R3630" t="str">
        <f t="shared" si="282"/>
        <v>musical</v>
      </c>
      <c r="S3630" s="10">
        <f t="shared" si="283"/>
        <v>42291.833287037036</v>
      </c>
      <c r="T3630" s="10">
        <f t="shared" si="284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280"/>
        <v>1.9999999999999999E-6</v>
      </c>
      <c r="G3631" t="s">
        <v>8221</v>
      </c>
      <c r="H3631">
        <f>E3631/N3631</f>
        <v>1</v>
      </c>
      <c r="I3631" t="s">
        <v>8224</v>
      </c>
      <c r="J3631" t="s">
        <v>8246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t="str">
        <f t="shared" si="281"/>
        <v>theater</v>
      </c>
      <c r="R3631" t="str">
        <f t="shared" si="282"/>
        <v>musical</v>
      </c>
      <c r="S3631" s="10">
        <f t="shared" si="283"/>
        <v>42437.094490740739</v>
      </c>
      <c r="T3631" s="10">
        <f t="shared" si="284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280"/>
        <v>3.3333333333333332E-4</v>
      </c>
      <c r="G3632" t="s">
        <v>8221</v>
      </c>
      <c r="H3632">
        <f>E3632/N3632</f>
        <v>1</v>
      </c>
      <c r="I3632" t="s">
        <v>8225</v>
      </c>
      <c r="J3632" t="s">
        <v>8247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t="str">
        <f t="shared" si="281"/>
        <v>theater</v>
      </c>
      <c r="R3632" t="str">
        <f t="shared" si="282"/>
        <v>musical</v>
      </c>
      <c r="S3632" s="10">
        <f t="shared" si="283"/>
        <v>41942.84710648148</v>
      </c>
      <c r="T3632" s="10">
        <f t="shared" si="284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280"/>
        <v>0.51023391812865493</v>
      </c>
      <c r="G3633" t="s">
        <v>8221</v>
      </c>
      <c r="H3633">
        <f>E3633/N3633</f>
        <v>147.88135593220338</v>
      </c>
      <c r="I3633" t="s">
        <v>8224</v>
      </c>
      <c r="J3633" t="s">
        <v>8246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t="str">
        <f t="shared" si="281"/>
        <v>theater</v>
      </c>
      <c r="R3633" t="str">
        <f t="shared" si="282"/>
        <v>musical</v>
      </c>
      <c r="S3633" s="10">
        <f t="shared" si="283"/>
        <v>41880.753437499996</v>
      </c>
      <c r="T3633" s="10">
        <f t="shared" si="284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280"/>
        <v>0.2</v>
      </c>
      <c r="G3634" t="s">
        <v>8221</v>
      </c>
      <c r="H3634">
        <f>E3634/N3634</f>
        <v>100</v>
      </c>
      <c r="I3634" t="s">
        <v>8225</v>
      </c>
      <c r="J3634" t="s">
        <v>8247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t="str">
        <f t="shared" si="281"/>
        <v>theater</v>
      </c>
      <c r="R3634" t="str">
        <f t="shared" si="282"/>
        <v>musical</v>
      </c>
      <c r="S3634" s="10">
        <f t="shared" si="283"/>
        <v>41946.936909722222</v>
      </c>
      <c r="T3634" s="10">
        <f t="shared" si="284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280"/>
        <v>0.35239999999999999</v>
      </c>
      <c r="G3635" t="s">
        <v>8221</v>
      </c>
      <c r="H3635">
        <f>E3635/N3635</f>
        <v>56.838709677419352</v>
      </c>
      <c r="I3635" t="s">
        <v>8224</v>
      </c>
      <c r="J3635" t="s">
        <v>8246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t="str">
        <f t="shared" si="281"/>
        <v>theater</v>
      </c>
      <c r="R3635" t="str">
        <f t="shared" si="282"/>
        <v>musical</v>
      </c>
      <c r="S3635" s="10">
        <f t="shared" si="283"/>
        <v>42649.623460648145</v>
      </c>
      <c r="T3635" s="10">
        <f t="shared" si="284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280"/>
        <v>4.2466666666666666E-2</v>
      </c>
      <c r="G3636" t="s">
        <v>8221</v>
      </c>
      <c r="H3636">
        <f>E3636/N3636</f>
        <v>176.94444444444446</v>
      </c>
      <c r="I3636" t="s">
        <v>8229</v>
      </c>
      <c r="J3636" t="s">
        <v>8251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t="str">
        <f t="shared" si="281"/>
        <v>theater</v>
      </c>
      <c r="R3636" t="str">
        <f t="shared" si="282"/>
        <v>musical</v>
      </c>
      <c r="S3636" s="10">
        <f t="shared" si="283"/>
        <v>42701.166365740741</v>
      </c>
      <c r="T3636" s="10">
        <f t="shared" si="284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280"/>
        <v>0.36457142857142855</v>
      </c>
      <c r="G3637" t="s">
        <v>8221</v>
      </c>
      <c r="H3637">
        <f>E3637/N3637</f>
        <v>127.6</v>
      </c>
      <c r="I3637" t="s">
        <v>8224</v>
      </c>
      <c r="J3637" t="s">
        <v>8246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t="str">
        <f t="shared" si="281"/>
        <v>theater</v>
      </c>
      <c r="R3637" t="str">
        <f t="shared" si="282"/>
        <v>musical</v>
      </c>
      <c r="S3637" s="10">
        <f t="shared" si="283"/>
        <v>42450.88282407407</v>
      </c>
      <c r="T3637" s="10">
        <f t="shared" si="284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280"/>
        <v>0</v>
      </c>
      <c r="G3638" t="s">
        <v>8221</v>
      </c>
      <c r="H3638" t="e">
        <f>E3638/N3638</f>
        <v>#DIV/0!</v>
      </c>
      <c r="I3638" t="s">
        <v>8224</v>
      </c>
      <c r="J3638" t="s">
        <v>8246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t="str">
        <f t="shared" si="281"/>
        <v>theater</v>
      </c>
      <c r="R3638" t="str">
        <f t="shared" si="282"/>
        <v>musical</v>
      </c>
      <c r="S3638" s="10">
        <f t="shared" si="283"/>
        <v>42226.694780092599</v>
      </c>
      <c r="T3638" s="10">
        <f t="shared" si="284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280"/>
        <v>0.30866666666666664</v>
      </c>
      <c r="G3639" t="s">
        <v>8221</v>
      </c>
      <c r="H3639">
        <f>E3639/N3639</f>
        <v>66.142857142857139</v>
      </c>
      <c r="I3639" t="s">
        <v>8224</v>
      </c>
      <c r="J3639" t="s">
        <v>8246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t="str">
        <f t="shared" si="281"/>
        <v>theater</v>
      </c>
      <c r="R3639" t="str">
        <f t="shared" si="282"/>
        <v>musical</v>
      </c>
      <c r="S3639" s="10">
        <f t="shared" si="283"/>
        <v>41975.700636574074</v>
      </c>
      <c r="T3639" s="10">
        <f t="shared" si="284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280"/>
        <v>6.545454545454546E-2</v>
      </c>
      <c r="G3640" t="s">
        <v>8221</v>
      </c>
      <c r="H3640">
        <f>E3640/N3640</f>
        <v>108</v>
      </c>
      <c r="I3640" t="s">
        <v>8229</v>
      </c>
      <c r="J3640" t="s">
        <v>8251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t="str">
        <f t="shared" si="281"/>
        <v>theater</v>
      </c>
      <c r="R3640" t="str">
        <f t="shared" si="282"/>
        <v>musical</v>
      </c>
      <c r="S3640" s="10">
        <f t="shared" si="283"/>
        <v>42053.672824074078</v>
      </c>
      <c r="T3640" s="10">
        <f t="shared" si="284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280"/>
        <v>4.0000000000000003E-5</v>
      </c>
      <c r="G3641" t="s">
        <v>8221</v>
      </c>
      <c r="H3641">
        <f>E3641/N3641</f>
        <v>1</v>
      </c>
      <c r="I3641" t="s">
        <v>8224</v>
      </c>
      <c r="J3641" t="s">
        <v>8246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t="str">
        <f t="shared" si="281"/>
        <v>theater</v>
      </c>
      <c r="R3641" t="str">
        <f t="shared" si="282"/>
        <v>musical</v>
      </c>
      <c r="S3641" s="10">
        <f t="shared" si="283"/>
        <v>42590.677152777775</v>
      </c>
      <c r="T3641" s="10">
        <f t="shared" si="284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280"/>
        <v>5.5E-2</v>
      </c>
      <c r="G3642" t="s">
        <v>8221</v>
      </c>
      <c r="H3642">
        <f>E3642/N3642</f>
        <v>18.333333333333332</v>
      </c>
      <c r="I3642" t="s">
        <v>8224</v>
      </c>
      <c r="J3642" t="s">
        <v>8246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t="str">
        <f t="shared" si="281"/>
        <v>theater</v>
      </c>
      <c r="R3642" t="str">
        <f t="shared" si="282"/>
        <v>musical</v>
      </c>
      <c r="S3642" s="10">
        <f t="shared" si="283"/>
        <v>42104.781597222223</v>
      </c>
      <c r="T3642" s="10">
        <f t="shared" si="284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280"/>
        <v>0</v>
      </c>
      <c r="G3643" t="s">
        <v>8221</v>
      </c>
      <c r="H3643" t="e">
        <f>E3643/N3643</f>
        <v>#DIV/0!</v>
      </c>
      <c r="I3643" t="s">
        <v>8224</v>
      </c>
      <c r="J3643" t="s">
        <v>8246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t="str">
        <f t="shared" si="281"/>
        <v>theater</v>
      </c>
      <c r="R3643" t="str">
        <f t="shared" si="282"/>
        <v>musical</v>
      </c>
      <c r="S3643" s="10">
        <f t="shared" si="283"/>
        <v>41899.627071759263</v>
      </c>
      <c r="T3643" s="10">
        <f t="shared" si="284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280"/>
        <v>2.1428571428571429E-2</v>
      </c>
      <c r="G3644" t="s">
        <v>8221</v>
      </c>
      <c r="H3644">
        <f>E3644/N3644</f>
        <v>7.5</v>
      </c>
      <c r="I3644" t="s">
        <v>8236</v>
      </c>
      <c r="J3644" t="s">
        <v>8249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t="str">
        <f t="shared" si="281"/>
        <v>theater</v>
      </c>
      <c r="R3644" t="str">
        <f t="shared" si="282"/>
        <v>musical</v>
      </c>
      <c r="S3644" s="10">
        <f t="shared" si="283"/>
        <v>42297.816284722227</v>
      </c>
      <c r="T3644" s="10">
        <f t="shared" si="284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280"/>
        <v>0</v>
      </c>
      <c r="G3645" t="s">
        <v>8221</v>
      </c>
      <c r="H3645" t="e">
        <f>E3645/N3645</f>
        <v>#DIV/0!</v>
      </c>
      <c r="I3645" t="s">
        <v>8224</v>
      </c>
      <c r="J3645" t="s">
        <v>8246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t="str">
        <f t="shared" si="281"/>
        <v>theater</v>
      </c>
      <c r="R3645" t="str">
        <f t="shared" si="282"/>
        <v>musical</v>
      </c>
      <c r="S3645" s="10">
        <f t="shared" si="283"/>
        <v>42285.143969907411</v>
      </c>
      <c r="T3645" s="10">
        <f t="shared" si="284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280"/>
        <v>0.16420000000000001</v>
      </c>
      <c r="G3646" t="s">
        <v>8221</v>
      </c>
      <c r="H3646">
        <f>E3646/N3646</f>
        <v>68.416666666666671</v>
      </c>
      <c r="I3646" t="s">
        <v>8224</v>
      </c>
      <c r="J3646" t="s">
        <v>8246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t="str">
        <f t="shared" si="281"/>
        <v>theater</v>
      </c>
      <c r="R3646" t="str">
        <f t="shared" si="282"/>
        <v>musical</v>
      </c>
      <c r="S3646" s="10">
        <f t="shared" si="283"/>
        <v>42409.241747685184</v>
      </c>
      <c r="T3646" s="10">
        <f t="shared" si="284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280"/>
        <v>1E-3</v>
      </c>
      <c r="G3647" t="s">
        <v>8221</v>
      </c>
      <c r="H3647">
        <f>E3647/N3647</f>
        <v>1</v>
      </c>
      <c r="I3647" t="s">
        <v>8229</v>
      </c>
      <c r="J3647" t="s">
        <v>8251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t="str">
        <f t="shared" si="281"/>
        <v>theater</v>
      </c>
      <c r="R3647" t="str">
        <f t="shared" si="282"/>
        <v>musical</v>
      </c>
      <c r="S3647" s="10">
        <f t="shared" si="283"/>
        <v>42665.970347222217</v>
      </c>
      <c r="T3647" s="10">
        <f t="shared" si="284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280"/>
        <v>4.8099999999999997E-2</v>
      </c>
      <c r="G3648" t="s">
        <v>8221</v>
      </c>
      <c r="H3648">
        <f>E3648/N3648</f>
        <v>60.125</v>
      </c>
      <c r="I3648" t="s">
        <v>8224</v>
      </c>
      <c r="J3648" t="s">
        <v>8246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t="str">
        <f t="shared" si="281"/>
        <v>theater</v>
      </c>
      <c r="R3648" t="str">
        <f t="shared" si="282"/>
        <v>musical</v>
      </c>
      <c r="S3648" s="10">
        <f t="shared" si="283"/>
        <v>42140.421319444446</v>
      </c>
      <c r="T3648" s="10">
        <f t="shared" si="284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280"/>
        <v>0.06</v>
      </c>
      <c r="G3649" t="s">
        <v>8221</v>
      </c>
      <c r="H3649">
        <f>E3649/N3649</f>
        <v>15</v>
      </c>
      <c r="I3649" t="s">
        <v>8225</v>
      </c>
      <c r="J3649" t="s">
        <v>8247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t="str">
        <f t="shared" si="281"/>
        <v>theater</v>
      </c>
      <c r="R3649" t="str">
        <f t="shared" si="282"/>
        <v>musical</v>
      </c>
      <c r="S3649" s="10">
        <f t="shared" si="283"/>
        <v>42598.749155092592</v>
      </c>
      <c r="T3649" s="10">
        <f t="shared" si="284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si="280"/>
        <v>1.003825</v>
      </c>
      <c r="G3650" t="s">
        <v>8219</v>
      </c>
      <c r="H3650">
        <f>E3650/N3650</f>
        <v>550.04109589041093</v>
      </c>
      <c r="I3650" t="s">
        <v>8224</v>
      </c>
      <c r="J3650" t="s">
        <v>8246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t="str">
        <f t="shared" si="281"/>
        <v>theater</v>
      </c>
      <c r="R3650" t="str">
        <f t="shared" si="282"/>
        <v>plays</v>
      </c>
      <c r="S3650" s="10">
        <f t="shared" si="283"/>
        <v>41887.292187500003</v>
      </c>
      <c r="T3650" s="10">
        <f t="shared" si="284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ref="F3651:F3714" si="285">E3651/D3651</f>
        <v>1.04</v>
      </c>
      <c r="G3651" t="s">
        <v>8219</v>
      </c>
      <c r="H3651">
        <f>E3651/N3651</f>
        <v>97.5</v>
      </c>
      <c r="I3651" t="s">
        <v>8229</v>
      </c>
      <c r="J3651" t="s">
        <v>8251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t="str">
        <f t="shared" ref="Q3651:Q3714" si="286">LEFT(P3651,(FIND("/",P3651,1)-1))</f>
        <v>theater</v>
      </c>
      <c r="R3651" t="str">
        <f t="shared" ref="R3651:R3714" si="287">MID(P3651,FIND("/",P3651)+1,256)</f>
        <v>plays</v>
      </c>
      <c r="S3651" s="10">
        <f t="shared" ref="S3651:S3714" si="288">(((L3651/60)/60)/24)+DATE(1970,1,1)</f>
        <v>41780.712893518517</v>
      </c>
      <c r="T3651" s="10">
        <f t="shared" ref="T3651:T3714" si="289">(((K3651/60)/60)/24)+DATE(1970,1,1)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285"/>
        <v>1</v>
      </c>
      <c r="G3652" t="s">
        <v>8219</v>
      </c>
      <c r="H3652">
        <f>E3652/N3652</f>
        <v>29.411764705882351</v>
      </c>
      <c r="I3652" t="s">
        <v>8225</v>
      </c>
      <c r="J3652" t="s">
        <v>8247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t="str">
        <f t="shared" si="286"/>
        <v>theater</v>
      </c>
      <c r="R3652" t="str">
        <f t="shared" si="287"/>
        <v>plays</v>
      </c>
      <c r="S3652" s="10">
        <f t="shared" si="288"/>
        <v>42381.478981481487</v>
      </c>
      <c r="T3652" s="10">
        <f t="shared" si="28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285"/>
        <v>1.04</v>
      </c>
      <c r="G3653" t="s">
        <v>8219</v>
      </c>
      <c r="H3653">
        <f>E3653/N3653</f>
        <v>57.777777777777779</v>
      </c>
      <c r="I3653" t="s">
        <v>8224</v>
      </c>
      <c r="J3653" t="s">
        <v>8246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t="str">
        <f t="shared" si="286"/>
        <v>theater</v>
      </c>
      <c r="R3653" t="str">
        <f t="shared" si="287"/>
        <v>plays</v>
      </c>
      <c r="S3653" s="10">
        <f t="shared" si="288"/>
        <v>41828.646319444444</v>
      </c>
      <c r="T3653" s="10">
        <f t="shared" si="28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285"/>
        <v>2.5066666666666668</v>
      </c>
      <c r="G3654" t="s">
        <v>8219</v>
      </c>
      <c r="H3654">
        <f>E3654/N3654</f>
        <v>44.235294117647058</v>
      </c>
      <c r="I3654" t="s">
        <v>8229</v>
      </c>
      <c r="J3654" t="s">
        <v>8251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t="str">
        <f t="shared" si="286"/>
        <v>theater</v>
      </c>
      <c r="R3654" t="str">
        <f t="shared" si="287"/>
        <v>plays</v>
      </c>
      <c r="S3654" s="10">
        <f t="shared" si="288"/>
        <v>42596.644699074073</v>
      </c>
      <c r="T3654" s="10">
        <f t="shared" si="28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285"/>
        <v>1.0049999999999999</v>
      </c>
      <c r="G3655" t="s">
        <v>8219</v>
      </c>
      <c r="H3655">
        <f>E3655/N3655</f>
        <v>60.909090909090907</v>
      </c>
      <c r="I3655" t="s">
        <v>8225</v>
      </c>
      <c r="J3655" t="s">
        <v>8247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t="str">
        <f t="shared" si="286"/>
        <v>theater</v>
      </c>
      <c r="R3655" t="str">
        <f t="shared" si="287"/>
        <v>plays</v>
      </c>
      <c r="S3655" s="10">
        <f t="shared" si="288"/>
        <v>42191.363506944443</v>
      </c>
      <c r="T3655" s="10">
        <f t="shared" si="28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285"/>
        <v>1.744</v>
      </c>
      <c r="G3656" t="s">
        <v>8219</v>
      </c>
      <c r="H3656">
        <f>E3656/N3656</f>
        <v>68.84210526315789</v>
      </c>
      <c r="I3656" t="s">
        <v>8225</v>
      </c>
      <c r="J3656" t="s">
        <v>8247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t="str">
        <f t="shared" si="286"/>
        <v>theater</v>
      </c>
      <c r="R3656" t="str">
        <f t="shared" si="287"/>
        <v>plays</v>
      </c>
      <c r="S3656" s="10">
        <f t="shared" si="288"/>
        <v>42440.416504629626</v>
      </c>
      <c r="T3656" s="10">
        <f t="shared" si="28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285"/>
        <v>1.1626000000000001</v>
      </c>
      <c r="G3657" t="s">
        <v>8219</v>
      </c>
      <c r="H3657">
        <f>E3657/N3657</f>
        <v>73.582278481012665</v>
      </c>
      <c r="I3657" t="s">
        <v>8224</v>
      </c>
      <c r="J3657" t="s">
        <v>8246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t="str">
        <f t="shared" si="286"/>
        <v>theater</v>
      </c>
      <c r="R3657" t="str">
        <f t="shared" si="287"/>
        <v>plays</v>
      </c>
      <c r="S3657" s="10">
        <f t="shared" si="288"/>
        <v>42173.803217592591</v>
      </c>
      <c r="T3657" s="10">
        <f t="shared" si="28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285"/>
        <v>1.0582</v>
      </c>
      <c r="G3658" t="s">
        <v>8219</v>
      </c>
      <c r="H3658">
        <f>E3658/N3658</f>
        <v>115.02173913043478</v>
      </c>
      <c r="I3658" t="s">
        <v>8240</v>
      </c>
      <c r="J3658" t="s">
        <v>8257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t="str">
        <f t="shared" si="286"/>
        <v>theater</v>
      </c>
      <c r="R3658" t="str">
        <f t="shared" si="287"/>
        <v>plays</v>
      </c>
      <c r="S3658" s="10">
        <f t="shared" si="288"/>
        <v>42737.910138888896</v>
      </c>
      <c r="T3658" s="10">
        <f t="shared" si="28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285"/>
        <v>1.1074999999999999</v>
      </c>
      <c r="G3659" t="s">
        <v>8219</v>
      </c>
      <c r="H3659">
        <f>E3659/N3659</f>
        <v>110.75</v>
      </c>
      <c r="I3659" t="s">
        <v>8232</v>
      </c>
      <c r="J3659" t="s">
        <v>8253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t="str">
        <f t="shared" si="286"/>
        <v>theater</v>
      </c>
      <c r="R3659" t="str">
        <f t="shared" si="287"/>
        <v>plays</v>
      </c>
      <c r="S3659" s="10">
        <f t="shared" si="288"/>
        <v>42499.629849537043</v>
      </c>
      <c r="T3659" s="10">
        <f t="shared" si="28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285"/>
        <v>1.0066666666666666</v>
      </c>
      <c r="G3660" t="s">
        <v>8219</v>
      </c>
      <c r="H3660">
        <f>E3660/N3660</f>
        <v>75.5</v>
      </c>
      <c r="I3660" t="s">
        <v>8224</v>
      </c>
      <c r="J3660" t="s">
        <v>8246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t="str">
        <f t="shared" si="286"/>
        <v>theater</v>
      </c>
      <c r="R3660" t="str">
        <f t="shared" si="287"/>
        <v>plays</v>
      </c>
      <c r="S3660" s="10">
        <f t="shared" si="288"/>
        <v>41775.858564814815</v>
      </c>
      <c r="T3660" s="10">
        <f t="shared" si="28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285"/>
        <v>1.0203333333333333</v>
      </c>
      <c r="G3661" t="s">
        <v>8219</v>
      </c>
      <c r="H3661">
        <f>E3661/N3661</f>
        <v>235.46153846153845</v>
      </c>
      <c r="I3661" t="s">
        <v>8224</v>
      </c>
      <c r="J3661" t="s">
        <v>8246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t="str">
        <f t="shared" si="286"/>
        <v>theater</v>
      </c>
      <c r="R3661" t="str">
        <f t="shared" si="287"/>
        <v>plays</v>
      </c>
      <c r="S3661" s="10">
        <f t="shared" si="288"/>
        <v>42055.277199074073</v>
      </c>
      <c r="T3661" s="10">
        <f t="shared" si="28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285"/>
        <v>1</v>
      </c>
      <c r="G3662" t="s">
        <v>8219</v>
      </c>
      <c r="H3662">
        <f>E3662/N3662</f>
        <v>11.363636363636363</v>
      </c>
      <c r="I3662" t="s">
        <v>8225</v>
      </c>
      <c r="J3662" t="s">
        <v>8247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t="str">
        <f t="shared" si="286"/>
        <v>theater</v>
      </c>
      <c r="R3662" t="str">
        <f t="shared" si="287"/>
        <v>plays</v>
      </c>
      <c r="S3662" s="10">
        <f t="shared" si="288"/>
        <v>41971.881076388891</v>
      </c>
      <c r="T3662" s="10">
        <f t="shared" si="28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285"/>
        <v>1.1100000000000001</v>
      </c>
      <c r="G3663" t="s">
        <v>8219</v>
      </c>
      <c r="H3663">
        <f>E3663/N3663</f>
        <v>92.5</v>
      </c>
      <c r="I3663" t="s">
        <v>8224</v>
      </c>
      <c r="J3663" t="s">
        <v>8246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t="str">
        <f t="shared" si="286"/>
        <v>theater</v>
      </c>
      <c r="R3663" t="str">
        <f t="shared" si="287"/>
        <v>plays</v>
      </c>
      <c r="S3663" s="10">
        <f t="shared" si="288"/>
        <v>42447.896666666667</v>
      </c>
      <c r="T3663" s="10">
        <f t="shared" si="28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285"/>
        <v>1.0142500000000001</v>
      </c>
      <c r="G3664" t="s">
        <v>8219</v>
      </c>
      <c r="H3664">
        <f>E3664/N3664</f>
        <v>202.85</v>
      </c>
      <c r="I3664" t="s">
        <v>8229</v>
      </c>
      <c r="J3664" t="s">
        <v>8251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t="str">
        <f t="shared" si="286"/>
        <v>theater</v>
      </c>
      <c r="R3664" t="str">
        <f t="shared" si="287"/>
        <v>plays</v>
      </c>
      <c r="S3664" s="10">
        <f t="shared" si="288"/>
        <v>42064.220069444447</v>
      </c>
      <c r="T3664" s="10">
        <f t="shared" si="28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285"/>
        <v>1.04</v>
      </c>
      <c r="G3665" t="s">
        <v>8219</v>
      </c>
      <c r="H3665">
        <f>E3665/N3665</f>
        <v>26</v>
      </c>
      <c r="I3665" t="s">
        <v>8225</v>
      </c>
      <c r="J3665" t="s">
        <v>8247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t="str">
        <f t="shared" si="286"/>
        <v>theater</v>
      </c>
      <c r="R3665" t="str">
        <f t="shared" si="287"/>
        <v>plays</v>
      </c>
      <c r="S3665" s="10">
        <f t="shared" si="288"/>
        <v>42665.451736111107</v>
      </c>
      <c r="T3665" s="10">
        <f t="shared" si="28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285"/>
        <v>1.09375</v>
      </c>
      <c r="G3666" t="s">
        <v>8219</v>
      </c>
      <c r="H3666">
        <f>E3666/N3666</f>
        <v>46.05263157894737</v>
      </c>
      <c r="I3666" t="s">
        <v>8224</v>
      </c>
      <c r="J3666" t="s">
        <v>8246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t="str">
        <f t="shared" si="286"/>
        <v>theater</v>
      </c>
      <c r="R3666" t="str">
        <f t="shared" si="287"/>
        <v>plays</v>
      </c>
      <c r="S3666" s="10">
        <f t="shared" si="288"/>
        <v>42523.248715277776</v>
      </c>
      <c r="T3666" s="10">
        <f t="shared" si="28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285"/>
        <v>1.1516129032258065</v>
      </c>
      <c r="G3667" t="s">
        <v>8219</v>
      </c>
      <c r="H3667">
        <f>E3667/N3667</f>
        <v>51</v>
      </c>
      <c r="I3667" t="s">
        <v>8230</v>
      </c>
      <c r="J3667" t="s">
        <v>8249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t="str">
        <f t="shared" si="286"/>
        <v>theater</v>
      </c>
      <c r="R3667" t="str">
        <f t="shared" si="287"/>
        <v>plays</v>
      </c>
      <c r="S3667" s="10">
        <f t="shared" si="288"/>
        <v>42294.808124999996</v>
      </c>
      <c r="T3667" s="10">
        <f t="shared" si="28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285"/>
        <v>1</v>
      </c>
      <c r="G3668" t="s">
        <v>8219</v>
      </c>
      <c r="H3668">
        <f>E3668/N3668</f>
        <v>31.578947368421051</v>
      </c>
      <c r="I3668" t="s">
        <v>8224</v>
      </c>
      <c r="J3668" t="s">
        <v>8246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t="str">
        <f t="shared" si="286"/>
        <v>theater</v>
      </c>
      <c r="R3668" t="str">
        <f t="shared" si="287"/>
        <v>plays</v>
      </c>
      <c r="S3668" s="10">
        <f t="shared" si="288"/>
        <v>41822.90488425926</v>
      </c>
      <c r="T3668" s="10">
        <f t="shared" si="28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285"/>
        <v>1.0317033333333334</v>
      </c>
      <c r="G3669" t="s">
        <v>8219</v>
      </c>
      <c r="H3669">
        <f>E3669/N3669</f>
        <v>53.363965517241382</v>
      </c>
      <c r="I3669" t="s">
        <v>8225</v>
      </c>
      <c r="J3669" t="s">
        <v>8247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t="str">
        <f t="shared" si="286"/>
        <v>theater</v>
      </c>
      <c r="R3669" t="str">
        <f t="shared" si="287"/>
        <v>plays</v>
      </c>
      <c r="S3669" s="10">
        <f t="shared" si="288"/>
        <v>42173.970127314817</v>
      </c>
      <c r="T3669" s="10">
        <f t="shared" si="28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285"/>
        <v>1.0349999999999999</v>
      </c>
      <c r="G3670" t="s">
        <v>8219</v>
      </c>
      <c r="H3670">
        <f>E3670/N3670</f>
        <v>36.964285714285715</v>
      </c>
      <c r="I3670" t="s">
        <v>8224</v>
      </c>
      <c r="J3670" t="s">
        <v>8246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t="str">
        <f t="shared" si="286"/>
        <v>theater</v>
      </c>
      <c r="R3670" t="str">
        <f t="shared" si="287"/>
        <v>plays</v>
      </c>
      <c r="S3670" s="10">
        <f t="shared" si="288"/>
        <v>42185.556157407409</v>
      </c>
      <c r="T3670" s="10">
        <f t="shared" si="28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285"/>
        <v>1.3819999999999999</v>
      </c>
      <c r="G3671" t="s">
        <v>8219</v>
      </c>
      <c r="H3671">
        <f>E3671/N3671</f>
        <v>81.294117647058826</v>
      </c>
      <c r="I3671" t="s">
        <v>8225</v>
      </c>
      <c r="J3671" t="s">
        <v>8247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t="str">
        <f t="shared" si="286"/>
        <v>theater</v>
      </c>
      <c r="R3671" t="str">
        <f t="shared" si="287"/>
        <v>plays</v>
      </c>
      <c r="S3671" s="10">
        <f t="shared" si="288"/>
        <v>42136.675196759257</v>
      </c>
      <c r="T3671" s="10">
        <f t="shared" si="28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285"/>
        <v>1.0954545454545455</v>
      </c>
      <c r="G3672" t="s">
        <v>8219</v>
      </c>
      <c r="H3672">
        <f>E3672/N3672</f>
        <v>20.083333333333332</v>
      </c>
      <c r="I3672" t="s">
        <v>8225</v>
      </c>
      <c r="J3672" t="s">
        <v>8247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t="str">
        <f t="shared" si="286"/>
        <v>theater</v>
      </c>
      <c r="R3672" t="str">
        <f t="shared" si="287"/>
        <v>plays</v>
      </c>
      <c r="S3672" s="10">
        <f t="shared" si="288"/>
        <v>42142.514016203699</v>
      </c>
      <c r="T3672" s="10">
        <f t="shared" si="28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285"/>
        <v>1.0085714285714287</v>
      </c>
      <c r="G3673" t="s">
        <v>8219</v>
      </c>
      <c r="H3673">
        <f>E3673/N3673</f>
        <v>88.25</v>
      </c>
      <c r="I3673" t="s">
        <v>8224</v>
      </c>
      <c r="J3673" t="s">
        <v>8246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t="str">
        <f t="shared" si="286"/>
        <v>theater</v>
      </c>
      <c r="R3673" t="str">
        <f t="shared" si="287"/>
        <v>plays</v>
      </c>
      <c r="S3673" s="10">
        <f t="shared" si="288"/>
        <v>41820.62809027778</v>
      </c>
      <c r="T3673" s="10">
        <f t="shared" si="28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285"/>
        <v>1.0153333333333334</v>
      </c>
      <c r="G3674" t="s">
        <v>8219</v>
      </c>
      <c r="H3674">
        <f>E3674/N3674</f>
        <v>53.438596491228068</v>
      </c>
      <c r="I3674" t="s">
        <v>8225</v>
      </c>
      <c r="J3674" t="s">
        <v>8247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t="str">
        <f t="shared" si="286"/>
        <v>theater</v>
      </c>
      <c r="R3674" t="str">
        <f t="shared" si="287"/>
        <v>plays</v>
      </c>
      <c r="S3674" s="10">
        <f t="shared" si="288"/>
        <v>41878.946574074071</v>
      </c>
      <c r="T3674" s="10">
        <f t="shared" si="28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285"/>
        <v>1.13625</v>
      </c>
      <c r="G3675" t="s">
        <v>8219</v>
      </c>
      <c r="H3675">
        <f>E3675/N3675</f>
        <v>39.868421052631582</v>
      </c>
      <c r="I3675" t="s">
        <v>8225</v>
      </c>
      <c r="J3675" t="s">
        <v>8247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t="str">
        <f t="shared" si="286"/>
        <v>theater</v>
      </c>
      <c r="R3675" t="str">
        <f t="shared" si="287"/>
        <v>plays</v>
      </c>
      <c r="S3675" s="10">
        <f t="shared" si="288"/>
        <v>41914.295104166667</v>
      </c>
      <c r="T3675" s="10">
        <f t="shared" si="28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285"/>
        <v>1</v>
      </c>
      <c r="G3676" t="s">
        <v>8219</v>
      </c>
      <c r="H3676">
        <f>E3676/N3676</f>
        <v>145.16129032258064</v>
      </c>
      <c r="I3676" t="s">
        <v>8236</v>
      </c>
      <c r="J3676" t="s">
        <v>8249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t="str">
        <f t="shared" si="286"/>
        <v>theater</v>
      </c>
      <c r="R3676" t="str">
        <f t="shared" si="287"/>
        <v>plays</v>
      </c>
      <c r="S3676" s="10">
        <f t="shared" si="288"/>
        <v>42556.873020833329</v>
      </c>
      <c r="T3676" s="10">
        <f t="shared" si="28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285"/>
        <v>1.4</v>
      </c>
      <c r="G3677" t="s">
        <v>8219</v>
      </c>
      <c r="H3677">
        <f>E3677/N3677</f>
        <v>23.333333333333332</v>
      </c>
      <c r="I3677" t="s">
        <v>8225</v>
      </c>
      <c r="J3677" t="s">
        <v>8247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t="str">
        <f t="shared" si="286"/>
        <v>theater</v>
      </c>
      <c r="R3677" t="str">
        <f t="shared" si="287"/>
        <v>plays</v>
      </c>
      <c r="S3677" s="10">
        <f t="shared" si="288"/>
        <v>42493.597013888888</v>
      </c>
      <c r="T3677" s="10">
        <f t="shared" si="28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285"/>
        <v>1.2875000000000001</v>
      </c>
      <c r="G3678" t="s">
        <v>8219</v>
      </c>
      <c r="H3678">
        <f>E3678/N3678</f>
        <v>64.375</v>
      </c>
      <c r="I3678" t="s">
        <v>8224</v>
      </c>
      <c r="J3678" t="s">
        <v>8246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t="str">
        <f t="shared" si="286"/>
        <v>theater</v>
      </c>
      <c r="R3678" t="str">
        <f t="shared" si="287"/>
        <v>plays</v>
      </c>
      <c r="S3678" s="10">
        <f t="shared" si="288"/>
        <v>41876.815787037034</v>
      </c>
      <c r="T3678" s="10">
        <f t="shared" si="28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285"/>
        <v>1.0290416666666666</v>
      </c>
      <c r="G3679" t="s">
        <v>8219</v>
      </c>
      <c r="H3679">
        <f>E3679/N3679</f>
        <v>62.052763819095475</v>
      </c>
      <c r="I3679" t="s">
        <v>8224</v>
      </c>
      <c r="J3679" t="s">
        <v>8246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t="str">
        <f t="shared" si="286"/>
        <v>theater</v>
      </c>
      <c r="R3679" t="str">
        <f t="shared" si="287"/>
        <v>plays</v>
      </c>
      <c r="S3679" s="10">
        <f t="shared" si="288"/>
        <v>41802.574282407404</v>
      </c>
      <c r="T3679" s="10">
        <f t="shared" si="28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285"/>
        <v>1.0249999999999999</v>
      </c>
      <c r="G3680" t="s">
        <v>8219</v>
      </c>
      <c r="H3680">
        <f>E3680/N3680</f>
        <v>66.129032258064512</v>
      </c>
      <c r="I3680" t="s">
        <v>8225</v>
      </c>
      <c r="J3680" t="s">
        <v>8247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t="str">
        <f t="shared" si="286"/>
        <v>theater</v>
      </c>
      <c r="R3680" t="str">
        <f t="shared" si="287"/>
        <v>plays</v>
      </c>
      <c r="S3680" s="10">
        <f t="shared" si="288"/>
        <v>42120.531226851846</v>
      </c>
      <c r="T3680" s="10">
        <f t="shared" si="28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285"/>
        <v>1.101</v>
      </c>
      <c r="G3681" t="s">
        <v>8219</v>
      </c>
      <c r="H3681">
        <f>E3681/N3681</f>
        <v>73.400000000000006</v>
      </c>
      <c r="I3681" t="s">
        <v>8224</v>
      </c>
      <c r="J3681" t="s">
        <v>8246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t="str">
        <f t="shared" si="286"/>
        <v>theater</v>
      </c>
      <c r="R3681" t="str">
        <f t="shared" si="287"/>
        <v>plays</v>
      </c>
      <c r="S3681" s="10">
        <f t="shared" si="288"/>
        <v>41786.761354166665</v>
      </c>
      <c r="T3681" s="10">
        <f t="shared" si="28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285"/>
        <v>1.1276666666666666</v>
      </c>
      <c r="G3682" t="s">
        <v>8219</v>
      </c>
      <c r="H3682">
        <f>E3682/N3682</f>
        <v>99.5</v>
      </c>
      <c r="I3682" t="s">
        <v>8224</v>
      </c>
      <c r="J3682" t="s">
        <v>8246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t="str">
        <f t="shared" si="286"/>
        <v>theater</v>
      </c>
      <c r="R3682" t="str">
        <f t="shared" si="287"/>
        <v>plays</v>
      </c>
      <c r="S3682" s="10">
        <f t="shared" si="288"/>
        <v>42627.454097222217</v>
      </c>
      <c r="T3682" s="10">
        <f t="shared" si="28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285"/>
        <v>1.119</v>
      </c>
      <c r="G3683" t="s">
        <v>8219</v>
      </c>
      <c r="H3683">
        <f>E3683/N3683</f>
        <v>62.166666666666664</v>
      </c>
      <c r="I3683" t="s">
        <v>8224</v>
      </c>
      <c r="J3683" t="s">
        <v>8246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t="str">
        <f t="shared" si="286"/>
        <v>theater</v>
      </c>
      <c r="R3683" t="str">
        <f t="shared" si="287"/>
        <v>plays</v>
      </c>
      <c r="S3683" s="10">
        <f t="shared" si="288"/>
        <v>42374.651504629626</v>
      </c>
      <c r="T3683" s="10">
        <f t="shared" si="28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285"/>
        <v>1.3919999999999999</v>
      </c>
      <c r="G3684" t="s">
        <v>8219</v>
      </c>
      <c r="H3684">
        <f>E3684/N3684</f>
        <v>62.328358208955223</v>
      </c>
      <c r="I3684" t="s">
        <v>8224</v>
      </c>
      <c r="J3684" t="s">
        <v>8246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t="str">
        <f t="shared" si="286"/>
        <v>theater</v>
      </c>
      <c r="R3684" t="str">
        <f t="shared" si="287"/>
        <v>plays</v>
      </c>
      <c r="S3684" s="10">
        <f t="shared" si="288"/>
        <v>41772.685393518521</v>
      </c>
      <c r="T3684" s="10">
        <f t="shared" si="28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285"/>
        <v>1.1085714285714285</v>
      </c>
      <c r="G3685" t="s">
        <v>8219</v>
      </c>
      <c r="H3685">
        <f>E3685/N3685</f>
        <v>58.787878787878789</v>
      </c>
      <c r="I3685" t="s">
        <v>8224</v>
      </c>
      <c r="J3685" t="s">
        <v>8246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t="str">
        <f t="shared" si="286"/>
        <v>theater</v>
      </c>
      <c r="R3685" t="str">
        <f t="shared" si="287"/>
        <v>plays</v>
      </c>
      <c r="S3685" s="10">
        <f t="shared" si="288"/>
        <v>42633.116851851853</v>
      </c>
      <c r="T3685" s="10">
        <f t="shared" si="28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285"/>
        <v>1.3906666666666667</v>
      </c>
      <c r="G3686" t="s">
        <v>8219</v>
      </c>
      <c r="H3686">
        <f>E3686/N3686</f>
        <v>45.347826086956523</v>
      </c>
      <c r="I3686" t="s">
        <v>8224</v>
      </c>
      <c r="J3686" t="s">
        <v>8246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t="str">
        <f t="shared" si="286"/>
        <v>theater</v>
      </c>
      <c r="R3686" t="str">
        <f t="shared" si="287"/>
        <v>plays</v>
      </c>
      <c r="S3686" s="10">
        <f t="shared" si="288"/>
        <v>42219.180393518516</v>
      </c>
      <c r="T3686" s="10">
        <f t="shared" si="28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285"/>
        <v>1.0569999999999999</v>
      </c>
      <c r="G3687" t="s">
        <v>8219</v>
      </c>
      <c r="H3687">
        <f>E3687/N3687</f>
        <v>41.944444444444443</v>
      </c>
      <c r="I3687" t="s">
        <v>8224</v>
      </c>
      <c r="J3687" t="s">
        <v>8246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t="str">
        <f t="shared" si="286"/>
        <v>theater</v>
      </c>
      <c r="R3687" t="str">
        <f t="shared" si="287"/>
        <v>plays</v>
      </c>
      <c r="S3687" s="10">
        <f t="shared" si="288"/>
        <v>41753.593275462961</v>
      </c>
      <c r="T3687" s="10">
        <f t="shared" si="28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285"/>
        <v>1.0142857142857142</v>
      </c>
      <c r="G3688" t="s">
        <v>8219</v>
      </c>
      <c r="H3688">
        <f>E3688/N3688</f>
        <v>59.166666666666664</v>
      </c>
      <c r="I3688" t="s">
        <v>8224</v>
      </c>
      <c r="J3688" t="s">
        <v>8246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t="str">
        <f t="shared" si="286"/>
        <v>theater</v>
      </c>
      <c r="R3688" t="str">
        <f t="shared" si="287"/>
        <v>plays</v>
      </c>
      <c r="S3688" s="10">
        <f t="shared" si="288"/>
        <v>42230.662731481483</v>
      </c>
      <c r="T3688" s="10">
        <f t="shared" si="28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285"/>
        <v>1.0024500000000001</v>
      </c>
      <c r="G3689" t="s">
        <v>8219</v>
      </c>
      <c r="H3689">
        <f>E3689/N3689</f>
        <v>200.49</v>
      </c>
      <c r="I3689" t="s">
        <v>8224</v>
      </c>
      <c r="J3689" t="s">
        <v>8246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t="str">
        <f t="shared" si="286"/>
        <v>theater</v>
      </c>
      <c r="R3689" t="str">
        <f t="shared" si="287"/>
        <v>plays</v>
      </c>
      <c r="S3689" s="10">
        <f t="shared" si="288"/>
        <v>41787.218229166669</v>
      </c>
      <c r="T3689" s="10">
        <f t="shared" si="28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285"/>
        <v>1.0916666666666666</v>
      </c>
      <c r="G3690" t="s">
        <v>8219</v>
      </c>
      <c r="H3690">
        <f>E3690/N3690</f>
        <v>83.974358974358978</v>
      </c>
      <c r="I3690" t="s">
        <v>8225</v>
      </c>
      <c r="J3690" t="s">
        <v>8247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t="str">
        <f t="shared" si="286"/>
        <v>theater</v>
      </c>
      <c r="R3690" t="str">
        <f t="shared" si="287"/>
        <v>plays</v>
      </c>
      <c r="S3690" s="10">
        <f t="shared" si="288"/>
        <v>41829.787083333329</v>
      </c>
      <c r="T3690" s="10">
        <f t="shared" si="28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285"/>
        <v>1.1833333333333333</v>
      </c>
      <c r="G3691" t="s">
        <v>8219</v>
      </c>
      <c r="H3691">
        <f>E3691/N3691</f>
        <v>57.258064516129032</v>
      </c>
      <c r="I3691" t="s">
        <v>8224</v>
      </c>
      <c r="J3691" t="s">
        <v>8246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t="str">
        <f t="shared" si="286"/>
        <v>theater</v>
      </c>
      <c r="R3691" t="str">
        <f t="shared" si="287"/>
        <v>plays</v>
      </c>
      <c r="S3691" s="10">
        <f t="shared" si="288"/>
        <v>42147.826840277776</v>
      </c>
      <c r="T3691" s="10">
        <f t="shared" si="28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285"/>
        <v>1.2</v>
      </c>
      <c r="G3692" t="s">
        <v>8219</v>
      </c>
      <c r="H3692">
        <f>E3692/N3692</f>
        <v>58.064516129032256</v>
      </c>
      <c r="I3692" t="s">
        <v>8224</v>
      </c>
      <c r="J3692" t="s">
        <v>8246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t="str">
        <f t="shared" si="286"/>
        <v>theater</v>
      </c>
      <c r="R3692" t="str">
        <f t="shared" si="287"/>
        <v>plays</v>
      </c>
      <c r="S3692" s="10">
        <f t="shared" si="288"/>
        <v>41940.598182870373</v>
      </c>
      <c r="T3692" s="10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285"/>
        <v>1.2796000000000001</v>
      </c>
      <c r="G3693" t="s">
        <v>8219</v>
      </c>
      <c r="H3693">
        <f>E3693/N3693</f>
        <v>186.80291970802921</v>
      </c>
      <c r="I3693" t="s">
        <v>8224</v>
      </c>
      <c r="J3693" t="s">
        <v>8246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t="str">
        <f t="shared" si="286"/>
        <v>theater</v>
      </c>
      <c r="R3693" t="str">
        <f t="shared" si="287"/>
        <v>plays</v>
      </c>
      <c r="S3693" s="10">
        <f t="shared" si="288"/>
        <v>42020.700567129628</v>
      </c>
      <c r="T3693" s="10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285"/>
        <v>1.26</v>
      </c>
      <c r="G3694" t="s">
        <v>8219</v>
      </c>
      <c r="H3694">
        <f>E3694/N3694</f>
        <v>74.117647058823536</v>
      </c>
      <c r="I3694" t="s">
        <v>8224</v>
      </c>
      <c r="J3694" t="s">
        <v>8246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t="str">
        <f t="shared" si="286"/>
        <v>theater</v>
      </c>
      <c r="R3694" t="str">
        <f t="shared" si="287"/>
        <v>plays</v>
      </c>
      <c r="S3694" s="10">
        <f t="shared" si="288"/>
        <v>41891.96503472222</v>
      </c>
      <c r="T3694" s="10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285"/>
        <v>1.2912912912912913</v>
      </c>
      <c r="G3695" t="s">
        <v>8219</v>
      </c>
      <c r="H3695">
        <f>E3695/N3695</f>
        <v>30.714285714285715</v>
      </c>
      <c r="I3695" t="s">
        <v>8225</v>
      </c>
      <c r="J3695" t="s">
        <v>8247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t="str">
        <f t="shared" si="286"/>
        <v>theater</v>
      </c>
      <c r="R3695" t="str">
        <f t="shared" si="287"/>
        <v>plays</v>
      </c>
      <c r="S3695" s="10">
        <f t="shared" si="288"/>
        <v>42309.191307870366</v>
      </c>
      <c r="T3695" s="10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285"/>
        <v>1.0742857142857143</v>
      </c>
      <c r="G3696" t="s">
        <v>8219</v>
      </c>
      <c r="H3696">
        <f>E3696/N3696</f>
        <v>62.666666666666664</v>
      </c>
      <c r="I3696" t="s">
        <v>8224</v>
      </c>
      <c r="J3696" t="s">
        <v>8246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t="str">
        <f t="shared" si="286"/>
        <v>theater</v>
      </c>
      <c r="R3696" t="str">
        <f t="shared" si="287"/>
        <v>plays</v>
      </c>
      <c r="S3696" s="10">
        <f t="shared" si="288"/>
        <v>42490.133877314816</v>
      </c>
      <c r="T3696" s="10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285"/>
        <v>1.00125</v>
      </c>
      <c r="G3697" t="s">
        <v>8219</v>
      </c>
      <c r="H3697">
        <f>E3697/N3697</f>
        <v>121.36363636363636</v>
      </c>
      <c r="I3697" t="s">
        <v>8224</v>
      </c>
      <c r="J3697" t="s">
        <v>8246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t="str">
        <f t="shared" si="286"/>
        <v>theater</v>
      </c>
      <c r="R3697" t="str">
        <f t="shared" si="287"/>
        <v>plays</v>
      </c>
      <c r="S3697" s="10">
        <f t="shared" si="288"/>
        <v>41995.870486111111</v>
      </c>
      <c r="T3697" s="10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285"/>
        <v>1.55</v>
      </c>
      <c r="G3698" t="s">
        <v>8219</v>
      </c>
      <c r="H3698">
        <f>E3698/N3698</f>
        <v>39.743589743589745</v>
      </c>
      <c r="I3698" t="s">
        <v>8225</v>
      </c>
      <c r="J3698" t="s">
        <v>8247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t="str">
        <f t="shared" si="286"/>
        <v>theater</v>
      </c>
      <c r="R3698" t="str">
        <f t="shared" si="287"/>
        <v>plays</v>
      </c>
      <c r="S3698" s="10">
        <f t="shared" si="288"/>
        <v>41988.617083333331</v>
      </c>
      <c r="T3698" s="10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285"/>
        <v>1.08</v>
      </c>
      <c r="G3699" t="s">
        <v>8219</v>
      </c>
      <c r="H3699">
        <f>E3699/N3699</f>
        <v>72</v>
      </c>
      <c r="I3699" t="s">
        <v>8225</v>
      </c>
      <c r="J3699" t="s">
        <v>8247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t="str">
        <f t="shared" si="286"/>
        <v>theater</v>
      </c>
      <c r="R3699" t="str">
        <f t="shared" si="287"/>
        <v>plays</v>
      </c>
      <c r="S3699" s="10">
        <f t="shared" si="288"/>
        <v>42479.465833333335</v>
      </c>
      <c r="T3699" s="10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285"/>
        <v>1.1052</v>
      </c>
      <c r="G3700" t="s">
        <v>8219</v>
      </c>
      <c r="H3700">
        <f>E3700/N3700</f>
        <v>40.632352941176471</v>
      </c>
      <c r="I3700" t="s">
        <v>8224</v>
      </c>
      <c r="J3700" t="s">
        <v>8246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t="str">
        <f t="shared" si="286"/>
        <v>theater</v>
      </c>
      <c r="R3700" t="str">
        <f t="shared" si="287"/>
        <v>plays</v>
      </c>
      <c r="S3700" s="10">
        <f t="shared" si="288"/>
        <v>42401.806562500002</v>
      </c>
      <c r="T3700" s="10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285"/>
        <v>1.008</v>
      </c>
      <c r="G3701" t="s">
        <v>8219</v>
      </c>
      <c r="H3701">
        <f>E3701/N3701</f>
        <v>63</v>
      </c>
      <c r="I3701" t="s">
        <v>8224</v>
      </c>
      <c r="J3701" t="s">
        <v>8246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t="str">
        <f t="shared" si="286"/>
        <v>theater</v>
      </c>
      <c r="R3701" t="str">
        <f t="shared" si="287"/>
        <v>plays</v>
      </c>
      <c r="S3701" s="10">
        <f t="shared" si="288"/>
        <v>41897.602037037039</v>
      </c>
      <c r="T3701" s="10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285"/>
        <v>1.212</v>
      </c>
      <c r="G3702" t="s">
        <v>8219</v>
      </c>
      <c r="H3702">
        <f>E3702/N3702</f>
        <v>33.666666666666664</v>
      </c>
      <c r="I3702" t="s">
        <v>8224</v>
      </c>
      <c r="J3702" t="s">
        <v>8246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t="str">
        <f t="shared" si="286"/>
        <v>theater</v>
      </c>
      <c r="R3702" t="str">
        <f t="shared" si="287"/>
        <v>plays</v>
      </c>
      <c r="S3702" s="10">
        <f t="shared" si="288"/>
        <v>41882.585648148146</v>
      </c>
      <c r="T3702" s="10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285"/>
        <v>1.0033333333333334</v>
      </c>
      <c r="G3703" t="s">
        <v>8219</v>
      </c>
      <c r="H3703">
        <f>E3703/N3703</f>
        <v>38.589743589743591</v>
      </c>
      <c r="I3703" t="s">
        <v>8225</v>
      </c>
      <c r="J3703" t="s">
        <v>8247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t="str">
        <f t="shared" si="286"/>
        <v>theater</v>
      </c>
      <c r="R3703" t="str">
        <f t="shared" si="287"/>
        <v>plays</v>
      </c>
      <c r="S3703" s="10">
        <f t="shared" si="288"/>
        <v>42129.541585648149</v>
      </c>
      <c r="T3703" s="10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285"/>
        <v>1.0916666666666666</v>
      </c>
      <c r="G3704" t="s">
        <v>8219</v>
      </c>
      <c r="H3704">
        <f>E3704/N3704</f>
        <v>155.95238095238096</v>
      </c>
      <c r="I3704" t="s">
        <v>8225</v>
      </c>
      <c r="J3704" t="s">
        <v>8247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t="str">
        <f t="shared" si="286"/>
        <v>theater</v>
      </c>
      <c r="R3704" t="str">
        <f t="shared" si="287"/>
        <v>plays</v>
      </c>
      <c r="S3704" s="10">
        <f t="shared" si="288"/>
        <v>42524.53800925926</v>
      </c>
      <c r="T3704" s="10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285"/>
        <v>1.2342857142857142</v>
      </c>
      <c r="G3705" t="s">
        <v>8219</v>
      </c>
      <c r="H3705">
        <f>E3705/N3705</f>
        <v>43.2</v>
      </c>
      <c r="I3705" t="s">
        <v>8224</v>
      </c>
      <c r="J3705" t="s">
        <v>8246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t="str">
        <f t="shared" si="286"/>
        <v>theater</v>
      </c>
      <c r="R3705" t="str">
        <f t="shared" si="287"/>
        <v>plays</v>
      </c>
      <c r="S3705" s="10">
        <f t="shared" si="288"/>
        <v>42556.504490740743</v>
      </c>
      <c r="T3705" s="10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285"/>
        <v>1.3633666666666666</v>
      </c>
      <c r="G3706" t="s">
        <v>8219</v>
      </c>
      <c r="H3706">
        <f>E3706/N3706</f>
        <v>15.148518518518518</v>
      </c>
      <c r="I3706" t="s">
        <v>8225</v>
      </c>
      <c r="J3706" t="s">
        <v>8247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t="str">
        <f t="shared" si="286"/>
        <v>theater</v>
      </c>
      <c r="R3706" t="str">
        <f t="shared" si="287"/>
        <v>plays</v>
      </c>
      <c r="S3706" s="10">
        <f t="shared" si="288"/>
        <v>42461.689745370371</v>
      </c>
      <c r="T3706" s="10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285"/>
        <v>1.0346657233816767</v>
      </c>
      <c r="G3707" t="s">
        <v>8219</v>
      </c>
      <c r="H3707">
        <f>E3707/N3707</f>
        <v>83.571428571428569</v>
      </c>
      <c r="I3707" t="s">
        <v>8224</v>
      </c>
      <c r="J3707" t="s">
        <v>8246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t="str">
        <f t="shared" si="286"/>
        <v>theater</v>
      </c>
      <c r="R3707" t="str">
        <f t="shared" si="287"/>
        <v>plays</v>
      </c>
      <c r="S3707" s="10">
        <f t="shared" si="288"/>
        <v>41792.542986111112</v>
      </c>
      <c r="T3707" s="10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285"/>
        <v>1.2133333333333334</v>
      </c>
      <c r="G3708" t="s">
        <v>8219</v>
      </c>
      <c r="H3708">
        <f>E3708/N3708</f>
        <v>140</v>
      </c>
      <c r="I3708" t="s">
        <v>8224</v>
      </c>
      <c r="J3708" t="s">
        <v>8246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t="str">
        <f t="shared" si="286"/>
        <v>theater</v>
      </c>
      <c r="R3708" t="str">
        <f t="shared" si="287"/>
        <v>plays</v>
      </c>
      <c r="S3708" s="10">
        <f t="shared" si="288"/>
        <v>41879.913761574076</v>
      </c>
      <c r="T3708" s="10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285"/>
        <v>1.86</v>
      </c>
      <c r="G3709" t="s">
        <v>8219</v>
      </c>
      <c r="H3709">
        <f>E3709/N3709</f>
        <v>80.869565217391298</v>
      </c>
      <c r="I3709" t="s">
        <v>8224</v>
      </c>
      <c r="J3709" t="s">
        <v>8246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t="str">
        <f t="shared" si="286"/>
        <v>theater</v>
      </c>
      <c r="R3709" t="str">
        <f t="shared" si="287"/>
        <v>plays</v>
      </c>
      <c r="S3709" s="10">
        <f t="shared" si="288"/>
        <v>42552.048356481479</v>
      </c>
      <c r="T3709" s="10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285"/>
        <v>3</v>
      </c>
      <c r="G3710" t="s">
        <v>8219</v>
      </c>
      <c r="H3710">
        <f>E3710/N3710</f>
        <v>53.846153846153847</v>
      </c>
      <c r="I3710" t="s">
        <v>8224</v>
      </c>
      <c r="J3710" t="s">
        <v>8246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t="str">
        <f t="shared" si="286"/>
        <v>theater</v>
      </c>
      <c r="R3710" t="str">
        <f t="shared" si="287"/>
        <v>plays</v>
      </c>
      <c r="S3710" s="10">
        <f t="shared" si="288"/>
        <v>41810.142199074071</v>
      </c>
      <c r="T3710" s="10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285"/>
        <v>1.0825</v>
      </c>
      <c r="G3711" t="s">
        <v>8219</v>
      </c>
      <c r="H3711">
        <f>E3711/N3711</f>
        <v>30.928571428571427</v>
      </c>
      <c r="I3711" t="s">
        <v>8225</v>
      </c>
      <c r="J3711" t="s">
        <v>8247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t="str">
        <f t="shared" si="286"/>
        <v>theater</v>
      </c>
      <c r="R3711" t="str">
        <f t="shared" si="287"/>
        <v>plays</v>
      </c>
      <c r="S3711" s="10">
        <f t="shared" si="288"/>
        <v>41785.707708333335</v>
      </c>
      <c r="T3711" s="10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285"/>
        <v>1.4115384615384616</v>
      </c>
      <c r="G3712" t="s">
        <v>8219</v>
      </c>
      <c r="H3712">
        <f>E3712/N3712</f>
        <v>67.962962962962962</v>
      </c>
      <c r="I3712" t="s">
        <v>8224</v>
      </c>
      <c r="J3712" t="s">
        <v>8246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t="str">
        <f t="shared" si="286"/>
        <v>theater</v>
      </c>
      <c r="R3712" t="str">
        <f t="shared" si="287"/>
        <v>plays</v>
      </c>
      <c r="S3712" s="10">
        <f t="shared" si="288"/>
        <v>42072.576249999998</v>
      </c>
      <c r="T3712" s="10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285"/>
        <v>1.1399999999999999</v>
      </c>
      <c r="G3713" t="s">
        <v>8219</v>
      </c>
      <c r="H3713">
        <f>E3713/N3713</f>
        <v>27.142857142857142</v>
      </c>
      <c r="I3713" t="s">
        <v>8224</v>
      </c>
      <c r="J3713" t="s">
        <v>8246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t="str">
        <f t="shared" si="286"/>
        <v>theater</v>
      </c>
      <c r="R3713" t="str">
        <f t="shared" si="287"/>
        <v>plays</v>
      </c>
      <c r="S3713" s="10">
        <f t="shared" si="288"/>
        <v>41779.724224537036</v>
      </c>
      <c r="T3713" s="10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si="285"/>
        <v>1.5373333333333334</v>
      </c>
      <c r="G3714" t="s">
        <v>8219</v>
      </c>
      <c r="H3714">
        <f>E3714/N3714</f>
        <v>110.86538461538461</v>
      </c>
      <c r="I3714" t="s">
        <v>8224</v>
      </c>
      <c r="J3714" t="s">
        <v>8246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t="str">
        <f t="shared" si="286"/>
        <v>theater</v>
      </c>
      <c r="R3714" t="str">
        <f t="shared" si="287"/>
        <v>plays</v>
      </c>
      <c r="S3714" s="10">
        <f t="shared" si="288"/>
        <v>42134.172071759262</v>
      </c>
      <c r="T3714" s="10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ref="F3715:F3778" si="290">E3715/D3715</f>
        <v>1.0149999999999999</v>
      </c>
      <c r="G3715" t="s">
        <v>8219</v>
      </c>
      <c r="H3715">
        <f>E3715/N3715</f>
        <v>106.84210526315789</v>
      </c>
      <c r="I3715" t="s">
        <v>8224</v>
      </c>
      <c r="J3715" t="s">
        <v>8246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t="str">
        <f t="shared" ref="Q3715:Q3778" si="291">LEFT(P3715,(FIND("/",P3715,1)-1))</f>
        <v>theater</v>
      </c>
      <c r="R3715" t="str">
        <f t="shared" ref="R3715:R3778" si="292">MID(P3715,FIND("/",P3715)+1,256)</f>
        <v>plays</v>
      </c>
      <c r="S3715" s="10">
        <f t="shared" ref="S3715:S3778" si="293">(((L3715/60)/60)/24)+DATE(1970,1,1)</f>
        <v>42505.738032407404</v>
      </c>
      <c r="T3715" s="10">
        <f t="shared" ref="T3715:T3778" si="294">(((K3715/60)/60)/24)+DATE(1970,1,1)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290"/>
        <v>1.0235000000000001</v>
      </c>
      <c r="G3716" t="s">
        <v>8219</v>
      </c>
      <c r="H3716">
        <f>E3716/N3716</f>
        <v>105.51546391752578</v>
      </c>
      <c r="I3716" t="s">
        <v>8224</v>
      </c>
      <c r="J3716" t="s">
        <v>8246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t="str">
        <f t="shared" si="291"/>
        <v>theater</v>
      </c>
      <c r="R3716" t="str">
        <f t="shared" si="292"/>
        <v>plays</v>
      </c>
      <c r="S3716" s="10">
        <f t="shared" si="293"/>
        <v>42118.556331018524</v>
      </c>
      <c r="T3716" s="10">
        <f t="shared" si="29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290"/>
        <v>1.0257142857142858</v>
      </c>
      <c r="G3717" t="s">
        <v>8219</v>
      </c>
      <c r="H3717">
        <f>E3717/N3717</f>
        <v>132.96296296296296</v>
      </c>
      <c r="I3717" t="s">
        <v>8225</v>
      </c>
      <c r="J3717" t="s">
        <v>8247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t="str">
        <f t="shared" si="291"/>
        <v>theater</v>
      </c>
      <c r="R3717" t="str">
        <f t="shared" si="292"/>
        <v>plays</v>
      </c>
      <c r="S3717" s="10">
        <f t="shared" si="293"/>
        <v>42036.995590277773</v>
      </c>
      <c r="T3717" s="10">
        <f t="shared" si="29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290"/>
        <v>1.5575000000000001</v>
      </c>
      <c r="G3718" t="s">
        <v>8219</v>
      </c>
      <c r="H3718">
        <f>E3718/N3718</f>
        <v>51.916666666666664</v>
      </c>
      <c r="I3718" t="s">
        <v>8224</v>
      </c>
      <c r="J3718" t="s">
        <v>8246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t="str">
        <f t="shared" si="291"/>
        <v>theater</v>
      </c>
      <c r="R3718" t="str">
        <f t="shared" si="292"/>
        <v>plays</v>
      </c>
      <c r="S3718" s="10">
        <f t="shared" si="293"/>
        <v>42360.887835648144</v>
      </c>
      <c r="T3718" s="10">
        <f t="shared" si="29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290"/>
        <v>1.0075000000000001</v>
      </c>
      <c r="G3719" t="s">
        <v>8219</v>
      </c>
      <c r="H3719">
        <f>E3719/N3719</f>
        <v>310</v>
      </c>
      <c r="I3719" t="s">
        <v>8225</v>
      </c>
      <c r="J3719" t="s">
        <v>8247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t="str">
        <f t="shared" si="291"/>
        <v>theater</v>
      </c>
      <c r="R3719" t="str">
        <f t="shared" si="292"/>
        <v>plays</v>
      </c>
      <c r="S3719" s="10">
        <f t="shared" si="293"/>
        <v>42102.866307870368</v>
      </c>
      <c r="T3719" s="10">
        <f t="shared" si="29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290"/>
        <v>2.3940000000000001</v>
      </c>
      <c r="G3720" t="s">
        <v>8219</v>
      </c>
      <c r="H3720">
        <f>E3720/N3720</f>
        <v>26.021739130434781</v>
      </c>
      <c r="I3720" t="s">
        <v>8225</v>
      </c>
      <c r="J3720" t="s">
        <v>8247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t="str">
        <f t="shared" si="291"/>
        <v>theater</v>
      </c>
      <c r="R3720" t="str">
        <f t="shared" si="292"/>
        <v>plays</v>
      </c>
      <c r="S3720" s="10">
        <f t="shared" si="293"/>
        <v>42032.716145833328</v>
      </c>
      <c r="T3720" s="10">
        <f t="shared" si="29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290"/>
        <v>2.1</v>
      </c>
      <c r="G3721" t="s">
        <v>8219</v>
      </c>
      <c r="H3721">
        <f>E3721/N3721</f>
        <v>105</v>
      </c>
      <c r="I3721" t="s">
        <v>8225</v>
      </c>
      <c r="J3721" t="s">
        <v>8247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t="str">
        <f t="shared" si="291"/>
        <v>theater</v>
      </c>
      <c r="R3721" t="str">
        <f t="shared" si="292"/>
        <v>plays</v>
      </c>
      <c r="S3721" s="10">
        <f t="shared" si="293"/>
        <v>42147.729930555557</v>
      </c>
      <c r="T3721" s="10">
        <f t="shared" si="29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290"/>
        <v>1.0451515151515152</v>
      </c>
      <c r="G3722" t="s">
        <v>8219</v>
      </c>
      <c r="H3722">
        <f>E3722/N3722</f>
        <v>86.224999999999994</v>
      </c>
      <c r="I3722" t="s">
        <v>8224</v>
      </c>
      <c r="J3722" t="s">
        <v>8246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t="str">
        <f t="shared" si="291"/>
        <v>theater</v>
      </c>
      <c r="R3722" t="str">
        <f t="shared" si="292"/>
        <v>plays</v>
      </c>
      <c r="S3722" s="10">
        <f t="shared" si="293"/>
        <v>42165.993125000001</v>
      </c>
      <c r="T3722" s="10">
        <f t="shared" si="29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290"/>
        <v>1.008</v>
      </c>
      <c r="G3723" t="s">
        <v>8219</v>
      </c>
      <c r="H3723">
        <f>E3723/N3723</f>
        <v>114.54545454545455</v>
      </c>
      <c r="I3723" t="s">
        <v>8224</v>
      </c>
      <c r="J3723" t="s">
        <v>8246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t="str">
        <f t="shared" si="291"/>
        <v>theater</v>
      </c>
      <c r="R3723" t="str">
        <f t="shared" si="292"/>
        <v>plays</v>
      </c>
      <c r="S3723" s="10">
        <f t="shared" si="293"/>
        <v>41927.936157407406</v>
      </c>
      <c r="T3723" s="10">
        <f t="shared" si="29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290"/>
        <v>1.1120000000000001</v>
      </c>
      <c r="G3724" t="s">
        <v>8219</v>
      </c>
      <c r="H3724">
        <f>E3724/N3724</f>
        <v>47.657142857142858</v>
      </c>
      <c r="I3724" t="s">
        <v>8229</v>
      </c>
      <c r="J3724" t="s">
        <v>8251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t="str">
        <f t="shared" si="291"/>
        <v>theater</v>
      </c>
      <c r="R3724" t="str">
        <f t="shared" si="292"/>
        <v>plays</v>
      </c>
      <c r="S3724" s="10">
        <f t="shared" si="293"/>
        <v>42381.671840277777</v>
      </c>
      <c r="T3724" s="10">
        <f t="shared" si="29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290"/>
        <v>1.0204444444444445</v>
      </c>
      <c r="G3725" t="s">
        <v>8219</v>
      </c>
      <c r="H3725">
        <f>E3725/N3725</f>
        <v>72.888888888888886</v>
      </c>
      <c r="I3725" t="s">
        <v>8225</v>
      </c>
      <c r="J3725" t="s">
        <v>8247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t="str">
        <f t="shared" si="291"/>
        <v>theater</v>
      </c>
      <c r="R3725" t="str">
        <f t="shared" si="292"/>
        <v>plays</v>
      </c>
      <c r="S3725" s="10">
        <f t="shared" si="293"/>
        <v>41943.753032407411</v>
      </c>
      <c r="T3725" s="10">
        <f t="shared" si="29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290"/>
        <v>1.0254767441860466</v>
      </c>
      <c r="G3726" t="s">
        <v>8219</v>
      </c>
      <c r="H3726">
        <f>E3726/N3726</f>
        <v>49.545505617977533</v>
      </c>
      <c r="I3726" t="s">
        <v>8225</v>
      </c>
      <c r="J3726" t="s">
        <v>8247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t="str">
        <f t="shared" si="291"/>
        <v>theater</v>
      </c>
      <c r="R3726" t="str">
        <f t="shared" si="292"/>
        <v>plays</v>
      </c>
      <c r="S3726" s="10">
        <f t="shared" si="293"/>
        <v>42465.491435185191</v>
      </c>
      <c r="T3726" s="10">
        <f t="shared" si="29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290"/>
        <v>1.27</v>
      </c>
      <c r="G3727" t="s">
        <v>8219</v>
      </c>
      <c r="H3727">
        <f>E3727/N3727</f>
        <v>25.4</v>
      </c>
      <c r="I3727" t="s">
        <v>8225</v>
      </c>
      <c r="J3727" t="s">
        <v>8247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t="str">
        <f t="shared" si="291"/>
        <v>theater</v>
      </c>
      <c r="R3727" t="str">
        <f t="shared" si="292"/>
        <v>plays</v>
      </c>
      <c r="S3727" s="10">
        <f t="shared" si="293"/>
        <v>42401.945219907408</v>
      </c>
      <c r="T3727" s="10">
        <f t="shared" si="29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290"/>
        <v>3.3870588235294119</v>
      </c>
      <c r="G3728" t="s">
        <v>8219</v>
      </c>
      <c r="H3728">
        <f>E3728/N3728</f>
        <v>62.586956521739133</v>
      </c>
      <c r="I3728" t="s">
        <v>8224</v>
      </c>
      <c r="J3728" t="s">
        <v>8246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t="str">
        <f t="shared" si="291"/>
        <v>theater</v>
      </c>
      <c r="R3728" t="str">
        <f t="shared" si="292"/>
        <v>plays</v>
      </c>
      <c r="S3728" s="10">
        <f t="shared" si="293"/>
        <v>42462.140868055561</v>
      </c>
      <c r="T3728" s="10">
        <f t="shared" si="29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290"/>
        <v>1.0075000000000001</v>
      </c>
      <c r="G3729" t="s">
        <v>8219</v>
      </c>
      <c r="H3729">
        <f>E3729/N3729</f>
        <v>61.060606060606062</v>
      </c>
      <c r="I3729" t="s">
        <v>8224</v>
      </c>
      <c r="J3729" t="s">
        <v>8246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t="str">
        <f t="shared" si="291"/>
        <v>theater</v>
      </c>
      <c r="R3729" t="str">
        <f t="shared" si="292"/>
        <v>plays</v>
      </c>
      <c r="S3729" s="10">
        <f t="shared" si="293"/>
        <v>42632.348310185189</v>
      </c>
      <c r="T3729" s="10">
        <f t="shared" si="29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290"/>
        <v>9.3100000000000002E-2</v>
      </c>
      <c r="G3730" t="s">
        <v>8221</v>
      </c>
      <c r="H3730">
        <f>E3730/N3730</f>
        <v>60.064516129032256</v>
      </c>
      <c r="I3730" t="s">
        <v>8224</v>
      </c>
      <c r="J3730" t="s">
        <v>8246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t="str">
        <f t="shared" si="291"/>
        <v>theater</v>
      </c>
      <c r="R3730" t="str">
        <f t="shared" si="292"/>
        <v>plays</v>
      </c>
      <c r="S3730" s="10">
        <f t="shared" si="293"/>
        <v>42205.171018518522</v>
      </c>
      <c r="T3730" s="10">
        <f t="shared" si="29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290"/>
        <v>7.2400000000000006E-2</v>
      </c>
      <c r="G3731" t="s">
        <v>8221</v>
      </c>
      <c r="H3731">
        <f>E3731/N3731</f>
        <v>72.400000000000006</v>
      </c>
      <c r="I3731" t="s">
        <v>8224</v>
      </c>
      <c r="J3731" t="s">
        <v>8246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t="str">
        <f t="shared" si="291"/>
        <v>theater</v>
      </c>
      <c r="R3731" t="str">
        <f t="shared" si="292"/>
        <v>plays</v>
      </c>
      <c r="S3731" s="10">
        <f t="shared" si="293"/>
        <v>42041.205000000002</v>
      </c>
      <c r="T3731" s="10">
        <f t="shared" si="29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290"/>
        <v>0.1</v>
      </c>
      <c r="G3732" t="s">
        <v>8221</v>
      </c>
      <c r="H3732">
        <f>E3732/N3732</f>
        <v>100</v>
      </c>
      <c r="I3732" t="s">
        <v>8224</v>
      </c>
      <c r="J3732" t="s">
        <v>8246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t="str">
        <f t="shared" si="291"/>
        <v>theater</v>
      </c>
      <c r="R3732" t="str">
        <f t="shared" si="292"/>
        <v>plays</v>
      </c>
      <c r="S3732" s="10">
        <f t="shared" si="293"/>
        <v>42203.677766203706</v>
      </c>
      <c r="T3732" s="10">
        <f t="shared" si="29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290"/>
        <v>0.11272727272727273</v>
      </c>
      <c r="G3733" t="s">
        <v>8221</v>
      </c>
      <c r="H3733">
        <f>E3733/N3733</f>
        <v>51.666666666666664</v>
      </c>
      <c r="I3733" t="s">
        <v>8224</v>
      </c>
      <c r="J3733" t="s">
        <v>8246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t="str">
        <f t="shared" si="291"/>
        <v>theater</v>
      </c>
      <c r="R3733" t="str">
        <f t="shared" si="292"/>
        <v>plays</v>
      </c>
      <c r="S3733" s="10">
        <f t="shared" si="293"/>
        <v>41983.752847222218</v>
      </c>
      <c r="T3733" s="10">
        <f t="shared" si="29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290"/>
        <v>0.15411764705882353</v>
      </c>
      <c r="G3734" t="s">
        <v>8221</v>
      </c>
      <c r="H3734">
        <f>E3734/N3734</f>
        <v>32.75</v>
      </c>
      <c r="I3734" t="s">
        <v>8233</v>
      </c>
      <c r="J3734" t="s">
        <v>8249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t="str">
        <f t="shared" si="291"/>
        <v>theater</v>
      </c>
      <c r="R3734" t="str">
        <f t="shared" si="292"/>
        <v>plays</v>
      </c>
      <c r="S3734" s="10">
        <f t="shared" si="293"/>
        <v>41968.677465277782</v>
      </c>
      <c r="T3734" s="10">
        <f t="shared" si="29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290"/>
        <v>0</v>
      </c>
      <c r="G3735" t="s">
        <v>8221</v>
      </c>
      <c r="H3735" t="e">
        <f>E3735/N3735</f>
        <v>#DIV/0!</v>
      </c>
      <c r="I3735" t="s">
        <v>8224</v>
      </c>
      <c r="J3735" t="s">
        <v>8246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t="str">
        <f t="shared" si="291"/>
        <v>theater</v>
      </c>
      <c r="R3735" t="str">
        <f t="shared" si="292"/>
        <v>plays</v>
      </c>
      <c r="S3735" s="10">
        <f t="shared" si="293"/>
        <v>42103.024398148147</v>
      </c>
      <c r="T3735" s="10">
        <f t="shared" si="29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290"/>
        <v>0.28466666666666668</v>
      </c>
      <c r="G3736" t="s">
        <v>8221</v>
      </c>
      <c r="H3736">
        <f>E3736/N3736</f>
        <v>61</v>
      </c>
      <c r="I3736" t="s">
        <v>8224</v>
      </c>
      <c r="J3736" t="s">
        <v>8246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t="str">
        <f t="shared" si="291"/>
        <v>theater</v>
      </c>
      <c r="R3736" t="str">
        <f t="shared" si="292"/>
        <v>plays</v>
      </c>
      <c r="S3736" s="10">
        <f t="shared" si="293"/>
        <v>42089.901574074072</v>
      </c>
      <c r="T3736" s="10">
        <f t="shared" si="29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290"/>
        <v>0.13333333333333333</v>
      </c>
      <c r="G3737" t="s">
        <v>8221</v>
      </c>
      <c r="H3737">
        <f>E3737/N3737</f>
        <v>10</v>
      </c>
      <c r="I3737" t="s">
        <v>8225</v>
      </c>
      <c r="J3737" t="s">
        <v>8247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t="str">
        <f t="shared" si="291"/>
        <v>theater</v>
      </c>
      <c r="R3737" t="str">
        <f t="shared" si="292"/>
        <v>plays</v>
      </c>
      <c r="S3737" s="10">
        <f t="shared" si="293"/>
        <v>42122.693159722221</v>
      </c>
      <c r="T3737" s="10">
        <f t="shared" si="29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290"/>
        <v>6.6666666666666671E-3</v>
      </c>
      <c r="G3738" t="s">
        <v>8221</v>
      </c>
      <c r="H3738">
        <f>E3738/N3738</f>
        <v>10</v>
      </c>
      <c r="I3738" t="s">
        <v>8225</v>
      </c>
      <c r="J3738" t="s">
        <v>8247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t="str">
        <f t="shared" si="291"/>
        <v>theater</v>
      </c>
      <c r="R3738" t="str">
        <f t="shared" si="292"/>
        <v>plays</v>
      </c>
      <c r="S3738" s="10">
        <f t="shared" si="293"/>
        <v>42048.711724537032</v>
      </c>
      <c r="T3738" s="10">
        <f t="shared" si="29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290"/>
        <v>0.21428571428571427</v>
      </c>
      <c r="G3739" t="s">
        <v>8221</v>
      </c>
      <c r="H3739">
        <f>E3739/N3739</f>
        <v>37.5</v>
      </c>
      <c r="I3739" t="s">
        <v>8224</v>
      </c>
      <c r="J3739" t="s">
        <v>8246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t="str">
        <f t="shared" si="291"/>
        <v>theater</v>
      </c>
      <c r="R3739" t="str">
        <f t="shared" si="292"/>
        <v>plays</v>
      </c>
      <c r="S3739" s="10">
        <f t="shared" si="293"/>
        <v>42297.691006944442</v>
      </c>
      <c r="T3739" s="10">
        <f t="shared" si="29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290"/>
        <v>0.18</v>
      </c>
      <c r="G3740" t="s">
        <v>8221</v>
      </c>
      <c r="H3740">
        <f>E3740/N3740</f>
        <v>45</v>
      </c>
      <c r="I3740" t="s">
        <v>8225</v>
      </c>
      <c r="J3740" t="s">
        <v>8247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t="str">
        <f t="shared" si="291"/>
        <v>theater</v>
      </c>
      <c r="R3740" t="str">
        <f t="shared" si="292"/>
        <v>plays</v>
      </c>
      <c r="S3740" s="10">
        <f t="shared" si="293"/>
        <v>41813.938715277778</v>
      </c>
      <c r="T3740" s="10">
        <f t="shared" si="29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290"/>
        <v>0.20125000000000001</v>
      </c>
      <c r="G3741" t="s">
        <v>8221</v>
      </c>
      <c r="H3741">
        <f>E3741/N3741</f>
        <v>100.625</v>
      </c>
      <c r="I3741" t="s">
        <v>8225</v>
      </c>
      <c r="J3741" t="s">
        <v>8247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t="str">
        <f t="shared" si="291"/>
        <v>theater</v>
      </c>
      <c r="R3741" t="str">
        <f t="shared" si="292"/>
        <v>plays</v>
      </c>
      <c r="S3741" s="10">
        <f t="shared" si="293"/>
        <v>42548.449861111112</v>
      </c>
      <c r="T3741" s="10">
        <f t="shared" si="29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290"/>
        <v>0.17899999999999999</v>
      </c>
      <c r="G3742" t="s">
        <v>8221</v>
      </c>
      <c r="H3742">
        <f>E3742/N3742</f>
        <v>25.571428571428573</v>
      </c>
      <c r="I3742" t="s">
        <v>8224</v>
      </c>
      <c r="J3742" t="s">
        <v>8246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t="str">
        <f t="shared" si="291"/>
        <v>theater</v>
      </c>
      <c r="R3742" t="str">
        <f t="shared" si="292"/>
        <v>plays</v>
      </c>
      <c r="S3742" s="10">
        <f t="shared" si="293"/>
        <v>41833.089756944442</v>
      </c>
      <c r="T3742" s="10">
        <f t="shared" si="29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290"/>
        <v>0</v>
      </c>
      <c r="G3743" t="s">
        <v>8221</v>
      </c>
      <c r="H3743" t="e">
        <f>E3743/N3743</f>
        <v>#DIV/0!</v>
      </c>
      <c r="I3743" t="s">
        <v>8224</v>
      </c>
      <c r="J3743" t="s">
        <v>8246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t="str">
        <f t="shared" si="291"/>
        <v>theater</v>
      </c>
      <c r="R3743" t="str">
        <f t="shared" si="292"/>
        <v>plays</v>
      </c>
      <c r="S3743" s="10">
        <f t="shared" si="293"/>
        <v>42325.920717592591</v>
      </c>
      <c r="T3743" s="10">
        <f t="shared" si="29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290"/>
        <v>0.02</v>
      </c>
      <c r="G3744" t="s">
        <v>8221</v>
      </c>
      <c r="H3744">
        <f>E3744/N3744</f>
        <v>25</v>
      </c>
      <c r="I3744" t="s">
        <v>8224</v>
      </c>
      <c r="J3744" t="s">
        <v>8246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t="str">
        <f t="shared" si="291"/>
        <v>theater</v>
      </c>
      <c r="R3744" t="str">
        <f t="shared" si="292"/>
        <v>plays</v>
      </c>
      <c r="S3744" s="10">
        <f t="shared" si="293"/>
        <v>41858.214629629627</v>
      </c>
      <c r="T3744" s="10">
        <f t="shared" si="29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290"/>
        <v>0</v>
      </c>
      <c r="G3745" t="s">
        <v>8221</v>
      </c>
      <c r="H3745" t="e">
        <f>E3745/N3745</f>
        <v>#DIV/0!</v>
      </c>
      <c r="I3745" t="s">
        <v>8224</v>
      </c>
      <c r="J3745" t="s">
        <v>8246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t="str">
        <f t="shared" si="291"/>
        <v>theater</v>
      </c>
      <c r="R3745" t="str">
        <f t="shared" si="292"/>
        <v>plays</v>
      </c>
      <c r="S3745" s="10">
        <f t="shared" si="293"/>
        <v>41793.710231481484</v>
      </c>
      <c r="T3745" s="10">
        <f t="shared" si="29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290"/>
        <v>0</v>
      </c>
      <c r="G3746" t="s">
        <v>8221</v>
      </c>
      <c r="H3746" t="e">
        <f>E3746/N3746</f>
        <v>#DIV/0!</v>
      </c>
      <c r="I3746" t="s">
        <v>8224</v>
      </c>
      <c r="J3746" t="s">
        <v>8246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t="str">
        <f t="shared" si="291"/>
        <v>theater</v>
      </c>
      <c r="R3746" t="str">
        <f t="shared" si="292"/>
        <v>plays</v>
      </c>
      <c r="S3746" s="10">
        <f t="shared" si="293"/>
        <v>41793.814259259263</v>
      </c>
      <c r="T3746" s="10">
        <f t="shared" si="29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290"/>
        <v>0.1</v>
      </c>
      <c r="G3747" t="s">
        <v>8221</v>
      </c>
      <c r="H3747">
        <f>E3747/N3747</f>
        <v>10</v>
      </c>
      <c r="I3747" t="s">
        <v>8224</v>
      </c>
      <c r="J3747" t="s">
        <v>8246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t="str">
        <f t="shared" si="291"/>
        <v>theater</v>
      </c>
      <c r="R3747" t="str">
        <f t="shared" si="292"/>
        <v>plays</v>
      </c>
      <c r="S3747" s="10">
        <f t="shared" si="293"/>
        <v>41831.697939814818</v>
      </c>
      <c r="T3747" s="10">
        <f t="shared" si="29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290"/>
        <v>2.3764705882352941E-2</v>
      </c>
      <c r="G3748" t="s">
        <v>8221</v>
      </c>
      <c r="H3748">
        <f>E3748/N3748</f>
        <v>202</v>
      </c>
      <c r="I3748" t="s">
        <v>8224</v>
      </c>
      <c r="J3748" t="s">
        <v>8246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t="str">
        <f t="shared" si="291"/>
        <v>theater</v>
      </c>
      <c r="R3748" t="str">
        <f t="shared" si="292"/>
        <v>plays</v>
      </c>
      <c r="S3748" s="10">
        <f t="shared" si="293"/>
        <v>42621.389340277776</v>
      </c>
      <c r="T3748" s="10">
        <f t="shared" si="29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290"/>
        <v>0.01</v>
      </c>
      <c r="G3749" t="s">
        <v>8221</v>
      </c>
      <c r="H3749">
        <f>E3749/N3749</f>
        <v>25</v>
      </c>
      <c r="I3749" t="s">
        <v>8225</v>
      </c>
      <c r="J3749" t="s">
        <v>8247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t="str">
        <f t="shared" si="291"/>
        <v>theater</v>
      </c>
      <c r="R3749" t="str">
        <f t="shared" si="292"/>
        <v>plays</v>
      </c>
      <c r="S3749" s="10">
        <f t="shared" si="293"/>
        <v>42164.299722222218</v>
      </c>
      <c r="T3749" s="10">
        <f t="shared" si="29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290"/>
        <v>1.0351999999999999</v>
      </c>
      <c r="G3750" t="s">
        <v>8219</v>
      </c>
      <c r="H3750">
        <f>E3750/N3750</f>
        <v>99.538461538461533</v>
      </c>
      <c r="I3750" t="s">
        <v>8224</v>
      </c>
      <c r="J3750" t="s">
        <v>8246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t="str">
        <f t="shared" si="291"/>
        <v>theater</v>
      </c>
      <c r="R3750" t="str">
        <f t="shared" si="292"/>
        <v>musical</v>
      </c>
      <c r="S3750" s="10">
        <f t="shared" si="293"/>
        <v>42395.706435185188</v>
      </c>
      <c r="T3750" s="10">
        <f t="shared" si="29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290"/>
        <v>1.05</v>
      </c>
      <c r="G3751" t="s">
        <v>8219</v>
      </c>
      <c r="H3751">
        <f>E3751/N3751</f>
        <v>75</v>
      </c>
      <c r="I3751" t="s">
        <v>8224</v>
      </c>
      <c r="J3751" t="s">
        <v>8246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t="str">
        <f t="shared" si="291"/>
        <v>theater</v>
      </c>
      <c r="R3751" t="str">
        <f t="shared" si="292"/>
        <v>musical</v>
      </c>
      <c r="S3751" s="10">
        <f t="shared" si="293"/>
        <v>42458.127175925925</v>
      </c>
      <c r="T3751" s="10">
        <f t="shared" si="29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290"/>
        <v>1.0044999999999999</v>
      </c>
      <c r="G3752" t="s">
        <v>8219</v>
      </c>
      <c r="H3752">
        <f>E3752/N3752</f>
        <v>215.25</v>
      </c>
      <c r="I3752" t="s">
        <v>8224</v>
      </c>
      <c r="J3752" t="s">
        <v>8246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t="str">
        <f t="shared" si="291"/>
        <v>theater</v>
      </c>
      <c r="R3752" t="str">
        <f t="shared" si="292"/>
        <v>musical</v>
      </c>
      <c r="S3752" s="10">
        <f t="shared" si="293"/>
        <v>42016.981574074074</v>
      </c>
      <c r="T3752" s="10">
        <f t="shared" si="29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290"/>
        <v>1.3260000000000001</v>
      </c>
      <c r="G3753" t="s">
        <v>8219</v>
      </c>
      <c r="H3753">
        <f>E3753/N3753</f>
        <v>120.54545454545455</v>
      </c>
      <c r="I3753" t="s">
        <v>8224</v>
      </c>
      <c r="J3753" t="s">
        <v>8246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t="str">
        <f t="shared" si="291"/>
        <v>theater</v>
      </c>
      <c r="R3753" t="str">
        <f t="shared" si="292"/>
        <v>musical</v>
      </c>
      <c r="S3753" s="10">
        <f t="shared" si="293"/>
        <v>42403.035567129627</v>
      </c>
      <c r="T3753" s="10">
        <f t="shared" si="29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290"/>
        <v>1.1299999999999999</v>
      </c>
      <c r="G3754" t="s">
        <v>8219</v>
      </c>
      <c r="H3754">
        <f>E3754/N3754</f>
        <v>37.666666666666664</v>
      </c>
      <c r="I3754" t="s">
        <v>8225</v>
      </c>
      <c r="J3754" t="s">
        <v>8247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t="str">
        <f t="shared" si="291"/>
        <v>theater</v>
      </c>
      <c r="R3754" t="str">
        <f t="shared" si="292"/>
        <v>musical</v>
      </c>
      <c r="S3754" s="10">
        <f t="shared" si="293"/>
        <v>42619.802488425921</v>
      </c>
      <c r="T3754" s="10">
        <f t="shared" si="29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290"/>
        <v>1.0334000000000001</v>
      </c>
      <c r="G3755" t="s">
        <v>8219</v>
      </c>
      <c r="H3755">
        <f>E3755/N3755</f>
        <v>172.23333333333332</v>
      </c>
      <c r="I3755" t="s">
        <v>8224</v>
      </c>
      <c r="J3755" t="s">
        <v>8246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t="str">
        <f t="shared" si="291"/>
        <v>theater</v>
      </c>
      <c r="R3755" t="str">
        <f t="shared" si="292"/>
        <v>musical</v>
      </c>
      <c r="S3755" s="10">
        <f t="shared" si="293"/>
        <v>42128.824074074073</v>
      </c>
      <c r="T3755" s="10">
        <f t="shared" si="29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290"/>
        <v>1.2</v>
      </c>
      <c r="G3756" t="s">
        <v>8219</v>
      </c>
      <c r="H3756">
        <f>E3756/N3756</f>
        <v>111.11111111111111</v>
      </c>
      <c r="I3756" t="s">
        <v>8224</v>
      </c>
      <c r="J3756" t="s">
        <v>8246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t="str">
        <f t="shared" si="291"/>
        <v>theater</v>
      </c>
      <c r="R3756" t="str">
        <f t="shared" si="292"/>
        <v>musical</v>
      </c>
      <c r="S3756" s="10">
        <f t="shared" si="293"/>
        <v>41808.881215277775</v>
      </c>
      <c r="T3756" s="10">
        <f t="shared" si="29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290"/>
        <v>1.2963636363636364</v>
      </c>
      <c r="G3757" t="s">
        <v>8219</v>
      </c>
      <c r="H3757">
        <f>E3757/N3757</f>
        <v>25.464285714285715</v>
      </c>
      <c r="I3757" t="s">
        <v>8225</v>
      </c>
      <c r="J3757" t="s">
        <v>8247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t="str">
        <f t="shared" si="291"/>
        <v>theater</v>
      </c>
      <c r="R3757" t="str">
        <f t="shared" si="292"/>
        <v>musical</v>
      </c>
      <c r="S3757" s="10">
        <f t="shared" si="293"/>
        <v>42445.866979166662</v>
      </c>
      <c r="T3757" s="10">
        <f t="shared" si="29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290"/>
        <v>1.0111111111111111</v>
      </c>
      <c r="G3758" t="s">
        <v>8219</v>
      </c>
      <c r="H3758">
        <f>E3758/N3758</f>
        <v>267.64705882352939</v>
      </c>
      <c r="I3758" t="s">
        <v>8224</v>
      </c>
      <c r="J3758" t="s">
        <v>8246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t="str">
        <f t="shared" si="291"/>
        <v>theater</v>
      </c>
      <c r="R3758" t="str">
        <f t="shared" si="292"/>
        <v>musical</v>
      </c>
      <c r="S3758" s="10">
        <f t="shared" si="293"/>
        <v>41771.814791666664</v>
      </c>
      <c r="T3758" s="10">
        <f t="shared" si="29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290"/>
        <v>1.0851428571428572</v>
      </c>
      <c r="G3759" t="s">
        <v>8219</v>
      </c>
      <c r="H3759">
        <f>E3759/N3759</f>
        <v>75.959999999999994</v>
      </c>
      <c r="I3759" t="s">
        <v>8224</v>
      </c>
      <c r="J3759" t="s">
        <v>8246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t="str">
        <f t="shared" si="291"/>
        <v>theater</v>
      </c>
      <c r="R3759" t="str">
        <f t="shared" si="292"/>
        <v>musical</v>
      </c>
      <c r="S3759" s="10">
        <f t="shared" si="293"/>
        <v>41954.850868055553</v>
      </c>
      <c r="T3759" s="10">
        <f t="shared" si="29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290"/>
        <v>1.0233333333333334</v>
      </c>
      <c r="G3760" t="s">
        <v>8219</v>
      </c>
      <c r="H3760">
        <f>E3760/N3760</f>
        <v>59.03846153846154</v>
      </c>
      <c r="I3760" t="s">
        <v>8224</v>
      </c>
      <c r="J3760" t="s">
        <v>8246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t="str">
        <f t="shared" si="291"/>
        <v>theater</v>
      </c>
      <c r="R3760" t="str">
        <f t="shared" si="292"/>
        <v>musical</v>
      </c>
      <c r="S3760" s="10">
        <f t="shared" si="293"/>
        <v>41747.471504629626</v>
      </c>
      <c r="T3760" s="10">
        <f t="shared" si="29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290"/>
        <v>1.1024425000000002</v>
      </c>
      <c r="G3761" t="s">
        <v>8219</v>
      </c>
      <c r="H3761">
        <f>E3761/N3761</f>
        <v>50.111022727272733</v>
      </c>
      <c r="I3761" t="s">
        <v>8224</v>
      </c>
      <c r="J3761" t="s">
        <v>8246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t="str">
        <f t="shared" si="291"/>
        <v>theater</v>
      </c>
      <c r="R3761" t="str">
        <f t="shared" si="292"/>
        <v>musical</v>
      </c>
      <c r="S3761" s="10">
        <f t="shared" si="293"/>
        <v>42182.108252314814</v>
      </c>
      <c r="T3761" s="10">
        <f t="shared" si="29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290"/>
        <v>1.010154</v>
      </c>
      <c r="G3762" t="s">
        <v>8219</v>
      </c>
      <c r="H3762">
        <f>E3762/N3762</f>
        <v>55.502967032967035</v>
      </c>
      <c r="I3762" t="s">
        <v>8224</v>
      </c>
      <c r="J3762" t="s">
        <v>8246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t="str">
        <f t="shared" si="291"/>
        <v>theater</v>
      </c>
      <c r="R3762" t="str">
        <f t="shared" si="292"/>
        <v>musical</v>
      </c>
      <c r="S3762" s="10">
        <f t="shared" si="293"/>
        <v>41739.525300925925</v>
      </c>
      <c r="T3762" s="10">
        <f t="shared" si="29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290"/>
        <v>1</v>
      </c>
      <c r="G3763" t="s">
        <v>8219</v>
      </c>
      <c r="H3763">
        <f>E3763/N3763</f>
        <v>166.66666666666666</v>
      </c>
      <c r="I3763" t="s">
        <v>8225</v>
      </c>
      <c r="J3763" t="s">
        <v>8247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t="str">
        <f t="shared" si="291"/>
        <v>theater</v>
      </c>
      <c r="R3763" t="str">
        <f t="shared" si="292"/>
        <v>musical</v>
      </c>
      <c r="S3763" s="10">
        <f t="shared" si="293"/>
        <v>42173.466863425929</v>
      </c>
      <c r="T3763" s="10">
        <f t="shared" si="29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290"/>
        <v>1.0624</v>
      </c>
      <c r="G3764" t="s">
        <v>8219</v>
      </c>
      <c r="H3764">
        <f>E3764/N3764</f>
        <v>47.428571428571431</v>
      </c>
      <c r="I3764" t="s">
        <v>8225</v>
      </c>
      <c r="J3764" t="s">
        <v>8247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t="str">
        <f t="shared" si="291"/>
        <v>theater</v>
      </c>
      <c r="R3764" t="str">
        <f t="shared" si="292"/>
        <v>musical</v>
      </c>
      <c r="S3764" s="10">
        <f t="shared" si="293"/>
        <v>42193.813530092593</v>
      </c>
      <c r="T3764" s="10">
        <f t="shared" si="29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290"/>
        <v>1</v>
      </c>
      <c r="G3765" t="s">
        <v>8219</v>
      </c>
      <c r="H3765">
        <f>E3765/N3765</f>
        <v>64.935064935064929</v>
      </c>
      <c r="I3765" t="s">
        <v>8224</v>
      </c>
      <c r="J3765" t="s">
        <v>8246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t="str">
        <f t="shared" si="291"/>
        <v>theater</v>
      </c>
      <c r="R3765" t="str">
        <f t="shared" si="292"/>
        <v>musical</v>
      </c>
      <c r="S3765" s="10">
        <f t="shared" si="293"/>
        <v>42065.750300925924</v>
      </c>
      <c r="T3765" s="10">
        <f t="shared" si="29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290"/>
        <v>1</v>
      </c>
      <c r="G3766" t="s">
        <v>8219</v>
      </c>
      <c r="H3766">
        <f>E3766/N3766</f>
        <v>55.555555555555557</v>
      </c>
      <c r="I3766" t="s">
        <v>8224</v>
      </c>
      <c r="J3766" t="s">
        <v>8246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t="str">
        <f t="shared" si="291"/>
        <v>theater</v>
      </c>
      <c r="R3766" t="str">
        <f t="shared" si="292"/>
        <v>musical</v>
      </c>
      <c r="S3766" s="10">
        <f t="shared" si="293"/>
        <v>42499.842962962968</v>
      </c>
      <c r="T3766" s="10">
        <f t="shared" si="29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290"/>
        <v>1.1345714285714286</v>
      </c>
      <c r="G3767" t="s">
        <v>8219</v>
      </c>
      <c r="H3767">
        <f>E3767/N3767</f>
        <v>74.224299065420567</v>
      </c>
      <c r="I3767" t="s">
        <v>8224</v>
      </c>
      <c r="J3767" t="s">
        <v>8246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t="str">
        <f t="shared" si="291"/>
        <v>theater</v>
      </c>
      <c r="R3767" t="str">
        <f t="shared" si="292"/>
        <v>musical</v>
      </c>
      <c r="S3767" s="10">
        <f t="shared" si="293"/>
        <v>41820.776412037041</v>
      </c>
      <c r="T3767" s="10">
        <f t="shared" si="29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290"/>
        <v>1.0265010000000001</v>
      </c>
      <c r="G3768" t="s">
        <v>8219</v>
      </c>
      <c r="H3768">
        <f>E3768/N3768</f>
        <v>106.9271875</v>
      </c>
      <c r="I3768" t="s">
        <v>8224</v>
      </c>
      <c r="J3768" t="s">
        <v>8246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t="str">
        <f t="shared" si="291"/>
        <v>theater</v>
      </c>
      <c r="R3768" t="str">
        <f t="shared" si="292"/>
        <v>musical</v>
      </c>
      <c r="S3768" s="10">
        <f t="shared" si="293"/>
        <v>41788.167187500003</v>
      </c>
      <c r="T3768" s="10">
        <f t="shared" si="29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290"/>
        <v>1.1675</v>
      </c>
      <c r="G3769" t="s">
        <v>8219</v>
      </c>
      <c r="H3769">
        <f>E3769/N3769</f>
        <v>41.696428571428569</v>
      </c>
      <c r="I3769" t="s">
        <v>8224</v>
      </c>
      <c r="J3769" t="s">
        <v>8246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t="str">
        <f t="shared" si="291"/>
        <v>theater</v>
      </c>
      <c r="R3769" t="str">
        <f t="shared" si="292"/>
        <v>musical</v>
      </c>
      <c r="S3769" s="10">
        <f t="shared" si="293"/>
        <v>42050.019641203704</v>
      </c>
      <c r="T3769" s="10">
        <f t="shared" si="29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290"/>
        <v>1.0765274999999999</v>
      </c>
      <c r="G3770" t="s">
        <v>8219</v>
      </c>
      <c r="H3770">
        <f>E3770/N3770</f>
        <v>74.243275862068955</v>
      </c>
      <c r="I3770" t="s">
        <v>8224</v>
      </c>
      <c r="J3770" t="s">
        <v>8246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t="str">
        <f t="shared" si="291"/>
        <v>theater</v>
      </c>
      <c r="R3770" t="str">
        <f t="shared" si="292"/>
        <v>musical</v>
      </c>
      <c r="S3770" s="10">
        <f t="shared" si="293"/>
        <v>41772.727893518517</v>
      </c>
      <c r="T3770" s="10">
        <f t="shared" si="29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290"/>
        <v>1</v>
      </c>
      <c r="G3771" t="s">
        <v>8219</v>
      </c>
      <c r="H3771">
        <f>E3771/N3771</f>
        <v>73.333333333333329</v>
      </c>
      <c r="I3771" t="s">
        <v>8224</v>
      </c>
      <c r="J3771" t="s">
        <v>8246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t="str">
        <f t="shared" si="291"/>
        <v>theater</v>
      </c>
      <c r="R3771" t="str">
        <f t="shared" si="292"/>
        <v>musical</v>
      </c>
      <c r="S3771" s="10">
        <f t="shared" si="293"/>
        <v>42445.598136574074</v>
      </c>
      <c r="T3771" s="10">
        <f t="shared" si="29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290"/>
        <v>1</v>
      </c>
      <c r="G3772" t="s">
        <v>8219</v>
      </c>
      <c r="H3772">
        <f>E3772/N3772</f>
        <v>100</v>
      </c>
      <c r="I3772" t="s">
        <v>8225</v>
      </c>
      <c r="J3772" t="s">
        <v>8247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t="str">
        <f t="shared" si="291"/>
        <v>theater</v>
      </c>
      <c r="R3772" t="str">
        <f t="shared" si="292"/>
        <v>musical</v>
      </c>
      <c r="S3772" s="10">
        <f t="shared" si="293"/>
        <v>42138.930671296301</v>
      </c>
      <c r="T3772" s="10">
        <f t="shared" si="29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290"/>
        <v>1.46</v>
      </c>
      <c r="G3773" t="s">
        <v>8219</v>
      </c>
      <c r="H3773">
        <f>E3773/N3773</f>
        <v>38.421052631578945</v>
      </c>
      <c r="I3773" t="s">
        <v>8224</v>
      </c>
      <c r="J3773" t="s">
        <v>8246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t="str">
        <f t="shared" si="291"/>
        <v>theater</v>
      </c>
      <c r="R3773" t="str">
        <f t="shared" si="292"/>
        <v>musical</v>
      </c>
      <c r="S3773" s="10">
        <f t="shared" si="293"/>
        <v>42493.857083333336</v>
      </c>
      <c r="T3773" s="10">
        <f t="shared" si="29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290"/>
        <v>1.1020000000000001</v>
      </c>
      <c r="G3774" t="s">
        <v>8219</v>
      </c>
      <c r="H3774">
        <f>E3774/N3774</f>
        <v>166.96969696969697</v>
      </c>
      <c r="I3774" t="s">
        <v>8224</v>
      </c>
      <c r="J3774" t="s">
        <v>8246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t="str">
        <f t="shared" si="291"/>
        <v>theater</v>
      </c>
      <c r="R3774" t="str">
        <f t="shared" si="292"/>
        <v>musical</v>
      </c>
      <c r="S3774" s="10">
        <f t="shared" si="293"/>
        <v>42682.616967592592</v>
      </c>
      <c r="T3774" s="10">
        <f t="shared" si="29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290"/>
        <v>1.0820000000000001</v>
      </c>
      <c r="G3775" t="s">
        <v>8219</v>
      </c>
      <c r="H3775">
        <f>E3775/N3775</f>
        <v>94.912280701754383</v>
      </c>
      <c r="I3775" t="s">
        <v>8224</v>
      </c>
      <c r="J3775" t="s">
        <v>8246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t="str">
        <f t="shared" si="291"/>
        <v>theater</v>
      </c>
      <c r="R3775" t="str">
        <f t="shared" si="292"/>
        <v>musical</v>
      </c>
      <c r="S3775" s="10">
        <f t="shared" si="293"/>
        <v>42656.005173611105</v>
      </c>
      <c r="T3775" s="10">
        <f t="shared" si="29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290"/>
        <v>1</v>
      </c>
      <c r="G3776" t="s">
        <v>8219</v>
      </c>
      <c r="H3776">
        <f>E3776/N3776</f>
        <v>100</v>
      </c>
      <c r="I3776" t="s">
        <v>8229</v>
      </c>
      <c r="J3776" t="s">
        <v>8251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t="str">
        <f t="shared" si="291"/>
        <v>theater</v>
      </c>
      <c r="R3776" t="str">
        <f t="shared" si="292"/>
        <v>musical</v>
      </c>
      <c r="S3776" s="10">
        <f t="shared" si="293"/>
        <v>42087.792303240742</v>
      </c>
      <c r="T3776" s="10">
        <f t="shared" si="29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290"/>
        <v>1.0024999999999999</v>
      </c>
      <c r="G3777" t="s">
        <v>8219</v>
      </c>
      <c r="H3777">
        <f>E3777/N3777</f>
        <v>143.21428571428572</v>
      </c>
      <c r="I3777" t="s">
        <v>8224</v>
      </c>
      <c r="J3777" t="s">
        <v>8246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t="str">
        <f t="shared" si="291"/>
        <v>theater</v>
      </c>
      <c r="R3777" t="str">
        <f t="shared" si="292"/>
        <v>musical</v>
      </c>
      <c r="S3777" s="10">
        <f t="shared" si="293"/>
        <v>42075.942627314813</v>
      </c>
      <c r="T3777" s="10">
        <f t="shared" si="29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si="290"/>
        <v>1.0671250000000001</v>
      </c>
      <c r="G3778" t="s">
        <v>8219</v>
      </c>
      <c r="H3778">
        <f>E3778/N3778</f>
        <v>90.819148936170208</v>
      </c>
      <c r="I3778" t="s">
        <v>8224</v>
      </c>
      <c r="J3778" t="s">
        <v>8246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t="str">
        <f t="shared" si="291"/>
        <v>theater</v>
      </c>
      <c r="R3778" t="str">
        <f t="shared" si="292"/>
        <v>musical</v>
      </c>
      <c r="S3778" s="10">
        <f t="shared" si="293"/>
        <v>41814.367800925924</v>
      </c>
      <c r="T3778" s="10">
        <f t="shared" si="29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ref="F3779:F3842" si="295">E3779/D3779</f>
        <v>1.4319999999999999</v>
      </c>
      <c r="G3779" t="s">
        <v>8219</v>
      </c>
      <c r="H3779">
        <f>E3779/N3779</f>
        <v>48.542372881355931</v>
      </c>
      <c r="I3779" t="s">
        <v>8224</v>
      </c>
      <c r="J3779" t="s">
        <v>8246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t="str">
        <f t="shared" ref="Q3779:Q3842" si="296">LEFT(P3779,(FIND("/",P3779,1)-1))</f>
        <v>theater</v>
      </c>
      <c r="R3779" t="str">
        <f t="shared" ref="R3779:R3842" si="297">MID(P3779,FIND("/",P3779)+1,256)</f>
        <v>musical</v>
      </c>
      <c r="S3779" s="10">
        <f t="shared" ref="S3779:S3842" si="298">(((L3779/60)/60)/24)+DATE(1970,1,1)</f>
        <v>41887.111354166671</v>
      </c>
      <c r="T3779" s="10">
        <f t="shared" ref="T3779:T3842" si="299">(((K3779/60)/60)/24)+DATE(1970,1,1)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295"/>
        <v>1.0504166666666668</v>
      </c>
      <c r="G3780" t="s">
        <v>8219</v>
      </c>
      <c r="H3780">
        <f>E3780/N3780</f>
        <v>70.027777777777771</v>
      </c>
      <c r="I3780" t="s">
        <v>8224</v>
      </c>
      <c r="J3780" t="s">
        <v>8246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t="str">
        <f t="shared" si="296"/>
        <v>theater</v>
      </c>
      <c r="R3780" t="str">
        <f t="shared" si="297"/>
        <v>musical</v>
      </c>
      <c r="S3780" s="10">
        <f t="shared" si="298"/>
        <v>41989.819212962961</v>
      </c>
      <c r="T3780" s="10">
        <f t="shared" si="29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295"/>
        <v>1.0398000000000001</v>
      </c>
      <c r="G3781" t="s">
        <v>8219</v>
      </c>
      <c r="H3781">
        <f>E3781/N3781</f>
        <v>135.62608695652173</v>
      </c>
      <c r="I3781" t="s">
        <v>8224</v>
      </c>
      <c r="J3781" t="s">
        <v>8246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t="str">
        <f t="shared" si="296"/>
        <v>theater</v>
      </c>
      <c r="R3781" t="str">
        <f t="shared" si="297"/>
        <v>musical</v>
      </c>
      <c r="S3781" s="10">
        <f t="shared" si="298"/>
        <v>42425.735416666663</v>
      </c>
      <c r="T3781" s="10">
        <f t="shared" si="29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295"/>
        <v>1.2</v>
      </c>
      <c r="G3782" t="s">
        <v>8219</v>
      </c>
      <c r="H3782">
        <f>E3782/N3782</f>
        <v>100</v>
      </c>
      <c r="I3782" t="s">
        <v>8224</v>
      </c>
      <c r="J3782" t="s">
        <v>8246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t="str">
        <f t="shared" si="296"/>
        <v>theater</v>
      </c>
      <c r="R3782" t="str">
        <f t="shared" si="297"/>
        <v>musical</v>
      </c>
      <c r="S3782" s="10">
        <f t="shared" si="298"/>
        <v>42166.219733796301</v>
      </c>
      <c r="T3782" s="10">
        <f t="shared" si="29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295"/>
        <v>1.0966666666666667</v>
      </c>
      <c r="G3783" t="s">
        <v>8219</v>
      </c>
      <c r="H3783">
        <f>E3783/N3783</f>
        <v>94.90384615384616</v>
      </c>
      <c r="I3783" t="s">
        <v>8224</v>
      </c>
      <c r="J3783" t="s">
        <v>8246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t="str">
        <f t="shared" si="296"/>
        <v>theater</v>
      </c>
      <c r="R3783" t="str">
        <f t="shared" si="297"/>
        <v>musical</v>
      </c>
      <c r="S3783" s="10">
        <f t="shared" si="298"/>
        <v>41865.882928240739</v>
      </c>
      <c r="T3783" s="10">
        <f t="shared" si="29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295"/>
        <v>1.0175000000000001</v>
      </c>
      <c r="G3784" t="s">
        <v>8219</v>
      </c>
      <c r="H3784">
        <f>E3784/N3784</f>
        <v>75.370370370370367</v>
      </c>
      <c r="I3784" t="s">
        <v>8225</v>
      </c>
      <c r="J3784" t="s">
        <v>8247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t="str">
        <f t="shared" si="296"/>
        <v>theater</v>
      </c>
      <c r="R3784" t="str">
        <f t="shared" si="297"/>
        <v>musical</v>
      </c>
      <c r="S3784" s="10">
        <f t="shared" si="298"/>
        <v>42546.862233796302</v>
      </c>
      <c r="T3784" s="10">
        <f t="shared" si="29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295"/>
        <v>1.2891666666666666</v>
      </c>
      <c r="G3785" t="s">
        <v>8219</v>
      </c>
      <c r="H3785">
        <f>E3785/N3785</f>
        <v>64.458333333333329</v>
      </c>
      <c r="I3785" t="s">
        <v>8224</v>
      </c>
      <c r="J3785" t="s">
        <v>8246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t="str">
        <f t="shared" si="296"/>
        <v>theater</v>
      </c>
      <c r="R3785" t="str">
        <f t="shared" si="297"/>
        <v>musical</v>
      </c>
      <c r="S3785" s="10">
        <f t="shared" si="298"/>
        <v>42420.140277777777</v>
      </c>
      <c r="T3785" s="10">
        <f t="shared" si="29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295"/>
        <v>1.1499999999999999</v>
      </c>
      <c r="G3786" t="s">
        <v>8219</v>
      </c>
      <c r="H3786">
        <f>E3786/N3786</f>
        <v>115</v>
      </c>
      <c r="I3786" t="s">
        <v>8229</v>
      </c>
      <c r="J3786" t="s">
        <v>8251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t="str">
        <f t="shared" si="296"/>
        <v>theater</v>
      </c>
      <c r="R3786" t="str">
        <f t="shared" si="297"/>
        <v>musical</v>
      </c>
      <c r="S3786" s="10">
        <f t="shared" si="298"/>
        <v>42531.980694444443</v>
      </c>
      <c r="T3786" s="10">
        <f t="shared" si="29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295"/>
        <v>1.5075000000000001</v>
      </c>
      <c r="G3787" t="s">
        <v>8219</v>
      </c>
      <c r="H3787">
        <f>E3787/N3787</f>
        <v>100.5</v>
      </c>
      <c r="I3787" t="s">
        <v>8225</v>
      </c>
      <c r="J3787" t="s">
        <v>8247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t="str">
        <f t="shared" si="296"/>
        <v>theater</v>
      </c>
      <c r="R3787" t="str">
        <f t="shared" si="297"/>
        <v>musical</v>
      </c>
      <c r="S3787" s="10">
        <f t="shared" si="298"/>
        <v>42548.63853009259</v>
      </c>
      <c r="T3787" s="10">
        <f t="shared" si="29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295"/>
        <v>1.1096666666666666</v>
      </c>
      <c r="G3788" t="s">
        <v>8219</v>
      </c>
      <c r="H3788">
        <f>E3788/N3788</f>
        <v>93.774647887323937</v>
      </c>
      <c r="I3788" t="s">
        <v>8224</v>
      </c>
      <c r="J3788" t="s">
        <v>8246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t="str">
        <f t="shared" si="296"/>
        <v>theater</v>
      </c>
      <c r="R3788" t="str">
        <f t="shared" si="297"/>
        <v>musical</v>
      </c>
      <c r="S3788" s="10">
        <f t="shared" si="298"/>
        <v>42487.037905092591</v>
      </c>
      <c r="T3788" s="10">
        <f t="shared" si="29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295"/>
        <v>1.0028571428571429</v>
      </c>
      <c r="G3789" t="s">
        <v>8219</v>
      </c>
      <c r="H3789">
        <f>E3789/N3789</f>
        <v>35.1</v>
      </c>
      <c r="I3789" t="s">
        <v>8224</v>
      </c>
      <c r="J3789" t="s">
        <v>8246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t="str">
        <f t="shared" si="296"/>
        <v>theater</v>
      </c>
      <c r="R3789" t="str">
        <f t="shared" si="297"/>
        <v>musical</v>
      </c>
      <c r="S3789" s="10">
        <f t="shared" si="298"/>
        <v>42167.534791666665</v>
      </c>
      <c r="T3789" s="10">
        <f t="shared" si="29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295"/>
        <v>6.6666666666666671E-3</v>
      </c>
      <c r="G3790" t="s">
        <v>8221</v>
      </c>
      <c r="H3790">
        <f>E3790/N3790</f>
        <v>500</v>
      </c>
      <c r="I3790" t="s">
        <v>8224</v>
      </c>
      <c r="J3790" t="s">
        <v>8246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t="str">
        <f t="shared" si="296"/>
        <v>theater</v>
      </c>
      <c r="R3790" t="str">
        <f t="shared" si="297"/>
        <v>musical</v>
      </c>
      <c r="S3790" s="10">
        <f t="shared" si="298"/>
        <v>42333.695821759262</v>
      </c>
      <c r="T3790" s="10">
        <f t="shared" si="29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295"/>
        <v>3.267605633802817E-2</v>
      </c>
      <c r="G3791" t="s">
        <v>8221</v>
      </c>
      <c r="H3791">
        <f>E3791/N3791</f>
        <v>29</v>
      </c>
      <c r="I3791" t="s">
        <v>8225</v>
      </c>
      <c r="J3791" t="s">
        <v>8247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t="str">
        <f t="shared" si="296"/>
        <v>theater</v>
      </c>
      <c r="R3791" t="str">
        <f t="shared" si="297"/>
        <v>musical</v>
      </c>
      <c r="S3791" s="10">
        <f t="shared" si="298"/>
        <v>42138.798819444448</v>
      </c>
      <c r="T3791" s="10">
        <f t="shared" si="29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295"/>
        <v>0</v>
      </c>
      <c r="G3792" t="s">
        <v>8221</v>
      </c>
      <c r="H3792" t="e">
        <f>E3792/N3792</f>
        <v>#DIV/0!</v>
      </c>
      <c r="I3792" t="s">
        <v>8224</v>
      </c>
      <c r="J3792" t="s">
        <v>8246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t="str">
        <f t="shared" si="296"/>
        <v>theater</v>
      </c>
      <c r="R3792" t="str">
        <f t="shared" si="297"/>
        <v>musical</v>
      </c>
      <c r="S3792" s="10">
        <f t="shared" si="298"/>
        <v>42666.666932870372</v>
      </c>
      <c r="T3792" s="10">
        <f t="shared" si="29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295"/>
        <v>0</v>
      </c>
      <c r="G3793" t="s">
        <v>8221</v>
      </c>
      <c r="H3793" t="e">
        <f>E3793/N3793</f>
        <v>#DIV/0!</v>
      </c>
      <c r="I3793" t="s">
        <v>8224</v>
      </c>
      <c r="J3793" t="s">
        <v>8246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t="str">
        <f t="shared" si="296"/>
        <v>theater</v>
      </c>
      <c r="R3793" t="str">
        <f t="shared" si="297"/>
        <v>musical</v>
      </c>
      <c r="S3793" s="10">
        <f t="shared" si="298"/>
        <v>41766.692037037035</v>
      </c>
      <c r="T3793" s="10">
        <f t="shared" si="29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295"/>
        <v>2.8E-3</v>
      </c>
      <c r="G3794" t="s">
        <v>8221</v>
      </c>
      <c r="H3794">
        <f>E3794/N3794</f>
        <v>17.5</v>
      </c>
      <c r="I3794" t="s">
        <v>8224</v>
      </c>
      <c r="J3794" t="s">
        <v>8246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t="str">
        <f t="shared" si="296"/>
        <v>theater</v>
      </c>
      <c r="R3794" t="str">
        <f t="shared" si="297"/>
        <v>musical</v>
      </c>
      <c r="S3794" s="10">
        <f t="shared" si="298"/>
        <v>42170.447013888886</v>
      </c>
      <c r="T3794" s="10">
        <f t="shared" si="29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295"/>
        <v>0.59657142857142853</v>
      </c>
      <c r="G3795" t="s">
        <v>8221</v>
      </c>
      <c r="H3795">
        <f>E3795/N3795</f>
        <v>174</v>
      </c>
      <c r="I3795" t="s">
        <v>8224</v>
      </c>
      <c r="J3795" t="s">
        <v>8246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t="str">
        <f t="shared" si="296"/>
        <v>theater</v>
      </c>
      <c r="R3795" t="str">
        <f t="shared" si="297"/>
        <v>musical</v>
      </c>
      <c r="S3795" s="10">
        <f t="shared" si="298"/>
        <v>41968.938993055555</v>
      </c>
      <c r="T3795" s="10">
        <f t="shared" si="29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295"/>
        <v>0.01</v>
      </c>
      <c r="G3796" t="s">
        <v>8221</v>
      </c>
      <c r="H3796">
        <f>E3796/N3796</f>
        <v>50</v>
      </c>
      <c r="I3796" t="s">
        <v>8225</v>
      </c>
      <c r="J3796" t="s">
        <v>8247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t="str">
        <f t="shared" si="296"/>
        <v>theater</v>
      </c>
      <c r="R3796" t="str">
        <f t="shared" si="297"/>
        <v>musical</v>
      </c>
      <c r="S3796" s="10">
        <f t="shared" si="298"/>
        <v>42132.58048611111</v>
      </c>
      <c r="T3796" s="10">
        <f t="shared" si="29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295"/>
        <v>1.6666666666666666E-2</v>
      </c>
      <c r="G3797" t="s">
        <v>8221</v>
      </c>
      <c r="H3797">
        <f>E3797/N3797</f>
        <v>5</v>
      </c>
      <c r="I3797" t="s">
        <v>8225</v>
      </c>
      <c r="J3797" t="s">
        <v>8247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t="str">
        <f t="shared" si="296"/>
        <v>theater</v>
      </c>
      <c r="R3797" t="str">
        <f t="shared" si="297"/>
        <v>musical</v>
      </c>
      <c r="S3797" s="10">
        <f t="shared" si="298"/>
        <v>42201.436226851853</v>
      </c>
      <c r="T3797" s="10">
        <f t="shared" si="29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295"/>
        <v>4.4444444444444447E-5</v>
      </c>
      <c r="G3798" t="s">
        <v>8221</v>
      </c>
      <c r="H3798">
        <f>E3798/N3798</f>
        <v>1</v>
      </c>
      <c r="I3798" t="s">
        <v>8224</v>
      </c>
      <c r="J3798" t="s">
        <v>8246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t="str">
        <f t="shared" si="296"/>
        <v>theater</v>
      </c>
      <c r="R3798" t="str">
        <f t="shared" si="297"/>
        <v>musical</v>
      </c>
      <c r="S3798" s="10">
        <f t="shared" si="298"/>
        <v>42689.029583333337</v>
      </c>
      <c r="T3798" s="10">
        <f t="shared" si="29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295"/>
        <v>0.89666666666666661</v>
      </c>
      <c r="G3799" t="s">
        <v>8221</v>
      </c>
      <c r="H3799">
        <f>E3799/N3799</f>
        <v>145.40540540540542</v>
      </c>
      <c r="I3799" t="s">
        <v>8224</v>
      </c>
      <c r="J3799" t="s">
        <v>8246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t="str">
        <f t="shared" si="296"/>
        <v>theater</v>
      </c>
      <c r="R3799" t="str">
        <f t="shared" si="297"/>
        <v>musical</v>
      </c>
      <c r="S3799" s="10">
        <f t="shared" si="298"/>
        <v>42084.881539351853</v>
      </c>
      <c r="T3799" s="10">
        <f t="shared" si="29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295"/>
        <v>1.4642857142857143E-2</v>
      </c>
      <c r="G3800" t="s">
        <v>8221</v>
      </c>
      <c r="H3800">
        <f>E3800/N3800</f>
        <v>205</v>
      </c>
      <c r="I3800" t="s">
        <v>8224</v>
      </c>
      <c r="J3800" t="s">
        <v>8246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t="str">
        <f t="shared" si="296"/>
        <v>theater</v>
      </c>
      <c r="R3800" t="str">
        <f t="shared" si="297"/>
        <v>musical</v>
      </c>
      <c r="S3800" s="10">
        <f t="shared" si="298"/>
        <v>41831.722777777781</v>
      </c>
      <c r="T3800" s="10">
        <f t="shared" si="29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295"/>
        <v>4.02E-2</v>
      </c>
      <c r="G3801" t="s">
        <v>8221</v>
      </c>
      <c r="H3801">
        <f>E3801/N3801</f>
        <v>100.5</v>
      </c>
      <c r="I3801" t="s">
        <v>8224</v>
      </c>
      <c r="J3801" t="s">
        <v>8246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t="str">
        <f t="shared" si="296"/>
        <v>theater</v>
      </c>
      <c r="R3801" t="str">
        <f t="shared" si="297"/>
        <v>musical</v>
      </c>
      <c r="S3801" s="10">
        <f t="shared" si="298"/>
        <v>42410.93105324074</v>
      </c>
      <c r="T3801" s="10">
        <f t="shared" si="29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295"/>
        <v>4.0045454545454544E-2</v>
      </c>
      <c r="G3802" t="s">
        <v>8221</v>
      </c>
      <c r="H3802">
        <f>E3802/N3802</f>
        <v>55.0625</v>
      </c>
      <c r="I3802" t="s">
        <v>8224</v>
      </c>
      <c r="J3802" t="s">
        <v>8246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t="str">
        <f t="shared" si="296"/>
        <v>theater</v>
      </c>
      <c r="R3802" t="str">
        <f t="shared" si="297"/>
        <v>musical</v>
      </c>
      <c r="S3802" s="10">
        <f t="shared" si="298"/>
        <v>41982.737071759257</v>
      </c>
      <c r="T3802" s="10">
        <f t="shared" si="29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295"/>
        <v>8.5199999999999998E-2</v>
      </c>
      <c r="G3803" t="s">
        <v>8221</v>
      </c>
      <c r="H3803">
        <f>E3803/N3803</f>
        <v>47.333333333333336</v>
      </c>
      <c r="I3803" t="s">
        <v>8224</v>
      </c>
      <c r="J3803" t="s">
        <v>8246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t="str">
        <f t="shared" si="296"/>
        <v>theater</v>
      </c>
      <c r="R3803" t="str">
        <f t="shared" si="297"/>
        <v>musical</v>
      </c>
      <c r="S3803" s="10">
        <f t="shared" si="298"/>
        <v>41975.676111111112</v>
      </c>
      <c r="T3803" s="10">
        <f t="shared" si="29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295"/>
        <v>0</v>
      </c>
      <c r="G3804" t="s">
        <v>8221</v>
      </c>
      <c r="H3804" t="e">
        <f>E3804/N3804</f>
        <v>#DIV/0!</v>
      </c>
      <c r="I3804" t="s">
        <v>8224</v>
      </c>
      <c r="J3804" t="s">
        <v>8246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t="str">
        <f t="shared" si="296"/>
        <v>theater</v>
      </c>
      <c r="R3804" t="str">
        <f t="shared" si="297"/>
        <v>musical</v>
      </c>
      <c r="S3804" s="10">
        <f t="shared" si="298"/>
        <v>42269.126226851848</v>
      </c>
      <c r="T3804" s="10">
        <f t="shared" si="29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295"/>
        <v>0.19650000000000001</v>
      </c>
      <c r="G3805" t="s">
        <v>8221</v>
      </c>
      <c r="H3805">
        <f>E3805/N3805</f>
        <v>58.95</v>
      </c>
      <c r="I3805" t="s">
        <v>8224</v>
      </c>
      <c r="J3805" t="s">
        <v>8246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t="str">
        <f t="shared" si="296"/>
        <v>theater</v>
      </c>
      <c r="R3805" t="str">
        <f t="shared" si="297"/>
        <v>musical</v>
      </c>
      <c r="S3805" s="10">
        <f t="shared" si="298"/>
        <v>42403.971851851849</v>
      </c>
      <c r="T3805" s="10">
        <f t="shared" si="29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295"/>
        <v>0</v>
      </c>
      <c r="G3806" t="s">
        <v>8221</v>
      </c>
      <c r="H3806" t="e">
        <f>E3806/N3806</f>
        <v>#DIV/0!</v>
      </c>
      <c r="I3806" t="s">
        <v>8224</v>
      </c>
      <c r="J3806" t="s">
        <v>8246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t="str">
        <f t="shared" si="296"/>
        <v>theater</v>
      </c>
      <c r="R3806" t="str">
        <f t="shared" si="297"/>
        <v>musical</v>
      </c>
      <c r="S3806" s="10">
        <f t="shared" si="298"/>
        <v>42527.00953703704</v>
      </c>
      <c r="T3806" s="10">
        <f t="shared" si="29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295"/>
        <v>2.0000000000000002E-5</v>
      </c>
      <c r="G3807" t="s">
        <v>8221</v>
      </c>
      <c r="H3807">
        <f>E3807/N3807</f>
        <v>1.5</v>
      </c>
      <c r="I3807" t="s">
        <v>8224</v>
      </c>
      <c r="J3807" t="s">
        <v>8246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t="str">
        <f t="shared" si="296"/>
        <v>theater</v>
      </c>
      <c r="R3807" t="str">
        <f t="shared" si="297"/>
        <v>musical</v>
      </c>
      <c r="S3807" s="10">
        <f t="shared" si="298"/>
        <v>41849.887037037035</v>
      </c>
      <c r="T3807" s="10">
        <f t="shared" si="29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295"/>
        <v>6.6666666666666664E-4</v>
      </c>
      <c r="G3808" t="s">
        <v>8221</v>
      </c>
      <c r="H3808">
        <f>E3808/N3808</f>
        <v>5</v>
      </c>
      <c r="I3808" t="s">
        <v>8226</v>
      </c>
      <c r="J3808" t="s">
        <v>8248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t="str">
        <f t="shared" si="296"/>
        <v>theater</v>
      </c>
      <c r="R3808" t="str">
        <f t="shared" si="297"/>
        <v>musical</v>
      </c>
      <c r="S3808" s="10">
        <f t="shared" si="298"/>
        <v>41799.259039351848</v>
      </c>
      <c r="T3808" s="10">
        <f t="shared" si="29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295"/>
        <v>0.30333333333333334</v>
      </c>
      <c r="G3809" t="s">
        <v>8221</v>
      </c>
      <c r="H3809">
        <f>E3809/N3809</f>
        <v>50.555555555555557</v>
      </c>
      <c r="I3809" t="s">
        <v>8224</v>
      </c>
      <c r="J3809" t="s">
        <v>8246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t="str">
        <f t="shared" si="296"/>
        <v>theater</v>
      </c>
      <c r="R3809" t="str">
        <f t="shared" si="297"/>
        <v>musical</v>
      </c>
      <c r="S3809" s="10">
        <f t="shared" si="298"/>
        <v>42090.909016203703</v>
      </c>
      <c r="T3809" s="10">
        <f t="shared" si="29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295"/>
        <v>1</v>
      </c>
      <c r="G3810" t="s">
        <v>8219</v>
      </c>
      <c r="H3810">
        <f>E3810/N3810</f>
        <v>41.666666666666664</v>
      </c>
      <c r="I3810" t="s">
        <v>8225</v>
      </c>
      <c r="J3810" t="s">
        <v>8247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t="str">
        <f t="shared" si="296"/>
        <v>theater</v>
      </c>
      <c r="R3810" t="str">
        <f t="shared" si="297"/>
        <v>plays</v>
      </c>
      <c r="S3810" s="10">
        <f t="shared" si="298"/>
        <v>42059.453923611116</v>
      </c>
      <c r="T3810" s="10">
        <f t="shared" si="29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295"/>
        <v>1.0125</v>
      </c>
      <c r="G3811" t="s">
        <v>8219</v>
      </c>
      <c r="H3811">
        <f>E3811/N3811</f>
        <v>53.289473684210527</v>
      </c>
      <c r="I3811" t="s">
        <v>8225</v>
      </c>
      <c r="J3811" t="s">
        <v>8247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t="str">
        <f t="shared" si="296"/>
        <v>theater</v>
      </c>
      <c r="R3811" t="str">
        <f t="shared" si="297"/>
        <v>plays</v>
      </c>
      <c r="S3811" s="10">
        <f t="shared" si="298"/>
        <v>41800.526701388888</v>
      </c>
      <c r="T3811" s="10">
        <f t="shared" si="29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295"/>
        <v>1.2173333333333334</v>
      </c>
      <c r="G3812" t="s">
        <v>8219</v>
      </c>
      <c r="H3812">
        <f>E3812/N3812</f>
        <v>70.230769230769226</v>
      </c>
      <c r="I3812" t="s">
        <v>8224</v>
      </c>
      <c r="J3812" t="s">
        <v>8246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t="str">
        <f t="shared" si="296"/>
        <v>theater</v>
      </c>
      <c r="R3812" t="str">
        <f t="shared" si="297"/>
        <v>plays</v>
      </c>
      <c r="S3812" s="10">
        <f t="shared" si="298"/>
        <v>42054.849050925928</v>
      </c>
      <c r="T3812" s="10">
        <f t="shared" si="29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295"/>
        <v>3.3</v>
      </c>
      <c r="G3813" t="s">
        <v>8219</v>
      </c>
      <c r="H3813">
        <f>E3813/N3813</f>
        <v>43.421052631578945</v>
      </c>
      <c r="I3813" t="s">
        <v>8225</v>
      </c>
      <c r="J3813" t="s">
        <v>8247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t="str">
        <f t="shared" si="296"/>
        <v>theater</v>
      </c>
      <c r="R3813" t="str">
        <f t="shared" si="297"/>
        <v>plays</v>
      </c>
      <c r="S3813" s="10">
        <f t="shared" si="298"/>
        <v>42487.62700231481</v>
      </c>
      <c r="T3813" s="10">
        <f t="shared" si="29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295"/>
        <v>1.0954999999999999</v>
      </c>
      <c r="G3814" t="s">
        <v>8219</v>
      </c>
      <c r="H3814">
        <f>E3814/N3814</f>
        <v>199.18181818181819</v>
      </c>
      <c r="I3814" t="s">
        <v>8229</v>
      </c>
      <c r="J3814" t="s">
        <v>8251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t="str">
        <f t="shared" si="296"/>
        <v>theater</v>
      </c>
      <c r="R3814" t="str">
        <f t="shared" si="297"/>
        <v>plays</v>
      </c>
      <c r="S3814" s="10">
        <f t="shared" si="298"/>
        <v>42109.751250000001</v>
      </c>
      <c r="T3814" s="10">
        <f t="shared" si="29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295"/>
        <v>1.0095190476190474</v>
      </c>
      <c r="G3815" t="s">
        <v>8219</v>
      </c>
      <c r="H3815">
        <f>E3815/N3815</f>
        <v>78.518148148148143</v>
      </c>
      <c r="I3815" t="s">
        <v>8224</v>
      </c>
      <c r="J3815" t="s">
        <v>8246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t="str">
        <f t="shared" si="296"/>
        <v>theater</v>
      </c>
      <c r="R3815" t="str">
        <f t="shared" si="297"/>
        <v>plays</v>
      </c>
      <c r="S3815" s="10">
        <f t="shared" si="298"/>
        <v>42497.275706018518</v>
      </c>
      <c r="T3815" s="10">
        <f t="shared" si="29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295"/>
        <v>1.4013333333333333</v>
      </c>
      <c r="G3816" t="s">
        <v>8219</v>
      </c>
      <c r="H3816">
        <f>E3816/N3816</f>
        <v>61.823529411764703</v>
      </c>
      <c r="I3816" t="s">
        <v>8224</v>
      </c>
      <c r="J3816" t="s">
        <v>8246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t="str">
        <f t="shared" si="296"/>
        <v>theater</v>
      </c>
      <c r="R3816" t="str">
        <f t="shared" si="297"/>
        <v>plays</v>
      </c>
      <c r="S3816" s="10">
        <f t="shared" si="298"/>
        <v>42058.904074074075</v>
      </c>
      <c r="T3816" s="10">
        <f t="shared" si="29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295"/>
        <v>1.0000100000000001</v>
      </c>
      <c r="G3817" t="s">
        <v>8219</v>
      </c>
      <c r="H3817">
        <f>E3817/N3817</f>
        <v>50.000500000000002</v>
      </c>
      <c r="I3817" t="s">
        <v>8225</v>
      </c>
      <c r="J3817" t="s">
        <v>8247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t="str">
        <f t="shared" si="296"/>
        <v>theater</v>
      </c>
      <c r="R3817" t="str">
        <f t="shared" si="297"/>
        <v>plays</v>
      </c>
      <c r="S3817" s="10">
        <f t="shared" si="298"/>
        <v>42207.259918981479</v>
      </c>
      <c r="T3817" s="10">
        <f t="shared" si="29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295"/>
        <v>1.19238</v>
      </c>
      <c r="G3818" t="s">
        <v>8219</v>
      </c>
      <c r="H3818">
        <f>E3818/N3818</f>
        <v>48.339729729729726</v>
      </c>
      <c r="I3818" t="s">
        <v>8224</v>
      </c>
      <c r="J3818" t="s">
        <v>8246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t="str">
        <f t="shared" si="296"/>
        <v>theater</v>
      </c>
      <c r="R3818" t="str">
        <f t="shared" si="297"/>
        <v>plays</v>
      </c>
      <c r="S3818" s="10">
        <f t="shared" si="298"/>
        <v>41807.690081018518</v>
      </c>
      <c r="T3818" s="10">
        <f t="shared" si="29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295"/>
        <v>1.0725</v>
      </c>
      <c r="G3819" t="s">
        <v>8219</v>
      </c>
      <c r="H3819">
        <f>E3819/N3819</f>
        <v>107.25</v>
      </c>
      <c r="I3819" t="s">
        <v>8224</v>
      </c>
      <c r="J3819" t="s">
        <v>8246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t="str">
        <f t="shared" si="296"/>
        <v>theater</v>
      </c>
      <c r="R3819" t="str">
        <f t="shared" si="297"/>
        <v>plays</v>
      </c>
      <c r="S3819" s="10">
        <f t="shared" si="298"/>
        <v>42284.69694444444</v>
      </c>
      <c r="T3819" s="10">
        <f t="shared" si="29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295"/>
        <v>2.2799999999999998</v>
      </c>
      <c r="G3820" t="s">
        <v>8219</v>
      </c>
      <c r="H3820">
        <f>E3820/N3820</f>
        <v>57</v>
      </c>
      <c r="I3820" t="s">
        <v>8224</v>
      </c>
      <c r="J3820" t="s">
        <v>8246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t="str">
        <f t="shared" si="296"/>
        <v>theater</v>
      </c>
      <c r="R3820" t="str">
        <f t="shared" si="297"/>
        <v>plays</v>
      </c>
      <c r="S3820" s="10">
        <f t="shared" si="298"/>
        <v>42045.84238425926</v>
      </c>
      <c r="T3820" s="10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295"/>
        <v>1.0640000000000001</v>
      </c>
      <c r="G3821" t="s">
        <v>8219</v>
      </c>
      <c r="H3821">
        <f>E3821/N3821</f>
        <v>40.92307692307692</v>
      </c>
      <c r="I3821" t="s">
        <v>8224</v>
      </c>
      <c r="J3821" t="s">
        <v>8246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t="str">
        <f t="shared" si="296"/>
        <v>theater</v>
      </c>
      <c r="R3821" t="str">
        <f t="shared" si="297"/>
        <v>plays</v>
      </c>
      <c r="S3821" s="10">
        <f t="shared" si="298"/>
        <v>42184.209537037037</v>
      </c>
      <c r="T3821" s="10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295"/>
        <v>1.4333333333333333</v>
      </c>
      <c r="G3822" t="s">
        <v>8219</v>
      </c>
      <c r="H3822">
        <f>E3822/N3822</f>
        <v>21.5</v>
      </c>
      <c r="I3822" t="s">
        <v>8225</v>
      </c>
      <c r="J3822" t="s">
        <v>8247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t="str">
        <f t="shared" si="296"/>
        <v>theater</v>
      </c>
      <c r="R3822" t="str">
        <f t="shared" si="297"/>
        <v>plays</v>
      </c>
      <c r="S3822" s="10">
        <f t="shared" si="298"/>
        <v>42160.651817129634</v>
      </c>
      <c r="T3822" s="10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295"/>
        <v>1.0454285714285714</v>
      </c>
      <c r="G3823" t="s">
        <v>8219</v>
      </c>
      <c r="H3823">
        <f>E3823/N3823</f>
        <v>79.543478260869563</v>
      </c>
      <c r="I3823" t="s">
        <v>8224</v>
      </c>
      <c r="J3823" t="s">
        <v>8246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t="str">
        <f t="shared" si="296"/>
        <v>theater</v>
      </c>
      <c r="R3823" t="str">
        <f t="shared" si="297"/>
        <v>plays</v>
      </c>
      <c r="S3823" s="10">
        <f t="shared" si="298"/>
        <v>42341.180636574078</v>
      </c>
      <c r="T3823" s="10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295"/>
        <v>1.1002000000000001</v>
      </c>
      <c r="G3824" t="s">
        <v>8219</v>
      </c>
      <c r="H3824">
        <f>E3824/N3824</f>
        <v>72.381578947368425</v>
      </c>
      <c r="I3824" t="s">
        <v>8236</v>
      </c>
      <c r="J3824" t="s">
        <v>8249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t="str">
        <f t="shared" si="296"/>
        <v>theater</v>
      </c>
      <c r="R3824" t="str">
        <f t="shared" si="297"/>
        <v>plays</v>
      </c>
      <c r="S3824" s="10">
        <f t="shared" si="298"/>
        <v>42329.838159722218</v>
      </c>
      <c r="T3824" s="10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295"/>
        <v>1.06</v>
      </c>
      <c r="G3825" t="s">
        <v>8219</v>
      </c>
      <c r="H3825">
        <f>E3825/N3825</f>
        <v>64.634146341463421</v>
      </c>
      <c r="I3825" t="s">
        <v>8224</v>
      </c>
      <c r="J3825" t="s">
        <v>8246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t="str">
        <f t="shared" si="296"/>
        <v>theater</v>
      </c>
      <c r="R3825" t="str">
        <f t="shared" si="297"/>
        <v>plays</v>
      </c>
      <c r="S3825" s="10">
        <f t="shared" si="298"/>
        <v>42170.910231481481</v>
      </c>
      <c r="T3825" s="10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295"/>
        <v>1.08</v>
      </c>
      <c r="G3826" t="s">
        <v>8219</v>
      </c>
      <c r="H3826">
        <f>E3826/N3826</f>
        <v>38.571428571428569</v>
      </c>
      <c r="I3826" t="s">
        <v>8225</v>
      </c>
      <c r="J3826" t="s">
        <v>8247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t="str">
        <f t="shared" si="296"/>
        <v>theater</v>
      </c>
      <c r="R3826" t="str">
        <f t="shared" si="297"/>
        <v>plays</v>
      </c>
      <c r="S3826" s="10">
        <f t="shared" si="298"/>
        <v>42571.626192129625</v>
      </c>
      <c r="T3826" s="10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295"/>
        <v>1.0542</v>
      </c>
      <c r="G3827" t="s">
        <v>8219</v>
      </c>
      <c r="H3827">
        <f>E3827/N3827</f>
        <v>107.57142857142857</v>
      </c>
      <c r="I3827" t="s">
        <v>8224</v>
      </c>
      <c r="J3827" t="s">
        <v>8246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t="str">
        <f t="shared" si="296"/>
        <v>theater</v>
      </c>
      <c r="R3827" t="str">
        <f t="shared" si="297"/>
        <v>plays</v>
      </c>
      <c r="S3827" s="10">
        <f t="shared" si="298"/>
        <v>42151.069606481484</v>
      </c>
      <c r="T3827" s="10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295"/>
        <v>1.1916666666666667</v>
      </c>
      <c r="G3828" t="s">
        <v>8219</v>
      </c>
      <c r="H3828">
        <f>E3828/N3828</f>
        <v>27.5</v>
      </c>
      <c r="I3828" t="s">
        <v>8225</v>
      </c>
      <c r="J3828" t="s">
        <v>8247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t="str">
        <f t="shared" si="296"/>
        <v>theater</v>
      </c>
      <c r="R3828" t="str">
        <f t="shared" si="297"/>
        <v>plays</v>
      </c>
      <c r="S3828" s="10">
        <f t="shared" si="298"/>
        <v>42101.423541666663</v>
      </c>
      <c r="T3828" s="10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295"/>
        <v>1.5266666666666666</v>
      </c>
      <c r="G3829" t="s">
        <v>8219</v>
      </c>
      <c r="H3829">
        <f>E3829/N3829</f>
        <v>70.461538461538467</v>
      </c>
      <c r="I3829" t="s">
        <v>8225</v>
      </c>
      <c r="J3829" t="s">
        <v>8247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t="str">
        <f t="shared" si="296"/>
        <v>theater</v>
      </c>
      <c r="R3829" t="str">
        <f t="shared" si="297"/>
        <v>plays</v>
      </c>
      <c r="S3829" s="10">
        <f t="shared" si="298"/>
        <v>42034.928252314814</v>
      </c>
      <c r="T3829" s="10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295"/>
        <v>1</v>
      </c>
      <c r="G3830" t="s">
        <v>8219</v>
      </c>
      <c r="H3830">
        <f>E3830/N3830</f>
        <v>178.57142857142858</v>
      </c>
      <c r="I3830" t="s">
        <v>8224</v>
      </c>
      <c r="J3830" t="s">
        <v>8246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t="str">
        <f t="shared" si="296"/>
        <v>theater</v>
      </c>
      <c r="R3830" t="str">
        <f t="shared" si="297"/>
        <v>plays</v>
      </c>
      <c r="S3830" s="10">
        <f t="shared" si="298"/>
        <v>41944.527627314819</v>
      </c>
      <c r="T3830" s="10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295"/>
        <v>1.002</v>
      </c>
      <c r="G3831" t="s">
        <v>8219</v>
      </c>
      <c r="H3831">
        <f>E3831/N3831</f>
        <v>62.625</v>
      </c>
      <c r="I3831" t="s">
        <v>8224</v>
      </c>
      <c r="J3831" t="s">
        <v>8246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t="str">
        <f t="shared" si="296"/>
        <v>theater</v>
      </c>
      <c r="R3831" t="str">
        <f t="shared" si="297"/>
        <v>plays</v>
      </c>
      <c r="S3831" s="10">
        <f t="shared" si="298"/>
        <v>42593.865405092598</v>
      </c>
      <c r="T3831" s="10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295"/>
        <v>2.25</v>
      </c>
      <c r="G3832" t="s">
        <v>8219</v>
      </c>
      <c r="H3832">
        <f>E3832/N3832</f>
        <v>75</v>
      </c>
      <c r="I3832" t="s">
        <v>8224</v>
      </c>
      <c r="J3832" t="s">
        <v>8246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t="str">
        <f t="shared" si="296"/>
        <v>theater</v>
      </c>
      <c r="R3832" t="str">
        <f t="shared" si="297"/>
        <v>plays</v>
      </c>
      <c r="S3832" s="10">
        <f t="shared" si="298"/>
        <v>42503.740868055553</v>
      </c>
      <c r="T3832" s="10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295"/>
        <v>1.0602199999999999</v>
      </c>
      <c r="G3833" t="s">
        <v>8219</v>
      </c>
      <c r="H3833">
        <f>E3833/N3833</f>
        <v>58.901111111111113</v>
      </c>
      <c r="I3833" t="s">
        <v>8224</v>
      </c>
      <c r="J3833" t="s">
        <v>8246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t="str">
        <f t="shared" si="296"/>
        <v>theater</v>
      </c>
      <c r="R3833" t="str">
        <f t="shared" si="297"/>
        <v>plays</v>
      </c>
      <c r="S3833" s="10">
        <f t="shared" si="298"/>
        <v>41927.848900462966</v>
      </c>
      <c r="T3833" s="10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295"/>
        <v>1.0466666666666666</v>
      </c>
      <c r="G3834" t="s">
        <v>8219</v>
      </c>
      <c r="H3834">
        <f>E3834/N3834</f>
        <v>139.55555555555554</v>
      </c>
      <c r="I3834" t="s">
        <v>8224</v>
      </c>
      <c r="J3834" t="s">
        <v>8246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t="str">
        <f t="shared" si="296"/>
        <v>theater</v>
      </c>
      <c r="R3834" t="str">
        <f t="shared" si="297"/>
        <v>plays</v>
      </c>
      <c r="S3834" s="10">
        <f t="shared" si="298"/>
        <v>42375.114988425921</v>
      </c>
      <c r="T3834" s="10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295"/>
        <v>1.1666666666666667</v>
      </c>
      <c r="G3835" t="s">
        <v>8219</v>
      </c>
      <c r="H3835">
        <f>E3835/N3835</f>
        <v>70</v>
      </c>
      <c r="I3835" t="s">
        <v>8229</v>
      </c>
      <c r="J3835" t="s">
        <v>8251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t="str">
        <f t="shared" si="296"/>
        <v>theater</v>
      </c>
      <c r="R3835" t="str">
        <f t="shared" si="297"/>
        <v>plays</v>
      </c>
      <c r="S3835" s="10">
        <f t="shared" si="298"/>
        <v>41963.872361111105</v>
      </c>
      <c r="T3835" s="10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295"/>
        <v>1.0903333333333334</v>
      </c>
      <c r="G3836" t="s">
        <v>8219</v>
      </c>
      <c r="H3836">
        <f>E3836/N3836</f>
        <v>57.385964912280699</v>
      </c>
      <c r="I3836" t="s">
        <v>8225</v>
      </c>
      <c r="J3836" t="s">
        <v>8247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t="str">
        <f t="shared" si="296"/>
        <v>theater</v>
      </c>
      <c r="R3836" t="str">
        <f t="shared" si="297"/>
        <v>plays</v>
      </c>
      <c r="S3836" s="10">
        <f t="shared" si="298"/>
        <v>42143.445219907408</v>
      </c>
      <c r="T3836" s="10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295"/>
        <v>1.6</v>
      </c>
      <c r="G3837" t="s">
        <v>8219</v>
      </c>
      <c r="H3837">
        <f>E3837/N3837</f>
        <v>40</v>
      </c>
      <c r="I3837" t="s">
        <v>8225</v>
      </c>
      <c r="J3837" t="s">
        <v>8247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t="str">
        <f t="shared" si="296"/>
        <v>theater</v>
      </c>
      <c r="R3837" t="str">
        <f t="shared" si="297"/>
        <v>plays</v>
      </c>
      <c r="S3837" s="10">
        <f t="shared" si="298"/>
        <v>42460.94222222222</v>
      </c>
      <c r="T3837" s="10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295"/>
        <v>1.125</v>
      </c>
      <c r="G3838" t="s">
        <v>8219</v>
      </c>
      <c r="H3838">
        <f>E3838/N3838</f>
        <v>64.285714285714292</v>
      </c>
      <c r="I3838" t="s">
        <v>8224</v>
      </c>
      <c r="J3838" t="s">
        <v>8246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t="str">
        <f t="shared" si="296"/>
        <v>theater</v>
      </c>
      <c r="R3838" t="str">
        <f t="shared" si="297"/>
        <v>plays</v>
      </c>
      <c r="S3838" s="10">
        <f t="shared" si="298"/>
        <v>42553.926527777774</v>
      </c>
      <c r="T3838" s="10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295"/>
        <v>1.0209999999999999</v>
      </c>
      <c r="G3839" t="s">
        <v>8219</v>
      </c>
      <c r="H3839">
        <f>E3839/N3839</f>
        <v>120.11764705882354</v>
      </c>
      <c r="I3839" t="s">
        <v>8225</v>
      </c>
      <c r="J3839" t="s">
        <v>8247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t="str">
        <f t="shared" si="296"/>
        <v>theater</v>
      </c>
      <c r="R3839" t="str">
        <f t="shared" si="297"/>
        <v>plays</v>
      </c>
      <c r="S3839" s="10">
        <f t="shared" si="298"/>
        <v>42152.765717592592</v>
      </c>
      <c r="T3839" s="10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295"/>
        <v>1.00824</v>
      </c>
      <c r="G3840" t="s">
        <v>8219</v>
      </c>
      <c r="H3840">
        <f>E3840/N3840</f>
        <v>1008.24</v>
      </c>
      <c r="I3840" t="s">
        <v>8235</v>
      </c>
      <c r="J3840" t="s">
        <v>8255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t="str">
        <f t="shared" si="296"/>
        <v>theater</v>
      </c>
      <c r="R3840" t="str">
        <f t="shared" si="297"/>
        <v>plays</v>
      </c>
      <c r="S3840" s="10">
        <f t="shared" si="298"/>
        <v>42116.710752314815</v>
      </c>
      <c r="T3840" s="10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295"/>
        <v>1.0125</v>
      </c>
      <c r="G3841" t="s">
        <v>8219</v>
      </c>
      <c r="H3841">
        <f>E3841/N3841</f>
        <v>63.28125</v>
      </c>
      <c r="I3841" t="s">
        <v>8224</v>
      </c>
      <c r="J3841" t="s">
        <v>8246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t="str">
        <f t="shared" si="296"/>
        <v>theater</v>
      </c>
      <c r="R3841" t="str">
        <f t="shared" si="297"/>
        <v>plays</v>
      </c>
      <c r="S3841" s="10">
        <f t="shared" si="298"/>
        <v>42155.142638888887</v>
      </c>
      <c r="T3841" s="10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si="295"/>
        <v>65</v>
      </c>
      <c r="G3842" t="s">
        <v>8219</v>
      </c>
      <c r="H3842">
        <f>E3842/N3842</f>
        <v>21.666666666666668</v>
      </c>
      <c r="I3842" t="s">
        <v>8225</v>
      </c>
      <c r="J3842" t="s">
        <v>8247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t="str">
        <f t="shared" si="296"/>
        <v>theater</v>
      </c>
      <c r="R3842" t="str">
        <f t="shared" si="297"/>
        <v>plays</v>
      </c>
      <c r="S3842" s="10">
        <f t="shared" si="298"/>
        <v>42432.701724537037</v>
      </c>
      <c r="T3842" s="10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ref="F3843:F3906" si="300">E3843/D3843</f>
        <v>8.72E-2</v>
      </c>
      <c r="G3843" t="s">
        <v>8221</v>
      </c>
      <c r="H3843">
        <f>E3843/N3843</f>
        <v>25.647058823529413</v>
      </c>
      <c r="I3843" t="s">
        <v>8224</v>
      </c>
      <c r="J3843" t="s">
        <v>8246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t="str">
        <f t="shared" ref="Q3843:Q3906" si="301">LEFT(P3843,(FIND("/",P3843,1)-1))</f>
        <v>theater</v>
      </c>
      <c r="R3843" t="str">
        <f t="shared" ref="R3843:R3906" si="302">MID(P3843,FIND("/",P3843)+1,256)</f>
        <v>plays</v>
      </c>
      <c r="S3843" s="10">
        <f t="shared" ref="S3843:S3906" si="303">(((L3843/60)/60)/24)+DATE(1970,1,1)</f>
        <v>41780.785729166666</v>
      </c>
      <c r="T3843" s="10">
        <f t="shared" ref="T3843:T3906" si="304">(((K3843/60)/60)/24)+DATE(1970,1,1)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300"/>
        <v>0.21940000000000001</v>
      </c>
      <c r="G3844" t="s">
        <v>8221</v>
      </c>
      <c r="H3844">
        <f>E3844/N3844</f>
        <v>47.695652173913047</v>
      </c>
      <c r="I3844" t="s">
        <v>8225</v>
      </c>
      <c r="J3844" t="s">
        <v>8247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t="str">
        <f t="shared" si="301"/>
        <v>theater</v>
      </c>
      <c r="R3844" t="str">
        <f t="shared" si="302"/>
        <v>plays</v>
      </c>
      <c r="S3844" s="10">
        <f t="shared" si="303"/>
        <v>41740.493657407409</v>
      </c>
      <c r="T3844" s="10">
        <f t="shared" si="30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300"/>
        <v>0.21299999999999999</v>
      </c>
      <c r="G3845" t="s">
        <v>8221</v>
      </c>
      <c r="H3845">
        <f>E3845/N3845</f>
        <v>56.05263157894737</v>
      </c>
      <c r="I3845" t="s">
        <v>8224</v>
      </c>
      <c r="J3845" t="s">
        <v>8246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t="str">
        <f t="shared" si="301"/>
        <v>theater</v>
      </c>
      <c r="R3845" t="str">
        <f t="shared" si="302"/>
        <v>plays</v>
      </c>
      <c r="S3845" s="10">
        <f t="shared" si="303"/>
        <v>41766.072500000002</v>
      </c>
      <c r="T3845" s="10">
        <f t="shared" si="30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300"/>
        <v>0.41489795918367345</v>
      </c>
      <c r="G3846" t="s">
        <v>8221</v>
      </c>
      <c r="H3846">
        <f>E3846/N3846</f>
        <v>81.319999999999993</v>
      </c>
      <c r="I3846" t="s">
        <v>8224</v>
      </c>
      <c r="J3846" t="s">
        <v>8246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t="str">
        <f t="shared" si="301"/>
        <v>theater</v>
      </c>
      <c r="R3846" t="str">
        <f t="shared" si="302"/>
        <v>plays</v>
      </c>
      <c r="S3846" s="10">
        <f t="shared" si="303"/>
        <v>41766.617291666669</v>
      </c>
      <c r="T3846" s="10">
        <f t="shared" si="30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300"/>
        <v>2.1049999999999999E-2</v>
      </c>
      <c r="G3847" t="s">
        <v>8221</v>
      </c>
      <c r="H3847">
        <f>E3847/N3847</f>
        <v>70.166666666666671</v>
      </c>
      <c r="I3847" t="s">
        <v>8224</v>
      </c>
      <c r="J3847" t="s">
        <v>8246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t="str">
        <f t="shared" si="301"/>
        <v>theater</v>
      </c>
      <c r="R3847" t="str">
        <f t="shared" si="302"/>
        <v>plays</v>
      </c>
      <c r="S3847" s="10">
        <f t="shared" si="303"/>
        <v>42248.627013888887</v>
      </c>
      <c r="T3847" s="10">
        <f t="shared" si="30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300"/>
        <v>2.7E-2</v>
      </c>
      <c r="G3848" t="s">
        <v>8221</v>
      </c>
      <c r="H3848">
        <f>E3848/N3848</f>
        <v>23.625</v>
      </c>
      <c r="I3848" t="s">
        <v>8224</v>
      </c>
      <c r="J3848" t="s">
        <v>8246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t="str">
        <f t="shared" si="301"/>
        <v>theater</v>
      </c>
      <c r="R3848" t="str">
        <f t="shared" si="302"/>
        <v>plays</v>
      </c>
      <c r="S3848" s="10">
        <f t="shared" si="303"/>
        <v>41885.221550925926</v>
      </c>
      <c r="T3848" s="10">
        <f t="shared" si="30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300"/>
        <v>0.16161904761904761</v>
      </c>
      <c r="G3849" t="s">
        <v>8221</v>
      </c>
      <c r="H3849">
        <f>E3849/N3849</f>
        <v>188.55555555555554</v>
      </c>
      <c r="I3849" t="s">
        <v>8224</v>
      </c>
      <c r="J3849" t="s">
        <v>8246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t="str">
        <f t="shared" si="301"/>
        <v>theater</v>
      </c>
      <c r="R3849" t="str">
        <f t="shared" si="302"/>
        <v>plays</v>
      </c>
      <c r="S3849" s="10">
        <f t="shared" si="303"/>
        <v>42159.224432870367</v>
      </c>
      <c r="T3849" s="10">
        <f t="shared" si="30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300"/>
        <v>0.16376923076923078</v>
      </c>
      <c r="G3850" t="s">
        <v>8221</v>
      </c>
      <c r="H3850">
        <f>E3850/N3850</f>
        <v>49.511627906976742</v>
      </c>
      <c r="I3850" t="s">
        <v>8224</v>
      </c>
      <c r="J3850" t="s">
        <v>8246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t="str">
        <f t="shared" si="301"/>
        <v>theater</v>
      </c>
      <c r="R3850" t="str">
        <f t="shared" si="302"/>
        <v>plays</v>
      </c>
      <c r="S3850" s="10">
        <f t="shared" si="303"/>
        <v>42265.817002314812</v>
      </c>
      <c r="T3850" s="10">
        <f t="shared" si="30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300"/>
        <v>7.0433333333333334E-2</v>
      </c>
      <c r="G3851" t="s">
        <v>8221</v>
      </c>
      <c r="H3851">
        <f>E3851/N3851</f>
        <v>75.464285714285708</v>
      </c>
      <c r="I3851" t="s">
        <v>8236</v>
      </c>
      <c r="J3851" t="s">
        <v>8249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t="str">
        <f t="shared" si="301"/>
        <v>theater</v>
      </c>
      <c r="R3851" t="str">
        <f t="shared" si="302"/>
        <v>plays</v>
      </c>
      <c r="S3851" s="10">
        <f t="shared" si="303"/>
        <v>42136.767175925925</v>
      </c>
      <c r="T3851" s="10">
        <f t="shared" si="30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300"/>
        <v>3.7999999999999999E-2</v>
      </c>
      <c r="G3852" t="s">
        <v>8221</v>
      </c>
      <c r="H3852">
        <f>E3852/N3852</f>
        <v>9.5</v>
      </c>
      <c r="I3852" t="s">
        <v>8224</v>
      </c>
      <c r="J3852" t="s">
        <v>8246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t="str">
        <f t="shared" si="301"/>
        <v>theater</v>
      </c>
      <c r="R3852" t="str">
        <f t="shared" si="302"/>
        <v>plays</v>
      </c>
      <c r="S3852" s="10">
        <f t="shared" si="303"/>
        <v>41975.124340277776</v>
      </c>
      <c r="T3852" s="10">
        <f t="shared" si="30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300"/>
        <v>0.34079999999999999</v>
      </c>
      <c r="G3853" t="s">
        <v>8221</v>
      </c>
      <c r="H3853">
        <f>E3853/N3853</f>
        <v>35.5</v>
      </c>
      <c r="I3853" t="s">
        <v>8225</v>
      </c>
      <c r="J3853" t="s">
        <v>8247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t="str">
        <f t="shared" si="301"/>
        <v>theater</v>
      </c>
      <c r="R3853" t="str">
        <f t="shared" si="302"/>
        <v>plays</v>
      </c>
      <c r="S3853" s="10">
        <f t="shared" si="303"/>
        <v>42172.439571759256</v>
      </c>
      <c r="T3853" s="10">
        <f t="shared" si="30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300"/>
        <v>2E-3</v>
      </c>
      <c r="G3854" t="s">
        <v>8221</v>
      </c>
      <c r="H3854">
        <f>E3854/N3854</f>
        <v>10</v>
      </c>
      <c r="I3854" t="s">
        <v>8224</v>
      </c>
      <c r="J3854" t="s">
        <v>8246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t="str">
        <f t="shared" si="301"/>
        <v>theater</v>
      </c>
      <c r="R3854" t="str">
        <f t="shared" si="302"/>
        <v>plays</v>
      </c>
      <c r="S3854" s="10">
        <f t="shared" si="303"/>
        <v>42065.190694444449</v>
      </c>
      <c r="T3854" s="10">
        <f t="shared" si="30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300"/>
        <v>2.5999999999999998E-4</v>
      </c>
      <c r="G3855" t="s">
        <v>8221</v>
      </c>
      <c r="H3855">
        <f>E3855/N3855</f>
        <v>13</v>
      </c>
      <c r="I3855" t="s">
        <v>8224</v>
      </c>
      <c r="J3855" t="s">
        <v>8246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t="str">
        <f t="shared" si="301"/>
        <v>theater</v>
      </c>
      <c r="R3855" t="str">
        <f t="shared" si="302"/>
        <v>plays</v>
      </c>
      <c r="S3855" s="10">
        <f t="shared" si="303"/>
        <v>41848.84002314815</v>
      </c>
      <c r="T3855" s="10">
        <f t="shared" si="30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300"/>
        <v>0.16254545454545455</v>
      </c>
      <c r="G3856" t="s">
        <v>8221</v>
      </c>
      <c r="H3856">
        <f>E3856/N3856</f>
        <v>89.4</v>
      </c>
      <c r="I3856" t="s">
        <v>8224</v>
      </c>
      <c r="J3856" t="s">
        <v>8246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t="str">
        <f t="shared" si="301"/>
        <v>theater</v>
      </c>
      <c r="R3856" t="str">
        <f t="shared" si="302"/>
        <v>plays</v>
      </c>
      <c r="S3856" s="10">
        <f t="shared" si="303"/>
        <v>42103.884930555556</v>
      </c>
      <c r="T3856" s="10">
        <f t="shared" si="30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300"/>
        <v>2.5000000000000001E-2</v>
      </c>
      <c r="G3857" t="s">
        <v>8221</v>
      </c>
      <c r="H3857">
        <f>E3857/N3857</f>
        <v>25</v>
      </c>
      <c r="I3857" t="s">
        <v>8224</v>
      </c>
      <c r="J3857" t="s">
        <v>8246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t="str">
        <f t="shared" si="301"/>
        <v>theater</v>
      </c>
      <c r="R3857" t="str">
        <f t="shared" si="302"/>
        <v>plays</v>
      </c>
      <c r="S3857" s="10">
        <f t="shared" si="303"/>
        <v>42059.970729166671</v>
      </c>
      <c r="T3857" s="10">
        <f t="shared" si="30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300"/>
        <v>2.0000000000000001E-4</v>
      </c>
      <c r="G3858" t="s">
        <v>8221</v>
      </c>
      <c r="H3858">
        <f>E3858/N3858</f>
        <v>1</v>
      </c>
      <c r="I3858" t="s">
        <v>8224</v>
      </c>
      <c r="J3858" t="s">
        <v>8246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t="str">
        <f t="shared" si="301"/>
        <v>theater</v>
      </c>
      <c r="R3858" t="str">
        <f t="shared" si="302"/>
        <v>plays</v>
      </c>
      <c r="S3858" s="10">
        <f t="shared" si="303"/>
        <v>42041.743090277778</v>
      </c>
      <c r="T3858" s="10">
        <f t="shared" si="30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300"/>
        <v>5.1999999999999998E-2</v>
      </c>
      <c r="G3859" t="s">
        <v>8221</v>
      </c>
      <c r="H3859">
        <f>E3859/N3859</f>
        <v>65</v>
      </c>
      <c r="I3859" t="s">
        <v>8224</v>
      </c>
      <c r="J3859" t="s">
        <v>8246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t="str">
        <f t="shared" si="301"/>
        <v>theater</v>
      </c>
      <c r="R3859" t="str">
        <f t="shared" si="302"/>
        <v>plays</v>
      </c>
      <c r="S3859" s="10">
        <f t="shared" si="303"/>
        <v>41829.73715277778</v>
      </c>
      <c r="T3859" s="10">
        <f t="shared" si="30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300"/>
        <v>0.02</v>
      </c>
      <c r="G3860" t="s">
        <v>8221</v>
      </c>
      <c r="H3860">
        <f>E3860/N3860</f>
        <v>10</v>
      </c>
      <c r="I3860" t="s">
        <v>8225</v>
      </c>
      <c r="J3860" t="s">
        <v>8247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t="str">
        <f t="shared" si="301"/>
        <v>theater</v>
      </c>
      <c r="R3860" t="str">
        <f t="shared" si="302"/>
        <v>plays</v>
      </c>
      <c r="S3860" s="10">
        <f t="shared" si="303"/>
        <v>42128.431064814817</v>
      </c>
      <c r="T3860" s="10">
        <f t="shared" si="30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300"/>
        <v>4.0000000000000002E-4</v>
      </c>
      <c r="G3861" t="s">
        <v>8221</v>
      </c>
      <c r="H3861">
        <f>E3861/N3861</f>
        <v>1</v>
      </c>
      <c r="I3861" t="s">
        <v>8224</v>
      </c>
      <c r="J3861" t="s">
        <v>8246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t="str">
        <f t="shared" si="301"/>
        <v>theater</v>
      </c>
      <c r="R3861" t="str">
        <f t="shared" si="302"/>
        <v>plays</v>
      </c>
      <c r="S3861" s="10">
        <f t="shared" si="303"/>
        <v>41789.893599537041</v>
      </c>
      <c r="T3861" s="10">
        <f t="shared" si="30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300"/>
        <v>0.17666666666666667</v>
      </c>
      <c r="G3862" t="s">
        <v>8221</v>
      </c>
      <c r="H3862">
        <f>E3862/N3862</f>
        <v>81.538461538461533</v>
      </c>
      <c r="I3862" t="s">
        <v>8224</v>
      </c>
      <c r="J3862" t="s">
        <v>8246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t="str">
        <f t="shared" si="301"/>
        <v>theater</v>
      </c>
      <c r="R3862" t="str">
        <f t="shared" si="302"/>
        <v>plays</v>
      </c>
      <c r="S3862" s="10">
        <f t="shared" si="303"/>
        <v>41833.660995370366</v>
      </c>
      <c r="T3862" s="10">
        <f t="shared" si="30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300"/>
        <v>0.05</v>
      </c>
      <c r="G3863" t="s">
        <v>8221</v>
      </c>
      <c r="H3863">
        <f>E3863/N3863</f>
        <v>100</v>
      </c>
      <c r="I3863" t="s">
        <v>8224</v>
      </c>
      <c r="J3863" t="s">
        <v>8246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t="str">
        <f t="shared" si="301"/>
        <v>theater</v>
      </c>
      <c r="R3863" t="str">
        <f t="shared" si="302"/>
        <v>plays</v>
      </c>
      <c r="S3863" s="10">
        <f t="shared" si="303"/>
        <v>41914.590011574073</v>
      </c>
      <c r="T3863" s="10">
        <f t="shared" si="30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300"/>
        <v>1.3333333333333334E-4</v>
      </c>
      <c r="G3864" t="s">
        <v>8221</v>
      </c>
      <c r="H3864">
        <f>E3864/N3864</f>
        <v>1</v>
      </c>
      <c r="I3864" t="s">
        <v>8224</v>
      </c>
      <c r="J3864" t="s">
        <v>8246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t="str">
        <f t="shared" si="301"/>
        <v>theater</v>
      </c>
      <c r="R3864" t="str">
        <f t="shared" si="302"/>
        <v>plays</v>
      </c>
      <c r="S3864" s="10">
        <f t="shared" si="303"/>
        <v>42611.261064814811</v>
      </c>
      <c r="T3864" s="10">
        <f t="shared" si="30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300"/>
        <v>0</v>
      </c>
      <c r="G3865" t="s">
        <v>8221</v>
      </c>
      <c r="H3865" t="e">
        <f>E3865/N3865</f>
        <v>#DIV/0!</v>
      </c>
      <c r="I3865" t="s">
        <v>8224</v>
      </c>
      <c r="J3865" t="s">
        <v>8246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t="str">
        <f t="shared" si="301"/>
        <v>theater</v>
      </c>
      <c r="R3865" t="str">
        <f t="shared" si="302"/>
        <v>plays</v>
      </c>
      <c r="S3865" s="10">
        <f t="shared" si="303"/>
        <v>42253.633159722223</v>
      </c>
      <c r="T3865" s="10">
        <f t="shared" si="30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300"/>
        <v>1.2E-2</v>
      </c>
      <c r="G3866" t="s">
        <v>8221</v>
      </c>
      <c r="H3866">
        <f>E3866/N3866</f>
        <v>20</v>
      </c>
      <c r="I3866" t="s">
        <v>8224</v>
      </c>
      <c r="J3866" t="s">
        <v>8246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t="str">
        <f t="shared" si="301"/>
        <v>theater</v>
      </c>
      <c r="R3866" t="str">
        <f t="shared" si="302"/>
        <v>plays</v>
      </c>
      <c r="S3866" s="10">
        <f t="shared" si="303"/>
        <v>42295.891828703709</v>
      </c>
      <c r="T3866" s="10">
        <f t="shared" si="30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300"/>
        <v>0.26937422295897223</v>
      </c>
      <c r="G3867" t="s">
        <v>8221</v>
      </c>
      <c r="H3867">
        <f>E3867/N3867</f>
        <v>46.428571428571431</v>
      </c>
      <c r="I3867" t="s">
        <v>8229</v>
      </c>
      <c r="J3867" t="s">
        <v>8251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t="str">
        <f t="shared" si="301"/>
        <v>theater</v>
      </c>
      <c r="R3867" t="str">
        <f t="shared" si="302"/>
        <v>plays</v>
      </c>
      <c r="S3867" s="10">
        <f t="shared" si="303"/>
        <v>41841.651597222226</v>
      </c>
      <c r="T3867" s="10">
        <f t="shared" si="30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300"/>
        <v>5.4999999999999997E-3</v>
      </c>
      <c r="G3868" t="s">
        <v>8221</v>
      </c>
      <c r="H3868">
        <f>E3868/N3868</f>
        <v>5.5</v>
      </c>
      <c r="I3868" t="s">
        <v>8224</v>
      </c>
      <c r="J3868" t="s">
        <v>8246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t="str">
        <f t="shared" si="301"/>
        <v>theater</v>
      </c>
      <c r="R3868" t="str">
        <f t="shared" si="302"/>
        <v>plays</v>
      </c>
      <c r="S3868" s="10">
        <f t="shared" si="303"/>
        <v>42402.947002314817</v>
      </c>
      <c r="T3868" s="10">
        <f t="shared" si="30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300"/>
        <v>0.1255</v>
      </c>
      <c r="G3869" t="s">
        <v>8221</v>
      </c>
      <c r="H3869">
        <f>E3869/N3869</f>
        <v>50.2</v>
      </c>
      <c r="I3869" t="s">
        <v>8224</v>
      </c>
      <c r="J3869" t="s">
        <v>8246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t="str">
        <f t="shared" si="301"/>
        <v>theater</v>
      </c>
      <c r="R3869" t="str">
        <f t="shared" si="302"/>
        <v>plays</v>
      </c>
      <c r="S3869" s="10">
        <f t="shared" si="303"/>
        <v>42509.814108796301</v>
      </c>
      <c r="T3869" s="10">
        <f t="shared" si="30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300"/>
        <v>2E-3</v>
      </c>
      <c r="G3870" t="s">
        <v>8220</v>
      </c>
      <c r="H3870">
        <f>E3870/N3870</f>
        <v>10</v>
      </c>
      <c r="I3870" t="s">
        <v>8225</v>
      </c>
      <c r="J3870" t="s">
        <v>8247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t="str">
        <f t="shared" si="301"/>
        <v>theater</v>
      </c>
      <c r="R3870" t="str">
        <f t="shared" si="302"/>
        <v>musical</v>
      </c>
      <c r="S3870" s="10">
        <f t="shared" si="303"/>
        <v>41865.659780092588</v>
      </c>
      <c r="T3870" s="10">
        <f t="shared" si="30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300"/>
        <v>3.44748684310884E-2</v>
      </c>
      <c r="G3871" t="s">
        <v>8220</v>
      </c>
      <c r="H3871">
        <f>E3871/N3871</f>
        <v>30.133333333333333</v>
      </c>
      <c r="I3871" t="s">
        <v>8224</v>
      </c>
      <c r="J3871" t="s">
        <v>8246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t="str">
        <f t="shared" si="301"/>
        <v>theater</v>
      </c>
      <c r="R3871" t="str">
        <f t="shared" si="302"/>
        <v>musical</v>
      </c>
      <c r="S3871" s="10">
        <f t="shared" si="303"/>
        <v>42047.724444444444</v>
      </c>
      <c r="T3871" s="10">
        <f t="shared" si="30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300"/>
        <v>0.15</v>
      </c>
      <c r="G3872" t="s">
        <v>8220</v>
      </c>
      <c r="H3872">
        <f>E3872/N3872</f>
        <v>150</v>
      </c>
      <c r="I3872" t="s">
        <v>8224</v>
      </c>
      <c r="J3872" t="s">
        <v>8246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t="str">
        <f t="shared" si="301"/>
        <v>theater</v>
      </c>
      <c r="R3872" t="str">
        <f t="shared" si="302"/>
        <v>musical</v>
      </c>
      <c r="S3872" s="10">
        <f t="shared" si="303"/>
        <v>41793.17219907407</v>
      </c>
      <c r="T3872" s="10">
        <f t="shared" si="30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300"/>
        <v>2.6666666666666668E-2</v>
      </c>
      <c r="G3873" t="s">
        <v>8220</v>
      </c>
      <c r="H3873">
        <f>E3873/N3873</f>
        <v>13.333333333333334</v>
      </c>
      <c r="I3873" t="s">
        <v>8224</v>
      </c>
      <c r="J3873" t="s">
        <v>8246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t="str">
        <f t="shared" si="301"/>
        <v>theater</v>
      </c>
      <c r="R3873" t="str">
        <f t="shared" si="302"/>
        <v>musical</v>
      </c>
      <c r="S3873" s="10">
        <f t="shared" si="303"/>
        <v>42763.780671296292</v>
      </c>
      <c r="T3873" s="10">
        <f t="shared" si="30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300"/>
        <v>0</v>
      </c>
      <c r="G3874" t="s">
        <v>8220</v>
      </c>
      <c r="H3874" t="e">
        <f>E3874/N3874</f>
        <v>#DIV/0!</v>
      </c>
      <c r="I3874" t="s">
        <v>8224</v>
      </c>
      <c r="J3874" t="s">
        <v>8246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t="str">
        <f t="shared" si="301"/>
        <v>theater</v>
      </c>
      <c r="R3874" t="str">
        <f t="shared" si="302"/>
        <v>musical</v>
      </c>
      <c r="S3874" s="10">
        <f t="shared" si="303"/>
        <v>42180.145787037036</v>
      </c>
      <c r="T3874" s="10">
        <f t="shared" si="30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300"/>
        <v>0</v>
      </c>
      <c r="G3875" t="s">
        <v>8220</v>
      </c>
      <c r="H3875" t="e">
        <f>E3875/N3875</f>
        <v>#DIV/0!</v>
      </c>
      <c r="I3875" t="s">
        <v>8224</v>
      </c>
      <c r="J3875" t="s">
        <v>8246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t="str">
        <f t="shared" si="301"/>
        <v>theater</v>
      </c>
      <c r="R3875" t="str">
        <f t="shared" si="302"/>
        <v>musical</v>
      </c>
      <c r="S3875" s="10">
        <f t="shared" si="303"/>
        <v>42255.696006944447</v>
      </c>
      <c r="T3875" s="10">
        <f t="shared" si="30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300"/>
        <v>0</v>
      </c>
      <c r="G3876" t="s">
        <v>8220</v>
      </c>
      <c r="H3876" t="e">
        <f>E3876/N3876</f>
        <v>#DIV/0!</v>
      </c>
      <c r="I3876" t="s">
        <v>8228</v>
      </c>
      <c r="J3876" t="s">
        <v>8250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t="str">
        <f t="shared" si="301"/>
        <v>theater</v>
      </c>
      <c r="R3876" t="str">
        <f t="shared" si="302"/>
        <v>musical</v>
      </c>
      <c r="S3876" s="10">
        <f t="shared" si="303"/>
        <v>42007.016458333332</v>
      </c>
      <c r="T3876" s="10">
        <f t="shared" si="30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300"/>
        <v>0</v>
      </c>
      <c r="G3877" t="s">
        <v>8220</v>
      </c>
      <c r="H3877" t="e">
        <f>E3877/N3877</f>
        <v>#DIV/0!</v>
      </c>
      <c r="I3877" t="s">
        <v>8232</v>
      </c>
      <c r="J3877" t="s">
        <v>8253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t="str">
        <f t="shared" si="301"/>
        <v>theater</v>
      </c>
      <c r="R3877" t="str">
        <f t="shared" si="302"/>
        <v>musical</v>
      </c>
      <c r="S3877" s="10">
        <f t="shared" si="303"/>
        <v>42615.346817129626</v>
      </c>
      <c r="T3877" s="10">
        <f t="shared" si="30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300"/>
        <v>0.52794871794871789</v>
      </c>
      <c r="G3878" t="s">
        <v>8220</v>
      </c>
      <c r="H3878">
        <f>E3878/N3878</f>
        <v>44.760869565217391</v>
      </c>
      <c r="I3878" t="s">
        <v>8225</v>
      </c>
      <c r="J3878" t="s">
        <v>8247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t="str">
        <f t="shared" si="301"/>
        <v>theater</v>
      </c>
      <c r="R3878" t="str">
        <f t="shared" si="302"/>
        <v>musical</v>
      </c>
      <c r="S3878" s="10">
        <f t="shared" si="303"/>
        <v>42372.624166666668</v>
      </c>
      <c r="T3878" s="10">
        <f t="shared" si="30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300"/>
        <v>4.9639999999999997E-2</v>
      </c>
      <c r="G3879" t="s">
        <v>8220</v>
      </c>
      <c r="H3879">
        <f>E3879/N3879</f>
        <v>88.642857142857139</v>
      </c>
      <c r="I3879" t="s">
        <v>8224</v>
      </c>
      <c r="J3879" t="s">
        <v>8246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t="str">
        <f t="shared" si="301"/>
        <v>theater</v>
      </c>
      <c r="R3879" t="str">
        <f t="shared" si="302"/>
        <v>musical</v>
      </c>
      <c r="S3879" s="10">
        <f t="shared" si="303"/>
        <v>42682.67768518519</v>
      </c>
      <c r="T3879" s="10">
        <f t="shared" si="30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300"/>
        <v>5.5555555555555556E-4</v>
      </c>
      <c r="G3880" t="s">
        <v>8220</v>
      </c>
      <c r="H3880">
        <f>E3880/N3880</f>
        <v>10</v>
      </c>
      <c r="I3880" t="s">
        <v>8224</v>
      </c>
      <c r="J3880" t="s">
        <v>8246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t="str">
        <f t="shared" si="301"/>
        <v>theater</v>
      </c>
      <c r="R3880" t="str">
        <f t="shared" si="302"/>
        <v>musical</v>
      </c>
      <c r="S3880" s="10">
        <f t="shared" si="303"/>
        <v>42154.818819444445</v>
      </c>
      <c r="T3880" s="10">
        <f t="shared" si="30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300"/>
        <v>0</v>
      </c>
      <c r="G3881" t="s">
        <v>8220</v>
      </c>
      <c r="H3881" t="e">
        <f>E3881/N3881</f>
        <v>#DIV/0!</v>
      </c>
      <c r="I3881" t="s">
        <v>8225</v>
      </c>
      <c r="J3881" t="s">
        <v>8247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t="str">
        <f t="shared" si="301"/>
        <v>theater</v>
      </c>
      <c r="R3881" t="str">
        <f t="shared" si="302"/>
        <v>musical</v>
      </c>
      <c r="S3881" s="10">
        <f t="shared" si="303"/>
        <v>41999.861064814817</v>
      </c>
      <c r="T3881" s="10">
        <f t="shared" si="30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300"/>
        <v>0.13066666666666665</v>
      </c>
      <c r="G3882" t="s">
        <v>8220</v>
      </c>
      <c r="H3882">
        <f>E3882/N3882</f>
        <v>57.647058823529413</v>
      </c>
      <c r="I3882" t="s">
        <v>8225</v>
      </c>
      <c r="J3882" t="s">
        <v>8247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t="str">
        <f t="shared" si="301"/>
        <v>theater</v>
      </c>
      <c r="R3882" t="str">
        <f t="shared" si="302"/>
        <v>musical</v>
      </c>
      <c r="S3882" s="10">
        <f t="shared" si="303"/>
        <v>41815.815046296295</v>
      </c>
      <c r="T3882" s="10">
        <f t="shared" si="30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300"/>
        <v>0.05</v>
      </c>
      <c r="G3883" t="s">
        <v>8220</v>
      </c>
      <c r="H3883">
        <f>E3883/N3883</f>
        <v>25</v>
      </c>
      <c r="I3883" t="s">
        <v>8224</v>
      </c>
      <c r="J3883" t="s">
        <v>8246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t="str">
        <f t="shared" si="301"/>
        <v>theater</v>
      </c>
      <c r="R3883" t="str">
        <f t="shared" si="302"/>
        <v>musical</v>
      </c>
      <c r="S3883" s="10">
        <f t="shared" si="303"/>
        <v>42756.018506944441</v>
      </c>
      <c r="T3883" s="10">
        <f t="shared" si="30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300"/>
        <v>0</v>
      </c>
      <c r="G3884" t="s">
        <v>8220</v>
      </c>
      <c r="H3884" t="e">
        <f>E3884/N3884</f>
        <v>#DIV/0!</v>
      </c>
      <c r="I3884" t="s">
        <v>8226</v>
      </c>
      <c r="J3884" t="s">
        <v>8248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t="str">
        <f t="shared" si="301"/>
        <v>theater</v>
      </c>
      <c r="R3884" t="str">
        <f t="shared" si="302"/>
        <v>musical</v>
      </c>
      <c r="S3884" s="10">
        <f t="shared" si="303"/>
        <v>42373.983449074076</v>
      </c>
      <c r="T3884" s="10">
        <f t="shared" si="30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300"/>
        <v>0</v>
      </c>
      <c r="G3885" t="s">
        <v>8220</v>
      </c>
      <c r="H3885" t="e">
        <f>E3885/N3885</f>
        <v>#DIV/0!</v>
      </c>
      <c r="I3885" t="s">
        <v>8225</v>
      </c>
      <c r="J3885" t="s">
        <v>8247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t="str">
        <f t="shared" si="301"/>
        <v>theater</v>
      </c>
      <c r="R3885" t="str">
        <f t="shared" si="302"/>
        <v>musical</v>
      </c>
      <c r="S3885" s="10">
        <f t="shared" si="303"/>
        <v>41854.602650462963</v>
      </c>
      <c r="T3885" s="10">
        <f t="shared" si="30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300"/>
        <v>0</v>
      </c>
      <c r="G3886" t="s">
        <v>8220</v>
      </c>
      <c r="H3886" t="e">
        <f>E3886/N3886</f>
        <v>#DIV/0!</v>
      </c>
      <c r="I3886" t="s">
        <v>8224</v>
      </c>
      <c r="J3886" t="s">
        <v>8246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t="str">
        <f t="shared" si="301"/>
        <v>theater</v>
      </c>
      <c r="R3886" t="str">
        <f t="shared" si="302"/>
        <v>musical</v>
      </c>
      <c r="S3886" s="10">
        <f t="shared" si="303"/>
        <v>42065.791574074072</v>
      </c>
      <c r="T3886" s="10">
        <f t="shared" si="30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300"/>
        <v>0</v>
      </c>
      <c r="G3887" t="s">
        <v>8220</v>
      </c>
      <c r="H3887" t="e">
        <f>E3887/N3887</f>
        <v>#DIV/0!</v>
      </c>
      <c r="I3887" t="s">
        <v>8224</v>
      </c>
      <c r="J3887" t="s">
        <v>8246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t="str">
        <f t="shared" si="301"/>
        <v>theater</v>
      </c>
      <c r="R3887" t="str">
        <f t="shared" si="302"/>
        <v>musical</v>
      </c>
      <c r="S3887" s="10">
        <f t="shared" si="303"/>
        <v>42469.951284722221</v>
      </c>
      <c r="T3887" s="10">
        <f t="shared" si="30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300"/>
        <v>0</v>
      </c>
      <c r="G3888" t="s">
        <v>8220</v>
      </c>
      <c r="H3888" t="e">
        <f>E3888/N3888</f>
        <v>#DIV/0!</v>
      </c>
      <c r="I3888" t="s">
        <v>8226</v>
      </c>
      <c r="J3888" t="s">
        <v>8248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t="str">
        <f t="shared" si="301"/>
        <v>theater</v>
      </c>
      <c r="R3888" t="str">
        <f t="shared" si="302"/>
        <v>musical</v>
      </c>
      <c r="S3888" s="10">
        <f t="shared" si="303"/>
        <v>41954.228032407409</v>
      </c>
      <c r="T3888" s="10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300"/>
        <v>1.7500000000000002E-2</v>
      </c>
      <c r="G3889" t="s">
        <v>8220</v>
      </c>
      <c r="H3889">
        <f>E3889/N3889</f>
        <v>17.5</v>
      </c>
      <c r="I3889" t="s">
        <v>8224</v>
      </c>
      <c r="J3889" t="s">
        <v>8246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t="str">
        <f t="shared" si="301"/>
        <v>theater</v>
      </c>
      <c r="R3889" t="str">
        <f t="shared" si="302"/>
        <v>musical</v>
      </c>
      <c r="S3889" s="10">
        <f t="shared" si="303"/>
        <v>42079.857974537037</v>
      </c>
      <c r="T3889" s="10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300"/>
        <v>0.27100000000000002</v>
      </c>
      <c r="G3890" t="s">
        <v>8221</v>
      </c>
      <c r="H3890">
        <f>E3890/N3890</f>
        <v>38.714285714285715</v>
      </c>
      <c r="I3890" t="s">
        <v>8225</v>
      </c>
      <c r="J3890" t="s">
        <v>8247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t="str">
        <f t="shared" si="301"/>
        <v>theater</v>
      </c>
      <c r="R3890" t="str">
        <f t="shared" si="302"/>
        <v>plays</v>
      </c>
      <c r="S3890" s="10">
        <f t="shared" si="303"/>
        <v>42762.545810185184</v>
      </c>
      <c r="T3890" s="10">
        <f t="shared" si="30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300"/>
        <v>1.4749999999999999E-2</v>
      </c>
      <c r="G3891" t="s">
        <v>8221</v>
      </c>
      <c r="H3891">
        <f>E3891/N3891</f>
        <v>13.111111111111111</v>
      </c>
      <c r="I3891" t="s">
        <v>8224</v>
      </c>
      <c r="J3891" t="s">
        <v>8246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t="str">
        <f t="shared" si="301"/>
        <v>theater</v>
      </c>
      <c r="R3891" t="str">
        <f t="shared" si="302"/>
        <v>plays</v>
      </c>
      <c r="S3891" s="10">
        <f t="shared" si="303"/>
        <v>41977.004976851851</v>
      </c>
      <c r="T3891" s="10">
        <f t="shared" si="30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300"/>
        <v>0.16826666666666668</v>
      </c>
      <c r="G3892" t="s">
        <v>8221</v>
      </c>
      <c r="H3892">
        <f>E3892/N3892</f>
        <v>315.5</v>
      </c>
      <c r="I3892" t="s">
        <v>8224</v>
      </c>
      <c r="J3892" t="s">
        <v>8246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t="str">
        <f t="shared" si="301"/>
        <v>theater</v>
      </c>
      <c r="R3892" t="str">
        <f t="shared" si="302"/>
        <v>plays</v>
      </c>
      <c r="S3892" s="10">
        <f t="shared" si="303"/>
        <v>42171.758611111116</v>
      </c>
      <c r="T3892" s="10">
        <f t="shared" si="30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300"/>
        <v>0.32500000000000001</v>
      </c>
      <c r="G3893" t="s">
        <v>8221</v>
      </c>
      <c r="H3893">
        <f>E3893/N3893</f>
        <v>37.142857142857146</v>
      </c>
      <c r="I3893" t="s">
        <v>8224</v>
      </c>
      <c r="J3893" t="s">
        <v>8246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t="str">
        <f t="shared" si="301"/>
        <v>theater</v>
      </c>
      <c r="R3893" t="str">
        <f t="shared" si="302"/>
        <v>plays</v>
      </c>
      <c r="S3893" s="10">
        <f t="shared" si="303"/>
        <v>42056.1324537037</v>
      </c>
      <c r="T3893" s="10">
        <f t="shared" si="30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300"/>
        <v>0</v>
      </c>
      <c r="G3894" t="s">
        <v>8221</v>
      </c>
      <c r="H3894" t="e">
        <f>E3894/N3894</f>
        <v>#DIV/0!</v>
      </c>
      <c r="I3894" t="s">
        <v>8224</v>
      </c>
      <c r="J3894" t="s">
        <v>8246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t="str">
        <f t="shared" si="301"/>
        <v>theater</v>
      </c>
      <c r="R3894" t="str">
        <f t="shared" si="302"/>
        <v>plays</v>
      </c>
      <c r="S3894" s="10">
        <f t="shared" si="303"/>
        <v>41867.652280092596</v>
      </c>
      <c r="T3894" s="10">
        <f t="shared" si="30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300"/>
        <v>0.2155</v>
      </c>
      <c r="G3895" t="s">
        <v>8221</v>
      </c>
      <c r="H3895">
        <f>E3895/N3895</f>
        <v>128.27380952380952</v>
      </c>
      <c r="I3895" t="s">
        <v>8224</v>
      </c>
      <c r="J3895" t="s">
        <v>8246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t="str">
        <f t="shared" si="301"/>
        <v>theater</v>
      </c>
      <c r="R3895" t="str">
        <f t="shared" si="302"/>
        <v>plays</v>
      </c>
      <c r="S3895" s="10">
        <f t="shared" si="303"/>
        <v>41779.657870370371</v>
      </c>
      <c r="T3895" s="10">
        <f t="shared" si="30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300"/>
        <v>3.4666666666666665E-2</v>
      </c>
      <c r="G3896" t="s">
        <v>8221</v>
      </c>
      <c r="H3896">
        <f>E3896/N3896</f>
        <v>47.272727272727273</v>
      </c>
      <c r="I3896" t="s">
        <v>8224</v>
      </c>
      <c r="J3896" t="s">
        <v>8246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t="str">
        <f t="shared" si="301"/>
        <v>theater</v>
      </c>
      <c r="R3896" t="str">
        <f t="shared" si="302"/>
        <v>plays</v>
      </c>
      <c r="S3896" s="10">
        <f t="shared" si="303"/>
        <v>42679.958472222221</v>
      </c>
      <c r="T3896" s="10">
        <f t="shared" si="30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300"/>
        <v>0.05</v>
      </c>
      <c r="G3897" t="s">
        <v>8221</v>
      </c>
      <c r="H3897">
        <f>E3897/N3897</f>
        <v>50</v>
      </c>
      <c r="I3897" t="s">
        <v>8224</v>
      </c>
      <c r="J3897" t="s">
        <v>8246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t="str">
        <f t="shared" si="301"/>
        <v>theater</v>
      </c>
      <c r="R3897" t="str">
        <f t="shared" si="302"/>
        <v>plays</v>
      </c>
      <c r="S3897" s="10">
        <f t="shared" si="303"/>
        <v>42032.250208333338</v>
      </c>
      <c r="T3897" s="10">
        <f t="shared" si="30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300"/>
        <v>0.10625</v>
      </c>
      <c r="G3898" t="s">
        <v>8221</v>
      </c>
      <c r="H3898">
        <f>E3898/N3898</f>
        <v>42.5</v>
      </c>
      <c r="I3898" t="s">
        <v>8224</v>
      </c>
      <c r="J3898" t="s">
        <v>8246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t="str">
        <f t="shared" si="301"/>
        <v>theater</v>
      </c>
      <c r="R3898" t="str">
        <f t="shared" si="302"/>
        <v>plays</v>
      </c>
      <c r="S3898" s="10">
        <f t="shared" si="303"/>
        <v>41793.191875000004</v>
      </c>
      <c r="T3898" s="10">
        <f t="shared" si="30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300"/>
        <v>0.17599999999999999</v>
      </c>
      <c r="G3899" t="s">
        <v>8221</v>
      </c>
      <c r="H3899">
        <f>E3899/N3899</f>
        <v>44</v>
      </c>
      <c r="I3899" t="s">
        <v>8228</v>
      </c>
      <c r="J3899" t="s">
        <v>8250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t="str">
        <f t="shared" si="301"/>
        <v>theater</v>
      </c>
      <c r="R3899" t="str">
        <f t="shared" si="302"/>
        <v>plays</v>
      </c>
      <c r="S3899" s="10">
        <f t="shared" si="303"/>
        <v>41982.87364583333</v>
      </c>
      <c r="T3899" s="10">
        <f t="shared" si="30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300"/>
        <v>0.3256</v>
      </c>
      <c r="G3900" t="s">
        <v>8221</v>
      </c>
      <c r="H3900">
        <f>E3900/N3900</f>
        <v>50.875</v>
      </c>
      <c r="I3900" t="s">
        <v>8225</v>
      </c>
      <c r="J3900" t="s">
        <v>8247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t="str">
        <f t="shared" si="301"/>
        <v>theater</v>
      </c>
      <c r="R3900" t="str">
        <f t="shared" si="302"/>
        <v>plays</v>
      </c>
      <c r="S3900" s="10">
        <f t="shared" si="303"/>
        <v>42193.482291666667</v>
      </c>
      <c r="T3900" s="10">
        <f t="shared" si="30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300"/>
        <v>1.2500000000000001E-2</v>
      </c>
      <c r="G3901" t="s">
        <v>8221</v>
      </c>
      <c r="H3901">
        <f>E3901/N3901</f>
        <v>62.5</v>
      </c>
      <c r="I3901" t="s">
        <v>8224</v>
      </c>
      <c r="J3901" t="s">
        <v>8246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t="str">
        <f t="shared" si="301"/>
        <v>theater</v>
      </c>
      <c r="R3901" t="str">
        <f t="shared" si="302"/>
        <v>plays</v>
      </c>
      <c r="S3901" s="10">
        <f t="shared" si="303"/>
        <v>41843.775011574071</v>
      </c>
      <c r="T3901" s="10">
        <f t="shared" si="30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300"/>
        <v>5.3999999999999999E-2</v>
      </c>
      <c r="G3902" t="s">
        <v>8221</v>
      </c>
      <c r="H3902">
        <f>E3902/N3902</f>
        <v>27</v>
      </c>
      <c r="I3902" t="s">
        <v>8224</v>
      </c>
      <c r="J3902" t="s">
        <v>8246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t="str">
        <f t="shared" si="301"/>
        <v>theater</v>
      </c>
      <c r="R3902" t="str">
        <f t="shared" si="302"/>
        <v>plays</v>
      </c>
      <c r="S3902" s="10">
        <f t="shared" si="303"/>
        <v>42136.092488425929</v>
      </c>
      <c r="T3902" s="10">
        <f t="shared" si="30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300"/>
        <v>8.3333333333333332E-3</v>
      </c>
      <c r="G3903" t="s">
        <v>8221</v>
      </c>
      <c r="H3903">
        <f>E3903/N3903</f>
        <v>25</v>
      </c>
      <c r="I3903" t="s">
        <v>8224</v>
      </c>
      <c r="J3903" t="s">
        <v>8246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t="str">
        <f t="shared" si="301"/>
        <v>theater</v>
      </c>
      <c r="R3903" t="str">
        <f t="shared" si="302"/>
        <v>plays</v>
      </c>
      <c r="S3903" s="10">
        <f t="shared" si="303"/>
        <v>42317.826377314821</v>
      </c>
      <c r="T3903" s="10">
        <f t="shared" si="30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300"/>
        <v>0.48833333333333334</v>
      </c>
      <c r="G3904" t="s">
        <v>8221</v>
      </c>
      <c r="H3904">
        <f>E3904/N3904</f>
        <v>47.258064516129032</v>
      </c>
      <c r="I3904" t="s">
        <v>8225</v>
      </c>
      <c r="J3904" t="s">
        <v>8247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t="str">
        <f t="shared" si="301"/>
        <v>theater</v>
      </c>
      <c r="R3904" t="str">
        <f t="shared" si="302"/>
        <v>plays</v>
      </c>
      <c r="S3904" s="10">
        <f t="shared" si="303"/>
        <v>42663.468078703707</v>
      </c>
      <c r="T3904" s="10">
        <f t="shared" si="30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300"/>
        <v>0</v>
      </c>
      <c r="G3905" t="s">
        <v>8221</v>
      </c>
      <c r="H3905" t="e">
        <f>E3905/N3905</f>
        <v>#DIV/0!</v>
      </c>
      <c r="I3905" t="s">
        <v>8224</v>
      </c>
      <c r="J3905" t="s">
        <v>8246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t="str">
        <f t="shared" si="301"/>
        <v>theater</v>
      </c>
      <c r="R3905" t="str">
        <f t="shared" si="302"/>
        <v>plays</v>
      </c>
      <c r="S3905" s="10">
        <f t="shared" si="303"/>
        <v>42186.01116898148</v>
      </c>
      <c r="T3905" s="10">
        <f t="shared" si="30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si="300"/>
        <v>2.9999999999999997E-4</v>
      </c>
      <c r="G3906" t="s">
        <v>8221</v>
      </c>
      <c r="H3906">
        <f>E3906/N3906</f>
        <v>1.5</v>
      </c>
      <c r="I3906" t="s">
        <v>8224</v>
      </c>
      <c r="J3906" t="s">
        <v>8246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t="str">
        <f t="shared" si="301"/>
        <v>theater</v>
      </c>
      <c r="R3906" t="str">
        <f t="shared" si="302"/>
        <v>plays</v>
      </c>
      <c r="S3906" s="10">
        <f t="shared" si="303"/>
        <v>42095.229166666672</v>
      </c>
      <c r="T3906" s="10">
        <f t="shared" si="30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ref="F3907:F3970" si="305">E3907/D3907</f>
        <v>0.11533333333333333</v>
      </c>
      <c r="G3907" t="s">
        <v>8221</v>
      </c>
      <c r="H3907">
        <f>E3907/N3907</f>
        <v>24.714285714285715</v>
      </c>
      <c r="I3907" t="s">
        <v>8225</v>
      </c>
      <c r="J3907" t="s">
        <v>8247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t="str">
        <f t="shared" ref="Q3907:Q3970" si="306">LEFT(P3907,(FIND("/",P3907,1)-1))</f>
        <v>theater</v>
      </c>
      <c r="R3907" t="str">
        <f t="shared" ref="R3907:R3970" si="307">MID(P3907,FIND("/",P3907)+1,256)</f>
        <v>plays</v>
      </c>
      <c r="S3907" s="10">
        <f t="shared" ref="S3907:S3970" si="308">(((L3907/60)/60)/24)+DATE(1970,1,1)</f>
        <v>42124.623877314814</v>
      </c>
      <c r="T3907" s="10">
        <f t="shared" ref="T3907:T3970" si="309">(((K3907/60)/60)/24)+DATE(1970,1,1)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305"/>
        <v>0.67333333333333334</v>
      </c>
      <c r="G3908" t="s">
        <v>8221</v>
      </c>
      <c r="H3908">
        <f>E3908/N3908</f>
        <v>63.125</v>
      </c>
      <c r="I3908" t="s">
        <v>8225</v>
      </c>
      <c r="J3908" t="s">
        <v>8247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t="str">
        <f t="shared" si="306"/>
        <v>theater</v>
      </c>
      <c r="R3908" t="str">
        <f t="shared" si="307"/>
        <v>plays</v>
      </c>
      <c r="S3908" s="10">
        <f t="shared" si="308"/>
        <v>42143.917743055557</v>
      </c>
      <c r="T3908" s="10">
        <f t="shared" si="30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305"/>
        <v>0.153</v>
      </c>
      <c r="G3909" t="s">
        <v>8221</v>
      </c>
      <c r="H3909">
        <f>E3909/N3909</f>
        <v>38.25</v>
      </c>
      <c r="I3909" t="s">
        <v>8224</v>
      </c>
      <c r="J3909" t="s">
        <v>8246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t="str">
        <f t="shared" si="306"/>
        <v>theater</v>
      </c>
      <c r="R3909" t="str">
        <f t="shared" si="307"/>
        <v>plays</v>
      </c>
      <c r="S3909" s="10">
        <f t="shared" si="308"/>
        <v>41906.819513888891</v>
      </c>
      <c r="T3909" s="10">
        <f t="shared" si="30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305"/>
        <v>8.666666666666667E-2</v>
      </c>
      <c r="G3910" t="s">
        <v>8221</v>
      </c>
      <c r="H3910">
        <f>E3910/N3910</f>
        <v>16.25</v>
      </c>
      <c r="I3910" t="s">
        <v>8224</v>
      </c>
      <c r="J3910" t="s">
        <v>8246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t="str">
        <f t="shared" si="306"/>
        <v>theater</v>
      </c>
      <c r="R3910" t="str">
        <f t="shared" si="307"/>
        <v>plays</v>
      </c>
      <c r="S3910" s="10">
        <f t="shared" si="308"/>
        <v>41834.135370370372</v>
      </c>
      <c r="T3910" s="10">
        <f t="shared" si="30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305"/>
        <v>2.2499999999999998E-3</v>
      </c>
      <c r="G3911" t="s">
        <v>8221</v>
      </c>
      <c r="H3911">
        <f>E3911/N3911</f>
        <v>33.75</v>
      </c>
      <c r="I3911" t="s">
        <v>8224</v>
      </c>
      <c r="J3911" t="s">
        <v>8246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t="str">
        <f t="shared" si="306"/>
        <v>theater</v>
      </c>
      <c r="R3911" t="str">
        <f t="shared" si="307"/>
        <v>plays</v>
      </c>
      <c r="S3911" s="10">
        <f t="shared" si="308"/>
        <v>41863.359282407408</v>
      </c>
      <c r="T3911" s="10">
        <f t="shared" si="30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305"/>
        <v>3.0833333333333334E-2</v>
      </c>
      <c r="G3912" t="s">
        <v>8221</v>
      </c>
      <c r="H3912">
        <f>E3912/N3912</f>
        <v>61.666666666666664</v>
      </c>
      <c r="I3912" t="s">
        <v>8224</v>
      </c>
      <c r="J3912" t="s">
        <v>8246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t="str">
        <f t="shared" si="306"/>
        <v>theater</v>
      </c>
      <c r="R3912" t="str">
        <f t="shared" si="307"/>
        <v>plays</v>
      </c>
      <c r="S3912" s="10">
        <f t="shared" si="308"/>
        <v>42224.756909722222</v>
      </c>
      <c r="T3912" s="10">
        <f t="shared" si="30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305"/>
        <v>0.37412499999999999</v>
      </c>
      <c r="G3913" t="s">
        <v>8221</v>
      </c>
      <c r="H3913">
        <f>E3913/N3913</f>
        <v>83.138888888888886</v>
      </c>
      <c r="I3913" t="s">
        <v>8224</v>
      </c>
      <c r="J3913" t="s">
        <v>8246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t="str">
        <f t="shared" si="306"/>
        <v>theater</v>
      </c>
      <c r="R3913" t="str">
        <f t="shared" si="307"/>
        <v>plays</v>
      </c>
      <c r="S3913" s="10">
        <f t="shared" si="308"/>
        <v>41939.8122337963</v>
      </c>
      <c r="T3913" s="10">
        <f t="shared" si="30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305"/>
        <v>6.666666666666667E-5</v>
      </c>
      <c r="G3914" t="s">
        <v>8221</v>
      </c>
      <c r="H3914">
        <f>E3914/N3914</f>
        <v>1</v>
      </c>
      <c r="I3914" t="s">
        <v>8224</v>
      </c>
      <c r="J3914" t="s">
        <v>8246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t="str">
        <f t="shared" si="306"/>
        <v>theater</v>
      </c>
      <c r="R3914" t="str">
        <f t="shared" si="307"/>
        <v>plays</v>
      </c>
      <c r="S3914" s="10">
        <f t="shared" si="308"/>
        <v>42059.270023148143</v>
      </c>
      <c r="T3914" s="10">
        <f t="shared" si="30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305"/>
        <v>0.1</v>
      </c>
      <c r="G3915" t="s">
        <v>8221</v>
      </c>
      <c r="H3915">
        <f>E3915/N3915</f>
        <v>142.85714285714286</v>
      </c>
      <c r="I3915" t="s">
        <v>8224</v>
      </c>
      <c r="J3915" t="s">
        <v>8246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t="str">
        <f t="shared" si="306"/>
        <v>theater</v>
      </c>
      <c r="R3915" t="str">
        <f t="shared" si="307"/>
        <v>plays</v>
      </c>
      <c r="S3915" s="10">
        <f t="shared" si="308"/>
        <v>42308.211215277777</v>
      </c>
      <c r="T3915" s="10">
        <f t="shared" si="30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305"/>
        <v>0.36359999999999998</v>
      </c>
      <c r="G3916" t="s">
        <v>8221</v>
      </c>
      <c r="H3916">
        <f>E3916/N3916</f>
        <v>33.666666666666664</v>
      </c>
      <c r="I3916" t="s">
        <v>8225</v>
      </c>
      <c r="J3916" t="s">
        <v>8247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t="str">
        <f t="shared" si="306"/>
        <v>theater</v>
      </c>
      <c r="R3916" t="str">
        <f t="shared" si="307"/>
        <v>plays</v>
      </c>
      <c r="S3916" s="10">
        <f t="shared" si="308"/>
        <v>42114.818935185183</v>
      </c>
      <c r="T3916" s="10">
        <f t="shared" si="30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305"/>
        <v>3.3333333333333335E-3</v>
      </c>
      <c r="G3917" t="s">
        <v>8221</v>
      </c>
      <c r="H3917">
        <f>E3917/N3917</f>
        <v>5</v>
      </c>
      <c r="I3917" t="s">
        <v>8225</v>
      </c>
      <c r="J3917" t="s">
        <v>8247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t="str">
        <f t="shared" si="306"/>
        <v>theater</v>
      </c>
      <c r="R3917" t="str">
        <f t="shared" si="307"/>
        <v>plays</v>
      </c>
      <c r="S3917" s="10">
        <f t="shared" si="308"/>
        <v>42492.98505787037</v>
      </c>
      <c r="T3917" s="10">
        <f t="shared" si="30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305"/>
        <v>0</v>
      </c>
      <c r="G3918" t="s">
        <v>8221</v>
      </c>
      <c r="H3918" t="e">
        <f>E3918/N3918</f>
        <v>#DIV/0!</v>
      </c>
      <c r="I3918" t="s">
        <v>8232</v>
      </c>
      <c r="J3918" t="s">
        <v>8253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t="str">
        <f t="shared" si="306"/>
        <v>theater</v>
      </c>
      <c r="R3918" t="str">
        <f t="shared" si="307"/>
        <v>plays</v>
      </c>
      <c r="S3918" s="10">
        <f t="shared" si="308"/>
        <v>42494.471666666665</v>
      </c>
      <c r="T3918" s="10">
        <f t="shared" si="30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305"/>
        <v>2.8571428571428571E-3</v>
      </c>
      <c r="G3919" t="s">
        <v>8221</v>
      </c>
      <c r="H3919">
        <f>E3919/N3919</f>
        <v>10</v>
      </c>
      <c r="I3919" t="s">
        <v>8225</v>
      </c>
      <c r="J3919" t="s">
        <v>8247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t="str">
        <f t="shared" si="306"/>
        <v>theater</v>
      </c>
      <c r="R3919" t="str">
        <f t="shared" si="307"/>
        <v>plays</v>
      </c>
      <c r="S3919" s="10">
        <f t="shared" si="308"/>
        <v>41863.527326388888</v>
      </c>
      <c r="T3919" s="10">
        <f t="shared" si="30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305"/>
        <v>2E-3</v>
      </c>
      <c r="G3920" t="s">
        <v>8221</v>
      </c>
      <c r="H3920">
        <f>E3920/N3920</f>
        <v>40</v>
      </c>
      <c r="I3920" t="s">
        <v>8225</v>
      </c>
      <c r="J3920" t="s">
        <v>8247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t="str">
        <f t="shared" si="306"/>
        <v>theater</v>
      </c>
      <c r="R3920" t="str">
        <f t="shared" si="307"/>
        <v>plays</v>
      </c>
      <c r="S3920" s="10">
        <f t="shared" si="308"/>
        <v>41843.664618055554</v>
      </c>
      <c r="T3920" s="10">
        <f t="shared" si="30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305"/>
        <v>1.7999999999999999E-2</v>
      </c>
      <c r="G3921" t="s">
        <v>8221</v>
      </c>
      <c r="H3921">
        <f>E3921/N3921</f>
        <v>30</v>
      </c>
      <c r="I3921" t="s">
        <v>8225</v>
      </c>
      <c r="J3921" t="s">
        <v>8247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t="str">
        <f t="shared" si="306"/>
        <v>theater</v>
      </c>
      <c r="R3921" t="str">
        <f t="shared" si="307"/>
        <v>plays</v>
      </c>
      <c r="S3921" s="10">
        <f t="shared" si="308"/>
        <v>42358.684872685189</v>
      </c>
      <c r="T3921" s="10">
        <f t="shared" si="30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305"/>
        <v>5.3999999999999999E-2</v>
      </c>
      <c r="G3922" t="s">
        <v>8221</v>
      </c>
      <c r="H3922">
        <f>E3922/N3922</f>
        <v>45</v>
      </c>
      <c r="I3922" t="s">
        <v>8225</v>
      </c>
      <c r="J3922" t="s">
        <v>8247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t="str">
        <f t="shared" si="306"/>
        <v>theater</v>
      </c>
      <c r="R3922" t="str">
        <f t="shared" si="307"/>
        <v>plays</v>
      </c>
      <c r="S3922" s="10">
        <f t="shared" si="308"/>
        <v>42657.38726851852</v>
      </c>
      <c r="T3922" s="10">
        <f t="shared" si="30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305"/>
        <v>0</v>
      </c>
      <c r="G3923" t="s">
        <v>8221</v>
      </c>
      <c r="H3923" t="e">
        <f>E3923/N3923</f>
        <v>#DIV/0!</v>
      </c>
      <c r="I3923" t="s">
        <v>8225</v>
      </c>
      <c r="J3923" t="s">
        <v>8247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t="str">
        <f t="shared" si="306"/>
        <v>theater</v>
      </c>
      <c r="R3923" t="str">
        <f t="shared" si="307"/>
        <v>plays</v>
      </c>
      <c r="S3923" s="10">
        <f t="shared" si="308"/>
        <v>41926.542303240742</v>
      </c>
      <c r="T3923" s="10">
        <f t="shared" si="30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305"/>
        <v>8.1333333333333327E-2</v>
      </c>
      <c r="G3924" t="s">
        <v>8221</v>
      </c>
      <c r="H3924">
        <f>E3924/N3924</f>
        <v>10.166666666666666</v>
      </c>
      <c r="I3924" t="s">
        <v>8224</v>
      </c>
      <c r="J3924" t="s">
        <v>8246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t="str">
        <f t="shared" si="306"/>
        <v>theater</v>
      </c>
      <c r="R3924" t="str">
        <f t="shared" si="307"/>
        <v>plays</v>
      </c>
      <c r="S3924" s="10">
        <f t="shared" si="308"/>
        <v>42020.768634259264</v>
      </c>
      <c r="T3924" s="10">
        <f t="shared" si="30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305"/>
        <v>0.12034782608695652</v>
      </c>
      <c r="G3925" t="s">
        <v>8221</v>
      </c>
      <c r="H3925">
        <f>E3925/N3925</f>
        <v>81.411764705882348</v>
      </c>
      <c r="I3925" t="s">
        <v>8225</v>
      </c>
      <c r="J3925" t="s">
        <v>8247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t="str">
        <f t="shared" si="306"/>
        <v>theater</v>
      </c>
      <c r="R3925" t="str">
        <f t="shared" si="307"/>
        <v>plays</v>
      </c>
      <c r="S3925" s="10">
        <f t="shared" si="308"/>
        <v>42075.979988425926</v>
      </c>
      <c r="T3925" s="10">
        <f t="shared" si="30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305"/>
        <v>0.15266666666666667</v>
      </c>
      <c r="G3926" t="s">
        <v>8221</v>
      </c>
      <c r="H3926">
        <f>E3926/N3926</f>
        <v>57.25</v>
      </c>
      <c r="I3926" t="s">
        <v>8224</v>
      </c>
      <c r="J3926" t="s">
        <v>8246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t="str">
        <f t="shared" si="306"/>
        <v>theater</v>
      </c>
      <c r="R3926" t="str">
        <f t="shared" si="307"/>
        <v>plays</v>
      </c>
      <c r="S3926" s="10">
        <f t="shared" si="308"/>
        <v>41786.959745370368</v>
      </c>
      <c r="T3926" s="10">
        <f t="shared" si="30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305"/>
        <v>0.1</v>
      </c>
      <c r="G3927" t="s">
        <v>8221</v>
      </c>
      <c r="H3927">
        <f>E3927/N3927</f>
        <v>5</v>
      </c>
      <c r="I3927" t="s">
        <v>8224</v>
      </c>
      <c r="J3927" t="s">
        <v>8246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t="str">
        <f t="shared" si="306"/>
        <v>theater</v>
      </c>
      <c r="R3927" t="str">
        <f t="shared" si="307"/>
        <v>plays</v>
      </c>
      <c r="S3927" s="10">
        <f t="shared" si="308"/>
        <v>41820.870821759258</v>
      </c>
      <c r="T3927" s="10">
        <f t="shared" si="30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305"/>
        <v>3.0000000000000001E-3</v>
      </c>
      <c r="G3928" t="s">
        <v>8221</v>
      </c>
      <c r="H3928">
        <f>E3928/N3928</f>
        <v>15</v>
      </c>
      <c r="I3928" t="s">
        <v>8226</v>
      </c>
      <c r="J3928" t="s">
        <v>8248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t="str">
        <f t="shared" si="306"/>
        <v>theater</v>
      </c>
      <c r="R3928" t="str">
        <f t="shared" si="307"/>
        <v>plays</v>
      </c>
      <c r="S3928" s="10">
        <f t="shared" si="308"/>
        <v>41970.085046296299</v>
      </c>
      <c r="T3928" s="10">
        <f t="shared" si="30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305"/>
        <v>0.01</v>
      </c>
      <c r="G3929" t="s">
        <v>8221</v>
      </c>
      <c r="H3929">
        <f>E3929/N3929</f>
        <v>12.5</v>
      </c>
      <c r="I3929" t="s">
        <v>8225</v>
      </c>
      <c r="J3929" t="s">
        <v>8247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t="str">
        <f t="shared" si="306"/>
        <v>theater</v>
      </c>
      <c r="R3929" t="str">
        <f t="shared" si="307"/>
        <v>plays</v>
      </c>
      <c r="S3929" s="10">
        <f t="shared" si="308"/>
        <v>41830.267407407409</v>
      </c>
      <c r="T3929" s="10">
        <f t="shared" si="30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305"/>
        <v>0.13020000000000001</v>
      </c>
      <c r="G3930" t="s">
        <v>8221</v>
      </c>
      <c r="H3930">
        <f>E3930/N3930</f>
        <v>93</v>
      </c>
      <c r="I3930" t="s">
        <v>8224</v>
      </c>
      <c r="J3930" t="s">
        <v>8246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t="str">
        <f t="shared" si="306"/>
        <v>theater</v>
      </c>
      <c r="R3930" t="str">
        <f t="shared" si="307"/>
        <v>plays</v>
      </c>
      <c r="S3930" s="10">
        <f t="shared" si="308"/>
        <v>42265.683182870373</v>
      </c>
      <c r="T3930" s="10">
        <f t="shared" si="30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305"/>
        <v>2.265E-2</v>
      </c>
      <c r="G3931" t="s">
        <v>8221</v>
      </c>
      <c r="H3931">
        <f>E3931/N3931</f>
        <v>32.357142857142854</v>
      </c>
      <c r="I3931" t="s">
        <v>8224</v>
      </c>
      <c r="J3931" t="s">
        <v>8246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t="str">
        <f t="shared" si="306"/>
        <v>theater</v>
      </c>
      <c r="R3931" t="str">
        <f t="shared" si="307"/>
        <v>plays</v>
      </c>
      <c r="S3931" s="10">
        <f t="shared" si="308"/>
        <v>42601.827141203699</v>
      </c>
      <c r="T3931" s="10">
        <f t="shared" si="30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305"/>
        <v>0</v>
      </c>
      <c r="G3932" t="s">
        <v>8221</v>
      </c>
      <c r="H3932" t="e">
        <f>E3932/N3932</f>
        <v>#DIV/0!</v>
      </c>
      <c r="I3932" t="s">
        <v>8226</v>
      </c>
      <c r="J3932" t="s">
        <v>8248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t="str">
        <f t="shared" si="306"/>
        <v>theater</v>
      </c>
      <c r="R3932" t="str">
        <f t="shared" si="307"/>
        <v>plays</v>
      </c>
      <c r="S3932" s="10">
        <f t="shared" si="308"/>
        <v>42433.338749999995</v>
      </c>
      <c r="T3932" s="10">
        <f t="shared" si="30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305"/>
        <v>0</v>
      </c>
      <c r="G3933" t="s">
        <v>8221</v>
      </c>
      <c r="H3933" t="e">
        <f>E3933/N3933</f>
        <v>#DIV/0!</v>
      </c>
      <c r="I3933" t="s">
        <v>8224</v>
      </c>
      <c r="J3933" t="s">
        <v>8246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t="str">
        <f t="shared" si="306"/>
        <v>theater</v>
      </c>
      <c r="R3933" t="str">
        <f t="shared" si="307"/>
        <v>plays</v>
      </c>
      <c r="S3933" s="10">
        <f t="shared" si="308"/>
        <v>42228.151701388888</v>
      </c>
      <c r="T3933" s="10">
        <f t="shared" si="30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305"/>
        <v>8.3333333333333331E-5</v>
      </c>
      <c r="G3934" t="s">
        <v>8221</v>
      </c>
      <c r="H3934">
        <f>E3934/N3934</f>
        <v>1</v>
      </c>
      <c r="I3934" t="s">
        <v>8224</v>
      </c>
      <c r="J3934" t="s">
        <v>8246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t="str">
        <f t="shared" si="306"/>
        <v>theater</v>
      </c>
      <c r="R3934" t="str">
        <f t="shared" si="307"/>
        <v>plays</v>
      </c>
      <c r="S3934" s="10">
        <f t="shared" si="308"/>
        <v>42415.168564814812</v>
      </c>
      <c r="T3934" s="10">
        <f t="shared" si="30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305"/>
        <v>0.15742857142857142</v>
      </c>
      <c r="G3935" t="s">
        <v>8221</v>
      </c>
      <c r="H3935">
        <f>E3935/N3935</f>
        <v>91.833333333333329</v>
      </c>
      <c r="I3935" t="s">
        <v>8224</v>
      </c>
      <c r="J3935" t="s">
        <v>8246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t="str">
        <f t="shared" si="306"/>
        <v>theater</v>
      </c>
      <c r="R3935" t="str">
        <f t="shared" si="307"/>
        <v>plays</v>
      </c>
      <c r="S3935" s="10">
        <f t="shared" si="308"/>
        <v>42538.968310185184</v>
      </c>
      <c r="T3935" s="10">
        <f t="shared" si="30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305"/>
        <v>0.11</v>
      </c>
      <c r="G3936" t="s">
        <v>8221</v>
      </c>
      <c r="H3936">
        <f>E3936/N3936</f>
        <v>45.833333333333336</v>
      </c>
      <c r="I3936" t="s">
        <v>8224</v>
      </c>
      <c r="J3936" t="s">
        <v>8246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t="str">
        <f t="shared" si="306"/>
        <v>theater</v>
      </c>
      <c r="R3936" t="str">
        <f t="shared" si="307"/>
        <v>plays</v>
      </c>
      <c r="S3936" s="10">
        <f t="shared" si="308"/>
        <v>42233.671747685185</v>
      </c>
      <c r="T3936" s="10">
        <f t="shared" si="30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305"/>
        <v>0.43833333333333335</v>
      </c>
      <c r="G3937" t="s">
        <v>8221</v>
      </c>
      <c r="H3937">
        <f>E3937/N3937</f>
        <v>57.173913043478258</v>
      </c>
      <c r="I3937" t="s">
        <v>8225</v>
      </c>
      <c r="J3937" t="s">
        <v>8247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t="str">
        <f t="shared" si="306"/>
        <v>theater</v>
      </c>
      <c r="R3937" t="str">
        <f t="shared" si="307"/>
        <v>plays</v>
      </c>
      <c r="S3937" s="10">
        <f t="shared" si="308"/>
        <v>42221.656782407401</v>
      </c>
      <c r="T3937" s="10">
        <f t="shared" si="30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305"/>
        <v>0</v>
      </c>
      <c r="G3938" t="s">
        <v>8221</v>
      </c>
      <c r="H3938" t="e">
        <f>E3938/N3938</f>
        <v>#DIV/0!</v>
      </c>
      <c r="I3938" t="s">
        <v>8224</v>
      </c>
      <c r="J3938" t="s">
        <v>8246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t="str">
        <f t="shared" si="306"/>
        <v>theater</v>
      </c>
      <c r="R3938" t="str">
        <f t="shared" si="307"/>
        <v>plays</v>
      </c>
      <c r="S3938" s="10">
        <f t="shared" si="308"/>
        <v>42675.262962962966</v>
      </c>
      <c r="T3938" s="10">
        <f t="shared" si="30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305"/>
        <v>0.86135181975736563</v>
      </c>
      <c r="G3939" t="s">
        <v>8221</v>
      </c>
      <c r="H3939">
        <f>E3939/N3939</f>
        <v>248.5</v>
      </c>
      <c r="I3939" t="s">
        <v>8224</v>
      </c>
      <c r="J3939" t="s">
        <v>8246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t="str">
        <f t="shared" si="306"/>
        <v>theater</v>
      </c>
      <c r="R3939" t="str">
        <f t="shared" si="307"/>
        <v>plays</v>
      </c>
      <c r="S3939" s="10">
        <f t="shared" si="308"/>
        <v>42534.631481481483</v>
      </c>
      <c r="T3939" s="10">
        <f t="shared" si="30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305"/>
        <v>0.12196620583717357</v>
      </c>
      <c r="G3940" t="s">
        <v>8221</v>
      </c>
      <c r="H3940">
        <f>E3940/N3940</f>
        <v>79.400000000000006</v>
      </c>
      <c r="I3940" t="s">
        <v>8224</v>
      </c>
      <c r="J3940" t="s">
        <v>8246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t="str">
        <f t="shared" si="306"/>
        <v>theater</v>
      </c>
      <c r="R3940" t="str">
        <f t="shared" si="307"/>
        <v>plays</v>
      </c>
      <c r="S3940" s="10">
        <f t="shared" si="308"/>
        <v>42151.905717592599</v>
      </c>
      <c r="T3940" s="10">
        <f t="shared" si="30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305"/>
        <v>1E-3</v>
      </c>
      <c r="G3941" t="s">
        <v>8221</v>
      </c>
      <c r="H3941">
        <f>E3941/N3941</f>
        <v>5</v>
      </c>
      <c r="I3941" t="s">
        <v>8226</v>
      </c>
      <c r="J3941" t="s">
        <v>8248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t="str">
        <f t="shared" si="306"/>
        <v>theater</v>
      </c>
      <c r="R3941" t="str">
        <f t="shared" si="307"/>
        <v>plays</v>
      </c>
      <c r="S3941" s="10">
        <f t="shared" si="308"/>
        <v>41915.400219907409</v>
      </c>
      <c r="T3941" s="10">
        <f t="shared" si="30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305"/>
        <v>2.2000000000000001E-3</v>
      </c>
      <c r="G3942" t="s">
        <v>8221</v>
      </c>
      <c r="H3942">
        <f>E3942/N3942</f>
        <v>5.5</v>
      </c>
      <c r="I3942" t="s">
        <v>8224</v>
      </c>
      <c r="J3942" t="s">
        <v>8246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t="str">
        <f t="shared" si="306"/>
        <v>theater</v>
      </c>
      <c r="R3942" t="str">
        <f t="shared" si="307"/>
        <v>plays</v>
      </c>
      <c r="S3942" s="10">
        <f t="shared" si="308"/>
        <v>41961.492488425924</v>
      </c>
      <c r="T3942" s="10">
        <f t="shared" si="30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305"/>
        <v>9.0909090909090905E-3</v>
      </c>
      <c r="G3943" t="s">
        <v>8221</v>
      </c>
      <c r="H3943">
        <f>E3943/N3943</f>
        <v>25</v>
      </c>
      <c r="I3943" t="s">
        <v>8224</v>
      </c>
      <c r="J3943" t="s">
        <v>8246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t="str">
        <f t="shared" si="306"/>
        <v>theater</v>
      </c>
      <c r="R3943" t="str">
        <f t="shared" si="307"/>
        <v>plays</v>
      </c>
      <c r="S3943" s="10">
        <f t="shared" si="308"/>
        <v>41940.587233796294</v>
      </c>
      <c r="T3943" s="10">
        <f t="shared" si="30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305"/>
        <v>0</v>
      </c>
      <c r="G3944" t="s">
        <v>8221</v>
      </c>
      <c r="H3944" t="e">
        <f>E3944/N3944</f>
        <v>#DIV/0!</v>
      </c>
      <c r="I3944" t="s">
        <v>8224</v>
      </c>
      <c r="J3944" t="s">
        <v>8246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t="str">
        <f t="shared" si="306"/>
        <v>theater</v>
      </c>
      <c r="R3944" t="str">
        <f t="shared" si="307"/>
        <v>plays</v>
      </c>
      <c r="S3944" s="10">
        <f t="shared" si="308"/>
        <v>42111.904097222221</v>
      </c>
      <c r="T3944" s="10">
        <f t="shared" si="30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305"/>
        <v>0.35639999999999999</v>
      </c>
      <c r="G3945" t="s">
        <v>8221</v>
      </c>
      <c r="H3945">
        <f>E3945/N3945</f>
        <v>137.07692307692307</v>
      </c>
      <c r="I3945" t="s">
        <v>8224</v>
      </c>
      <c r="J3945" t="s">
        <v>8246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t="str">
        <f t="shared" si="306"/>
        <v>theater</v>
      </c>
      <c r="R3945" t="str">
        <f t="shared" si="307"/>
        <v>plays</v>
      </c>
      <c r="S3945" s="10">
        <f t="shared" si="308"/>
        <v>42279.778564814813</v>
      </c>
      <c r="T3945" s="10">
        <f t="shared" si="30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305"/>
        <v>0</v>
      </c>
      <c r="G3946" t="s">
        <v>8221</v>
      </c>
      <c r="H3946" t="e">
        <f>E3946/N3946</f>
        <v>#DIV/0!</v>
      </c>
      <c r="I3946" t="s">
        <v>8224</v>
      </c>
      <c r="J3946" t="s">
        <v>8246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t="str">
        <f t="shared" si="306"/>
        <v>theater</v>
      </c>
      <c r="R3946" t="str">
        <f t="shared" si="307"/>
        <v>plays</v>
      </c>
      <c r="S3946" s="10">
        <f t="shared" si="308"/>
        <v>42213.662905092591</v>
      </c>
      <c r="T3946" s="10">
        <f t="shared" si="30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305"/>
        <v>2.5000000000000001E-3</v>
      </c>
      <c r="G3947" t="s">
        <v>8221</v>
      </c>
      <c r="H3947">
        <f>E3947/N3947</f>
        <v>5</v>
      </c>
      <c r="I3947" t="s">
        <v>8224</v>
      </c>
      <c r="J3947" t="s">
        <v>8246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t="str">
        <f t="shared" si="306"/>
        <v>theater</v>
      </c>
      <c r="R3947" t="str">
        <f t="shared" si="307"/>
        <v>plays</v>
      </c>
      <c r="S3947" s="10">
        <f t="shared" si="308"/>
        <v>42109.801712962959</v>
      </c>
      <c r="T3947" s="10">
        <f t="shared" si="30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305"/>
        <v>3.2500000000000001E-2</v>
      </c>
      <c r="G3948" t="s">
        <v>8221</v>
      </c>
      <c r="H3948">
        <f>E3948/N3948</f>
        <v>39</v>
      </c>
      <c r="I3948" t="s">
        <v>8224</v>
      </c>
      <c r="J3948" t="s">
        <v>8246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t="str">
        <f t="shared" si="306"/>
        <v>theater</v>
      </c>
      <c r="R3948" t="str">
        <f t="shared" si="307"/>
        <v>plays</v>
      </c>
      <c r="S3948" s="10">
        <f t="shared" si="308"/>
        <v>42031.833587962959</v>
      </c>
      <c r="T3948" s="10">
        <f t="shared" si="30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305"/>
        <v>3.3666666666666664E-2</v>
      </c>
      <c r="G3949" t="s">
        <v>8221</v>
      </c>
      <c r="H3949">
        <f>E3949/N3949</f>
        <v>50.5</v>
      </c>
      <c r="I3949" t="s">
        <v>8224</v>
      </c>
      <c r="J3949" t="s">
        <v>8246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t="str">
        <f t="shared" si="306"/>
        <v>theater</v>
      </c>
      <c r="R3949" t="str">
        <f t="shared" si="307"/>
        <v>plays</v>
      </c>
      <c r="S3949" s="10">
        <f t="shared" si="308"/>
        <v>42615.142870370371</v>
      </c>
      <c r="T3949" s="10">
        <f t="shared" si="30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305"/>
        <v>0</v>
      </c>
      <c r="G3950" t="s">
        <v>8221</v>
      </c>
      <c r="H3950" t="e">
        <f>E3950/N3950</f>
        <v>#DIV/0!</v>
      </c>
      <c r="I3950" t="s">
        <v>8226</v>
      </c>
      <c r="J3950" t="s">
        <v>8248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t="str">
        <f t="shared" si="306"/>
        <v>theater</v>
      </c>
      <c r="R3950" t="str">
        <f t="shared" si="307"/>
        <v>plays</v>
      </c>
      <c r="S3950" s="10">
        <f t="shared" si="308"/>
        <v>41829.325497685182</v>
      </c>
      <c r="T3950" s="10">
        <f t="shared" si="30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305"/>
        <v>0.15770000000000001</v>
      </c>
      <c r="G3951" t="s">
        <v>8221</v>
      </c>
      <c r="H3951">
        <f>E3951/N3951</f>
        <v>49.28125</v>
      </c>
      <c r="I3951" t="s">
        <v>8226</v>
      </c>
      <c r="J3951" t="s">
        <v>8248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t="str">
        <f t="shared" si="306"/>
        <v>theater</v>
      </c>
      <c r="R3951" t="str">
        <f t="shared" si="307"/>
        <v>plays</v>
      </c>
      <c r="S3951" s="10">
        <f t="shared" si="308"/>
        <v>42016.120613425926</v>
      </c>
      <c r="T3951" s="10">
        <f t="shared" si="30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305"/>
        <v>6.2500000000000003E-3</v>
      </c>
      <c r="G3952" t="s">
        <v>8221</v>
      </c>
      <c r="H3952">
        <f>E3952/N3952</f>
        <v>25</v>
      </c>
      <c r="I3952" t="s">
        <v>8224</v>
      </c>
      <c r="J3952" t="s">
        <v>8246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t="str">
        <f t="shared" si="306"/>
        <v>theater</v>
      </c>
      <c r="R3952" t="str">
        <f t="shared" si="307"/>
        <v>plays</v>
      </c>
      <c r="S3952" s="10">
        <f t="shared" si="308"/>
        <v>42439.702314814815</v>
      </c>
      <c r="T3952" s="10">
        <f t="shared" si="30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305"/>
        <v>5.0000000000000004E-6</v>
      </c>
      <c r="G3953" t="s">
        <v>8221</v>
      </c>
      <c r="H3953">
        <f>E3953/N3953</f>
        <v>1</v>
      </c>
      <c r="I3953" t="s">
        <v>8241</v>
      </c>
      <c r="J3953" t="s">
        <v>8249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t="str">
        <f t="shared" si="306"/>
        <v>theater</v>
      </c>
      <c r="R3953" t="str">
        <f t="shared" si="307"/>
        <v>plays</v>
      </c>
      <c r="S3953" s="10">
        <f t="shared" si="308"/>
        <v>42433.825717592597</v>
      </c>
      <c r="T3953" s="10">
        <f t="shared" si="30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305"/>
        <v>9.6153846153846159E-4</v>
      </c>
      <c r="G3954" t="s">
        <v>8221</v>
      </c>
      <c r="H3954">
        <f>E3954/N3954</f>
        <v>25</v>
      </c>
      <c r="I3954" t="s">
        <v>8224</v>
      </c>
      <c r="J3954" t="s">
        <v>8246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t="str">
        <f t="shared" si="306"/>
        <v>theater</v>
      </c>
      <c r="R3954" t="str">
        <f t="shared" si="307"/>
        <v>plays</v>
      </c>
      <c r="S3954" s="10">
        <f t="shared" si="308"/>
        <v>42243.790393518517</v>
      </c>
      <c r="T3954" s="10">
        <f t="shared" si="30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305"/>
        <v>0</v>
      </c>
      <c r="G3955" t="s">
        <v>8221</v>
      </c>
      <c r="H3955" t="e">
        <f>E3955/N3955</f>
        <v>#DIV/0!</v>
      </c>
      <c r="I3955" t="s">
        <v>8224</v>
      </c>
      <c r="J3955" t="s">
        <v>8246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t="str">
        <f t="shared" si="306"/>
        <v>theater</v>
      </c>
      <c r="R3955" t="str">
        <f t="shared" si="307"/>
        <v>plays</v>
      </c>
      <c r="S3955" s="10">
        <f t="shared" si="308"/>
        <v>42550.048449074078</v>
      </c>
      <c r="T3955" s="10">
        <f t="shared" si="30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305"/>
        <v>0</v>
      </c>
      <c r="G3956" t="s">
        <v>8221</v>
      </c>
      <c r="H3956" t="e">
        <f>E3956/N3956</f>
        <v>#DIV/0!</v>
      </c>
      <c r="I3956" t="s">
        <v>8229</v>
      </c>
      <c r="J3956" t="s">
        <v>8251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t="str">
        <f t="shared" si="306"/>
        <v>theater</v>
      </c>
      <c r="R3956" t="str">
        <f t="shared" si="307"/>
        <v>plays</v>
      </c>
      <c r="S3956" s="10">
        <f t="shared" si="308"/>
        <v>41774.651203703703</v>
      </c>
      <c r="T3956" s="10">
        <f t="shared" si="30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305"/>
        <v>0.24285714285714285</v>
      </c>
      <c r="G3957" t="s">
        <v>8221</v>
      </c>
      <c r="H3957">
        <f>E3957/N3957</f>
        <v>53.125</v>
      </c>
      <c r="I3957" t="s">
        <v>8224</v>
      </c>
      <c r="J3957" t="s">
        <v>8246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t="str">
        <f t="shared" si="306"/>
        <v>theater</v>
      </c>
      <c r="R3957" t="str">
        <f t="shared" si="307"/>
        <v>plays</v>
      </c>
      <c r="S3957" s="10">
        <f t="shared" si="308"/>
        <v>42306.848854166667</v>
      </c>
      <c r="T3957" s="10">
        <f t="shared" si="30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305"/>
        <v>0</v>
      </c>
      <c r="G3958" t="s">
        <v>8221</v>
      </c>
      <c r="H3958" t="e">
        <f>E3958/N3958</f>
        <v>#DIV/0!</v>
      </c>
      <c r="I3958" t="s">
        <v>8224</v>
      </c>
      <c r="J3958" t="s">
        <v>8246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t="str">
        <f t="shared" si="306"/>
        <v>theater</v>
      </c>
      <c r="R3958" t="str">
        <f t="shared" si="307"/>
        <v>plays</v>
      </c>
      <c r="S3958" s="10">
        <f t="shared" si="308"/>
        <v>42457.932025462964</v>
      </c>
      <c r="T3958" s="10">
        <f t="shared" si="30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305"/>
        <v>2.5000000000000001E-4</v>
      </c>
      <c r="G3959" t="s">
        <v>8221</v>
      </c>
      <c r="H3959">
        <f>E3959/N3959</f>
        <v>7</v>
      </c>
      <c r="I3959" t="s">
        <v>8224</v>
      </c>
      <c r="J3959" t="s">
        <v>8246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t="str">
        <f t="shared" si="306"/>
        <v>theater</v>
      </c>
      <c r="R3959" t="str">
        <f t="shared" si="307"/>
        <v>plays</v>
      </c>
      <c r="S3959" s="10">
        <f t="shared" si="308"/>
        <v>42513.976319444439</v>
      </c>
      <c r="T3959" s="10">
        <f t="shared" si="30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305"/>
        <v>0.32050000000000001</v>
      </c>
      <c r="G3960" t="s">
        <v>8221</v>
      </c>
      <c r="H3960">
        <f>E3960/N3960</f>
        <v>40.0625</v>
      </c>
      <c r="I3960" t="s">
        <v>8224</v>
      </c>
      <c r="J3960" t="s">
        <v>8246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t="str">
        <f t="shared" si="306"/>
        <v>theater</v>
      </c>
      <c r="R3960" t="str">
        <f t="shared" si="307"/>
        <v>plays</v>
      </c>
      <c r="S3960" s="10">
        <f t="shared" si="308"/>
        <v>41816.950370370374</v>
      </c>
      <c r="T3960" s="10">
        <f t="shared" si="30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305"/>
        <v>0.24333333333333335</v>
      </c>
      <c r="G3961" t="s">
        <v>8221</v>
      </c>
      <c r="H3961">
        <f>E3961/N3961</f>
        <v>24.333333333333332</v>
      </c>
      <c r="I3961" t="s">
        <v>8224</v>
      </c>
      <c r="J3961" t="s">
        <v>8246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t="str">
        <f t="shared" si="306"/>
        <v>theater</v>
      </c>
      <c r="R3961" t="str">
        <f t="shared" si="307"/>
        <v>plays</v>
      </c>
      <c r="S3961" s="10">
        <f t="shared" si="308"/>
        <v>41880.788842592592</v>
      </c>
      <c r="T3961" s="10">
        <f t="shared" si="30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305"/>
        <v>1.4999999999999999E-2</v>
      </c>
      <c r="G3962" t="s">
        <v>8221</v>
      </c>
      <c r="H3962">
        <f>E3962/N3962</f>
        <v>11.25</v>
      </c>
      <c r="I3962" t="s">
        <v>8224</v>
      </c>
      <c r="J3962" t="s">
        <v>8246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t="str">
        <f t="shared" si="306"/>
        <v>theater</v>
      </c>
      <c r="R3962" t="str">
        <f t="shared" si="307"/>
        <v>plays</v>
      </c>
      <c r="S3962" s="10">
        <f t="shared" si="308"/>
        <v>42342.845555555556</v>
      </c>
      <c r="T3962" s="10">
        <f t="shared" si="30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305"/>
        <v>4.1999999999999997E-3</v>
      </c>
      <c r="G3963" t="s">
        <v>8221</v>
      </c>
      <c r="H3963">
        <f>E3963/N3963</f>
        <v>10.5</v>
      </c>
      <c r="I3963" t="s">
        <v>8225</v>
      </c>
      <c r="J3963" t="s">
        <v>8247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t="str">
        <f t="shared" si="306"/>
        <v>theater</v>
      </c>
      <c r="R3963" t="str">
        <f t="shared" si="307"/>
        <v>plays</v>
      </c>
      <c r="S3963" s="10">
        <f t="shared" si="308"/>
        <v>41745.891319444447</v>
      </c>
      <c r="T3963" s="10">
        <f t="shared" si="30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305"/>
        <v>3.214285714285714E-2</v>
      </c>
      <c r="G3964" t="s">
        <v>8221</v>
      </c>
      <c r="H3964">
        <f>E3964/N3964</f>
        <v>15</v>
      </c>
      <c r="I3964" t="s">
        <v>8225</v>
      </c>
      <c r="J3964" t="s">
        <v>8247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t="str">
        <f t="shared" si="306"/>
        <v>theater</v>
      </c>
      <c r="R3964" t="str">
        <f t="shared" si="307"/>
        <v>plays</v>
      </c>
      <c r="S3964" s="10">
        <f t="shared" si="308"/>
        <v>42311.621458333335</v>
      </c>
      <c r="T3964" s="10">
        <f t="shared" si="30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305"/>
        <v>0</v>
      </c>
      <c r="G3965" t="s">
        <v>8221</v>
      </c>
      <c r="H3965" t="e">
        <f>E3965/N3965</f>
        <v>#DIV/0!</v>
      </c>
      <c r="I3965" t="s">
        <v>8229</v>
      </c>
      <c r="J3965" t="s">
        <v>8251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t="str">
        <f t="shared" si="306"/>
        <v>theater</v>
      </c>
      <c r="R3965" t="str">
        <f t="shared" si="307"/>
        <v>plays</v>
      </c>
      <c r="S3965" s="10">
        <f t="shared" si="308"/>
        <v>42296.154131944444</v>
      </c>
      <c r="T3965" s="10">
        <f t="shared" si="30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305"/>
        <v>6.3E-2</v>
      </c>
      <c r="G3966" t="s">
        <v>8221</v>
      </c>
      <c r="H3966">
        <f>E3966/N3966</f>
        <v>42</v>
      </c>
      <c r="I3966" t="s">
        <v>8224</v>
      </c>
      <c r="J3966" t="s">
        <v>8246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t="str">
        <f t="shared" si="306"/>
        <v>theater</v>
      </c>
      <c r="R3966" t="str">
        <f t="shared" si="307"/>
        <v>plays</v>
      </c>
      <c r="S3966" s="10">
        <f t="shared" si="308"/>
        <v>42053.722060185188</v>
      </c>
      <c r="T3966" s="10">
        <f t="shared" si="30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305"/>
        <v>0.14249999999999999</v>
      </c>
      <c r="G3967" t="s">
        <v>8221</v>
      </c>
      <c r="H3967">
        <f>E3967/N3967</f>
        <v>71.25</v>
      </c>
      <c r="I3967" t="s">
        <v>8224</v>
      </c>
      <c r="J3967" t="s">
        <v>8246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t="str">
        <f t="shared" si="306"/>
        <v>theater</v>
      </c>
      <c r="R3967" t="str">
        <f t="shared" si="307"/>
        <v>plays</v>
      </c>
      <c r="S3967" s="10">
        <f t="shared" si="308"/>
        <v>42414.235879629632</v>
      </c>
      <c r="T3967" s="10">
        <f t="shared" si="30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305"/>
        <v>6.0000000000000001E-3</v>
      </c>
      <c r="G3968" t="s">
        <v>8221</v>
      </c>
      <c r="H3968">
        <f>E3968/N3968</f>
        <v>22.5</v>
      </c>
      <c r="I3968" t="s">
        <v>8224</v>
      </c>
      <c r="J3968" t="s">
        <v>8246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t="str">
        <f t="shared" si="306"/>
        <v>theater</v>
      </c>
      <c r="R3968" t="str">
        <f t="shared" si="307"/>
        <v>plays</v>
      </c>
      <c r="S3968" s="10">
        <f t="shared" si="308"/>
        <v>41801.711550925924</v>
      </c>
      <c r="T3968" s="10">
        <f t="shared" si="30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305"/>
        <v>0.2411764705882353</v>
      </c>
      <c r="G3969" t="s">
        <v>8221</v>
      </c>
      <c r="H3969">
        <f>E3969/N3969</f>
        <v>41</v>
      </c>
      <c r="I3969" t="s">
        <v>8224</v>
      </c>
      <c r="J3969" t="s">
        <v>8246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t="str">
        <f t="shared" si="306"/>
        <v>theater</v>
      </c>
      <c r="R3969" t="str">
        <f t="shared" si="307"/>
        <v>plays</v>
      </c>
      <c r="S3969" s="10">
        <f t="shared" si="308"/>
        <v>42770.290590277778</v>
      </c>
      <c r="T3969" s="10">
        <f t="shared" si="30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si="305"/>
        <v>0.10539999999999999</v>
      </c>
      <c r="G3970" t="s">
        <v>8221</v>
      </c>
      <c r="H3970">
        <f>E3970/N3970</f>
        <v>47.909090909090907</v>
      </c>
      <c r="I3970" t="s">
        <v>8224</v>
      </c>
      <c r="J3970" t="s">
        <v>8246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t="str">
        <f t="shared" si="306"/>
        <v>theater</v>
      </c>
      <c r="R3970" t="str">
        <f t="shared" si="307"/>
        <v>plays</v>
      </c>
      <c r="S3970" s="10">
        <f t="shared" si="308"/>
        <v>42452.815659722226</v>
      </c>
      <c r="T3970" s="10">
        <f t="shared" si="309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ref="F3971:F4034" si="310">E3971/D3971</f>
        <v>7.4690265486725665E-2</v>
      </c>
      <c r="G3971" t="s">
        <v>8221</v>
      </c>
      <c r="H3971">
        <f>E3971/N3971</f>
        <v>35.166666666666664</v>
      </c>
      <c r="I3971" t="s">
        <v>8224</v>
      </c>
      <c r="J3971" t="s">
        <v>8246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t="str">
        <f t="shared" ref="Q3971:Q4034" si="311">LEFT(P3971,(FIND("/",P3971,1)-1))</f>
        <v>theater</v>
      </c>
      <c r="R3971" t="str">
        <f t="shared" ref="R3971:R4034" si="312">MID(P3971,FIND("/",P3971)+1,256)</f>
        <v>plays</v>
      </c>
      <c r="S3971" s="10">
        <f t="shared" ref="S3971:S4034" si="313">(((L3971/60)/60)/24)+DATE(1970,1,1)</f>
        <v>42601.854699074072</v>
      </c>
      <c r="T3971" s="10">
        <f t="shared" ref="T3971:T4034" si="314">(((K3971/60)/60)/24)+DATE(1970,1,1)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310"/>
        <v>7.3333333333333334E-4</v>
      </c>
      <c r="G3972" t="s">
        <v>8221</v>
      </c>
      <c r="H3972">
        <f>E3972/N3972</f>
        <v>5.5</v>
      </c>
      <c r="I3972" t="s">
        <v>8224</v>
      </c>
      <c r="J3972" t="s">
        <v>8246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t="str">
        <f t="shared" si="311"/>
        <v>theater</v>
      </c>
      <c r="R3972" t="str">
        <f t="shared" si="312"/>
        <v>plays</v>
      </c>
      <c r="S3972" s="10">
        <f t="shared" si="313"/>
        <v>42447.863553240735</v>
      </c>
      <c r="T3972" s="10">
        <f t="shared" si="314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310"/>
        <v>9.7142857142857135E-3</v>
      </c>
      <c r="G3973" t="s">
        <v>8221</v>
      </c>
      <c r="H3973">
        <f>E3973/N3973</f>
        <v>22.666666666666668</v>
      </c>
      <c r="I3973" t="s">
        <v>8224</v>
      </c>
      <c r="J3973" t="s">
        <v>8246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t="str">
        <f t="shared" si="311"/>
        <v>theater</v>
      </c>
      <c r="R3973" t="str">
        <f t="shared" si="312"/>
        <v>plays</v>
      </c>
      <c r="S3973" s="10">
        <f t="shared" si="313"/>
        <v>41811.536180555559</v>
      </c>
      <c r="T3973" s="10">
        <f t="shared" si="314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310"/>
        <v>0.21099999999999999</v>
      </c>
      <c r="G3974" t="s">
        <v>8221</v>
      </c>
      <c r="H3974">
        <f>E3974/N3974</f>
        <v>26.375</v>
      </c>
      <c r="I3974" t="s">
        <v>8224</v>
      </c>
      <c r="J3974" t="s">
        <v>8246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t="str">
        <f t="shared" si="311"/>
        <v>theater</v>
      </c>
      <c r="R3974" t="str">
        <f t="shared" si="312"/>
        <v>plays</v>
      </c>
      <c r="S3974" s="10">
        <f t="shared" si="313"/>
        <v>41981.067523148144</v>
      </c>
      <c r="T3974" s="10">
        <f t="shared" si="314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310"/>
        <v>0.78100000000000003</v>
      </c>
      <c r="G3975" t="s">
        <v>8221</v>
      </c>
      <c r="H3975">
        <f>E3975/N3975</f>
        <v>105.54054054054055</v>
      </c>
      <c r="I3975" t="s">
        <v>8224</v>
      </c>
      <c r="J3975" t="s">
        <v>8246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t="str">
        <f t="shared" si="311"/>
        <v>theater</v>
      </c>
      <c r="R3975" t="str">
        <f t="shared" si="312"/>
        <v>plays</v>
      </c>
      <c r="S3975" s="10">
        <f t="shared" si="313"/>
        <v>42469.68414351852</v>
      </c>
      <c r="T3975" s="10">
        <f t="shared" si="314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310"/>
        <v>0.32</v>
      </c>
      <c r="G3976" t="s">
        <v>8221</v>
      </c>
      <c r="H3976">
        <f>E3976/N3976</f>
        <v>29.09090909090909</v>
      </c>
      <c r="I3976" t="s">
        <v>8225</v>
      </c>
      <c r="J3976" t="s">
        <v>8247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t="str">
        <f t="shared" si="311"/>
        <v>theater</v>
      </c>
      <c r="R3976" t="str">
        <f t="shared" si="312"/>
        <v>plays</v>
      </c>
      <c r="S3976" s="10">
        <f t="shared" si="313"/>
        <v>42493.546851851846</v>
      </c>
      <c r="T3976" s="10">
        <f t="shared" si="314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310"/>
        <v>0</v>
      </c>
      <c r="G3977" t="s">
        <v>8221</v>
      </c>
      <c r="H3977" t="e">
        <f>E3977/N3977</f>
        <v>#DIV/0!</v>
      </c>
      <c r="I3977" t="s">
        <v>8224</v>
      </c>
      <c r="J3977" t="s">
        <v>8246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t="str">
        <f t="shared" si="311"/>
        <v>theater</v>
      </c>
      <c r="R3977" t="str">
        <f t="shared" si="312"/>
        <v>plays</v>
      </c>
      <c r="S3977" s="10">
        <f t="shared" si="313"/>
        <v>42534.866875</v>
      </c>
      <c r="T3977" s="10">
        <f t="shared" si="314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310"/>
        <v>0.47692307692307695</v>
      </c>
      <c r="G3978" t="s">
        <v>8221</v>
      </c>
      <c r="H3978">
        <f>E3978/N3978</f>
        <v>62</v>
      </c>
      <c r="I3978" t="s">
        <v>8224</v>
      </c>
      <c r="J3978" t="s">
        <v>8246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t="str">
        <f t="shared" si="311"/>
        <v>theater</v>
      </c>
      <c r="R3978" t="str">
        <f t="shared" si="312"/>
        <v>plays</v>
      </c>
      <c r="S3978" s="10">
        <f t="shared" si="313"/>
        <v>41830.858344907407</v>
      </c>
      <c r="T3978" s="10">
        <f t="shared" si="314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310"/>
        <v>1.4500000000000001E-2</v>
      </c>
      <c r="G3979" t="s">
        <v>8221</v>
      </c>
      <c r="H3979">
        <f>E3979/N3979</f>
        <v>217.5</v>
      </c>
      <c r="I3979" t="s">
        <v>8224</v>
      </c>
      <c r="J3979" t="s">
        <v>8246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t="str">
        <f t="shared" si="311"/>
        <v>theater</v>
      </c>
      <c r="R3979" t="str">
        <f t="shared" si="312"/>
        <v>plays</v>
      </c>
      <c r="S3979" s="10">
        <f t="shared" si="313"/>
        <v>42543.788564814815</v>
      </c>
      <c r="T3979" s="10">
        <f t="shared" si="314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310"/>
        <v>0.107</v>
      </c>
      <c r="G3980" t="s">
        <v>8221</v>
      </c>
      <c r="H3980">
        <f>E3980/N3980</f>
        <v>26.75</v>
      </c>
      <c r="I3980" t="s">
        <v>8224</v>
      </c>
      <c r="J3980" t="s">
        <v>8246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t="str">
        <f t="shared" si="311"/>
        <v>theater</v>
      </c>
      <c r="R3980" t="str">
        <f t="shared" si="312"/>
        <v>plays</v>
      </c>
      <c r="S3980" s="10">
        <f t="shared" si="313"/>
        <v>41975.642974537041</v>
      </c>
      <c r="T3980" s="10">
        <f t="shared" si="314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310"/>
        <v>1.8333333333333333E-2</v>
      </c>
      <c r="G3981" t="s">
        <v>8221</v>
      </c>
      <c r="H3981">
        <f>E3981/N3981</f>
        <v>18.333333333333332</v>
      </c>
      <c r="I3981" t="s">
        <v>8225</v>
      </c>
      <c r="J3981" t="s">
        <v>8247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t="str">
        <f t="shared" si="311"/>
        <v>theater</v>
      </c>
      <c r="R3981" t="str">
        <f t="shared" si="312"/>
        <v>plays</v>
      </c>
      <c r="S3981" s="10">
        <f t="shared" si="313"/>
        <v>42069.903437500005</v>
      </c>
      <c r="T3981" s="10">
        <f t="shared" si="314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310"/>
        <v>0.18</v>
      </c>
      <c r="G3982" t="s">
        <v>8221</v>
      </c>
      <c r="H3982">
        <f>E3982/N3982</f>
        <v>64.285714285714292</v>
      </c>
      <c r="I3982" t="s">
        <v>8224</v>
      </c>
      <c r="J3982" t="s">
        <v>8246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t="str">
        <f t="shared" si="311"/>
        <v>theater</v>
      </c>
      <c r="R3982" t="str">
        <f t="shared" si="312"/>
        <v>plays</v>
      </c>
      <c r="S3982" s="10">
        <f t="shared" si="313"/>
        <v>41795.598923611113</v>
      </c>
      <c r="T3982" s="10">
        <f t="shared" si="314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310"/>
        <v>4.0833333333333333E-2</v>
      </c>
      <c r="G3983" t="s">
        <v>8221</v>
      </c>
      <c r="H3983">
        <f>E3983/N3983</f>
        <v>175</v>
      </c>
      <c r="I3983" t="s">
        <v>8224</v>
      </c>
      <c r="J3983" t="s">
        <v>8246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t="str">
        <f t="shared" si="311"/>
        <v>theater</v>
      </c>
      <c r="R3983" t="str">
        <f t="shared" si="312"/>
        <v>plays</v>
      </c>
      <c r="S3983" s="10">
        <f t="shared" si="313"/>
        <v>42508.179965277777</v>
      </c>
      <c r="T3983" s="10">
        <f t="shared" si="314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310"/>
        <v>0.2</v>
      </c>
      <c r="G3984" t="s">
        <v>8221</v>
      </c>
      <c r="H3984">
        <f>E3984/N3984</f>
        <v>34</v>
      </c>
      <c r="I3984" t="s">
        <v>8225</v>
      </c>
      <c r="J3984" t="s">
        <v>8247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t="str">
        <f t="shared" si="311"/>
        <v>theater</v>
      </c>
      <c r="R3984" t="str">
        <f t="shared" si="312"/>
        <v>plays</v>
      </c>
      <c r="S3984" s="10">
        <f t="shared" si="313"/>
        <v>42132.809953703705</v>
      </c>
      <c r="T3984" s="10">
        <f t="shared" si="314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310"/>
        <v>0.34802513464991025</v>
      </c>
      <c r="G3985" t="s">
        <v>8221</v>
      </c>
      <c r="H3985">
        <f>E3985/N3985</f>
        <v>84.282608695652172</v>
      </c>
      <c r="I3985" t="s">
        <v>8224</v>
      </c>
      <c r="J3985" t="s">
        <v>8246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t="str">
        <f t="shared" si="311"/>
        <v>theater</v>
      </c>
      <c r="R3985" t="str">
        <f t="shared" si="312"/>
        <v>plays</v>
      </c>
      <c r="S3985" s="10">
        <f t="shared" si="313"/>
        <v>41747.86986111111</v>
      </c>
      <c r="T3985" s="10">
        <f t="shared" si="314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310"/>
        <v>6.3333333333333339E-2</v>
      </c>
      <c r="G3986" t="s">
        <v>8221</v>
      </c>
      <c r="H3986">
        <f>E3986/N3986</f>
        <v>9.5</v>
      </c>
      <c r="I3986" t="s">
        <v>8225</v>
      </c>
      <c r="J3986" t="s">
        <v>8247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t="str">
        <f t="shared" si="311"/>
        <v>theater</v>
      </c>
      <c r="R3986" t="str">
        <f t="shared" si="312"/>
        <v>plays</v>
      </c>
      <c r="S3986" s="10">
        <f t="shared" si="313"/>
        <v>41920.963472222218</v>
      </c>
      <c r="T3986" s="10">
        <f t="shared" si="314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310"/>
        <v>0.32050000000000001</v>
      </c>
      <c r="G3987" t="s">
        <v>8221</v>
      </c>
      <c r="H3987">
        <f>E3987/N3987</f>
        <v>33.736842105263158</v>
      </c>
      <c r="I3987" t="s">
        <v>8224</v>
      </c>
      <c r="J3987" t="s">
        <v>8246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t="str">
        <f t="shared" si="311"/>
        <v>theater</v>
      </c>
      <c r="R3987" t="str">
        <f t="shared" si="312"/>
        <v>plays</v>
      </c>
      <c r="S3987" s="10">
        <f t="shared" si="313"/>
        <v>42399.707407407404</v>
      </c>
      <c r="T3987" s="10">
        <f t="shared" si="314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310"/>
        <v>9.7600000000000006E-2</v>
      </c>
      <c r="G3988" t="s">
        <v>8221</v>
      </c>
      <c r="H3988">
        <f>E3988/N3988</f>
        <v>37.53846153846154</v>
      </c>
      <c r="I3988" t="s">
        <v>8225</v>
      </c>
      <c r="J3988" t="s">
        <v>8247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t="str">
        <f t="shared" si="311"/>
        <v>theater</v>
      </c>
      <c r="R3988" t="str">
        <f t="shared" si="312"/>
        <v>plays</v>
      </c>
      <c r="S3988" s="10">
        <f t="shared" si="313"/>
        <v>42467.548541666663</v>
      </c>
      <c r="T3988" s="10">
        <f t="shared" si="314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310"/>
        <v>0.3775</v>
      </c>
      <c r="G3989" t="s">
        <v>8221</v>
      </c>
      <c r="H3989">
        <f>E3989/N3989</f>
        <v>11.615384615384615</v>
      </c>
      <c r="I3989" t="s">
        <v>8225</v>
      </c>
      <c r="J3989" t="s">
        <v>8247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t="str">
        <f t="shared" si="311"/>
        <v>theater</v>
      </c>
      <c r="R3989" t="str">
        <f t="shared" si="312"/>
        <v>plays</v>
      </c>
      <c r="S3989" s="10">
        <f t="shared" si="313"/>
        <v>41765.92465277778</v>
      </c>
      <c r="T3989" s="10">
        <f t="shared" si="314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310"/>
        <v>2.1333333333333333E-2</v>
      </c>
      <c r="G3990" t="s">
        <v>8221</v>
      </c>
      <c r="H3990">
        <f>E3990/N3990</f>
        <v>8</v>
      </c>
      <c r="I3990" t="s">
        <v>8224</v>
      </c>
      <c r="J3990" t="s">
        <v>8246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t="str">
        <f t="shared" si="311"/>
        <v>theater</v>
      </c>
      <c r="R3990" t="str">
        <f t="shared" si="312"/>
        <v>plays</v>
      </c>
      <c r="S3990" s="10">
        <f t="shared" si="313"/>
        <v>42230.08116898148</v>
      </c>
      <c r="T3990" s="10">
        <f t="shared" si="314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310"/>
        <v>0</v>
      </c>
      <c r="G3991" t="s">
        <v>8221</v>
      </c>
      <c r="H3991" t="e">
        <f>E3991/N3991</f>
        <v>#DIV/0!</v>
      </c>
      <c r="I3991" t="s">
        <v>8224</v>
      </c>
      <c r="J3991" t="s">
        <v>8246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t="str">
        <f t="shared" si="311"/>
        <v>theater</v>
      </c>
      <c r="R3991" t="str">
        <f t="shared" si="312"/>
        <v>plays</v>
      </c>
      <c r="S3991" s="10">
        <f t="shared" si="313"/>
        <v>42286.749780092592</v>
      </c>
      <c r="T3991" s="10">
        <f t="shared" si="314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310"/>
        <v>4.1818181818181817E-2</v>
      </c>
      <c r="G3992" t="s">
        <v>8221</v>
      </c>
      <c r="H3992">
        <f>E3992/N3992</f>
        <v>23</v>
      </c>
      <c r="I3992" t="s">
        <v>8225</v>
      </c>
      <c r="J3992" t="s">
        <v>8247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t="str">
        <f t="shared" si="311"/>
        <v>theater</v>
      </c>
      <c r="R3992" t="str">
        <f t="shared" si="312"/>
        <v>plays</v>
      </c>
      <c r="S3992" s="10">
        <f t="shared" si="313"/>
        <v>42401.672372685185</v>
      </c>
      <c r="T3992" s="10">
        <f t="shared" si="314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310"/>
        <v>0.2</v>
      </c>
      <c r="G3993" t="s">
        <v>8221</v>
      </c>
      <c r="H3993">
        <f>E3993/N3993</f>
        <v>100</v>
      </c>
      <c r="I3993" t="s">
        <v>8224</v>
      </c>
      <c r="J3993" t="s">
        <v>8246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t="str">
        <f t="shared" si="311"/>
        <v>theater</v>
      </c>
      <c r="R3993" t="str">
        <f t="shared" si="312"/>
        <v>plays</v>
      </c>
      <c r="S3993" s="10">
        <f t="shared" si="313"/>
        <v>42125.644467592589</v>
      </c>
      <c r="T3993" s="10">
        <f t="shared" si="314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310"/>
        <v>5.4100000000000002E-2</v>
      </c>
      <c r="G3994" t="s">
        <v>8221</v>
      </c>
      <c r="H3994">
        <f>E3994/N3994</f>
        <v>60.111111111111114</v>
      </c>
      <c r="I3994" t="s">
        <v>8224</v>
      </c>
      <c r="J3994" t="s">
        <v>8246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t="str">
        <f t="shared" si="311"/>
        <v>theater</v>
      </c>
      <c r="R3994" t="str">
        <f t="shared" si="312"/>
        <v>plays</v>
      </c>
      <c r="S3994" s="10">
        <f t="shared" si="313"/>
        <v>42289.94049768518</v>
      </c>
      <c r="T3994" s="10">
        <f t="shared" si="314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310"/>
        <v>6.0000000000000002E-5</v>
      </c>
      <c r="G3995" t="s">
        <v>8221</v>
      </c>
      <c r="H3995">
        <f>E3995/N3995</f>
        <v>3</v>
      </c>
      <c r="I3995" t="s">
        <v>8224</v>
      </c>
      <c r="J3995" t="s">
        <v>8246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t="str">
        <f t="shared" si="311"/>
        <v>theater</v>
      </c>
      <c r="R3995" t="str">
        <f t="shared" si="312"/>
        <v>plays</v>
      </c>
      <c r="S3995" s="10">
        <f t="shared" si="313"/>
        <v>42107.864722222221</v>
      </c>
      <c r="T3995" s="10">
        <f t="shared" si="314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310"/>
        <v>2.5000000000000001E-3</v>
      </c>
      <c r="G3996" t="s">
        <v>8221</v>
      </c>
      <c r="H3996">
        <f>E3996/N3996</f>
        <v>5</v>
      </c>
      <c r="I3996" t="s">
        <v>8224</v>
      </c>
      <c r="J3996" t="s">
        <v>8246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t="str">
        <f t="shared" si="311"/>
        <v>theater</v>
      </c>
      <c r="R3996" t="str">
        <f t="shared" si="312"/>
        <v>plays</v>
      </c>
      <c r="S3996" s="10">
        <f t="shared" si="313"/>
        <v>41809.389930555553</v>
      </c>
      <c r="T3996" s="10">
        <f t="shared" si="314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310"/>
        <v>0.35</v>
      </c>
      <c r="G3997" t="s">
        <v>8221</v>
      </c>
      <c r="H3997">
        <f>E3997/N3997</f>
        <v>17.5</v>
      </c>
      <c r="I3997" t="s">
        <v>8225</v>
      </c>
      <c r="J3997" t="s">
        <v>8247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t="str">
        <f t="shared" si="311"/>
        <v>theater</v>
      </c>
      <c r="R3997" t="str">
        <f t="shared" si="312"/>
        <v>plays</v>
      </c>
      <c r="S3997" s="10">
        <f t="shared" si="313"/>
        <v>42019.683761574073</v>
      </c>
      <c r="T3997" s="10">
        <f t="shared" si="314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310"/>
        <v>0.16566666666666666</v>
      </c>
      <c r="G3998" t="s">
        <v>8221</v>
      </c>
      <c r="H3998">
        <f>E3998/N3998</f>
        <v>29.235294117647058</v>
      </c>
      <c r="I3998" t="s">
        <v>8224</v>
      </c>
      <c r="J3998" t="s">
        <v>8246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t="str">
        <f t="shared" si="311"/>
        <v>theater</v>
      </c>
      <c r="R3998" t="str">
        <f t="shared" si="312"/>
        <v>plays</v>
      </c>
      <c r="S3998" s="10">
        <f t="shared" si="313"/>
        <v>41950.26694444444</v>
      </c>
      <c r="T3998" s="10">
        <f t="shared" si="314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310"/>
        <v>0</v>
      </c>
      <c r="G3999" t="s">
        <v>8221</v>
      </c>
      <c r="H3999" t="e">
        <f>E3999/N3999</f>
        <v>#DIV/0!</v>
      </c>
      <c r="I3999" t="s">
        <v>8225</v>
      </c>
      <c r="J3999" t="s">
        <v>8247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t="str">
        <f t="shared" si="311"/>
        <v>theater</v>
      </c>
      <c r="R3999" t="str">
        <f t="shared" si="312"/>
        <v>plays</v>
      </c>
      <c r="S3999" s="10">
        <f t="shared" si="313"/>
        <v>42069.391446759255</v>
      </c>
      <c r="T3999" s="10">
        <f t="shared" si="314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310"/>
        <v>0.57199999999999995</v>
      </c>
      <c r="G4000" t="s">
        <v>8221</v>
      </c>
      <c r="H4000">
        <f>E4000/N4000</f>
        <v>59.583333333333336</v>
      </c>
      <c r="I4000" t="s">
        <v>8224</v>
      </c>
      <c r="J4000" t="s">
        <v>8246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t="str">
        <f t="shared" si="311"/>
        <v>theater</v>
      </c>
      <c r="R4000" t="str">
        <f t="shared" si="312"/>
        <v>plays</v>
      </c>
      <c r="S4000" s="10">
        <f t="shared" si="313"/>
        <v>42061.963263888887</v>
      </c>
      <c r="T4000" s="10">
        <f t="shared" si="314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310"/>
        <v>0.16514285714285715</v>
      </c>
      <c r="G4001" t="s">
        <v>8221</v>
      </c>
      <c r="H4001">
        <f>E4001/N4001</f>
        <v>82.571428571428569</v>
      </c>
      <c r="I4001" t="s">
        <v>8224</v>
      </c>
      <c r="J4001" t="s">
        <v>8246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t="str">
        <f t="shared" si="311"/>
        <v>theater</v>
      </c>
      <c r="R4001" t="str">
        <f t="shared" si="312"/>
        <v>plays</v>
      </c>
      <c r="S4001" s="10">
        <f t="shared" si="313"/>
        <v>41842.828680555554</v>
      </c>
      <c r="T4001" s="10">
        <f t="shared" si="314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310"/>
        <v>1.25E-3</v>
      </c>
      <c r="G4002" t="s">
        <v>8221</v>
      </c>
      <c r="H4002">
        <f>E4002/N4002</f>
        <v>10</v>
      </c>
      <c r="I4002" t="s">
        <v>8224</v>
      </c>
      <c r="J4002" t="s">
        <v>8246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t="str">
        <f t="shared" si="311"/>
        <v>theater</v>
      </c>
      <c r="R4002" t="str">
        <f t="shared" si="312"/>
        <v>plays</v>
      </c>
      <c r="S4002" s="10">
        <f t="shared" si="313"/>
        <v>42437.64534722222</v>
      </c>
      <c r="T4002" s="10">
        <f t="shared" si="314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310"/>
        <v>0.3775</v>
      </c>
      <c r="G4003" t="s">
        <v>8221</v>
      </c>
      <c r="H4003">
        <f>E4003/N4003</f>
        <v>32.357142857142854</v>
      </c>
      <c r="I4003" t="s">
        <v>8225</v>
      </c>
      <c r="J4003" t="s">
        <v>8247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t="str">
        <f t="shared" si="311"/>
        <v>theater</v>
      </c>
      <c r="R4003" t="str">
        <f t="shared" si="312"/>
        <v>plays</v>
      </c>
      <c r="S4003" s="10">
        <f t="shared" si="313"/>
        <v>42775.964212962965</v>
      </c>
      <c r="T4003" s="10">
        <f t="shared" si="314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310"/>
        <v>1.84E-2</v>
      </c>
      <c r="G4004" t="s">
        <v>8221</v>
      </c>
      <c r="H4004">
        <f>E4004/N4004</f>
        <v>5.75</v>
      </c>
      <c r="I4004" t="s">
        <v>8224</v>
      </c>
      <c r="J4004" t="s">
        <v>8246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t="str">
        <f t="shared" si="311"/>
        <v>theater</v>
      </c>
      <c r="R4004" t="str">
        <f t="shared" si="312"/>
        <v>plays</v>
      </c>
      <c r="S4004" s="10">
        <f t="shared" si="313"/>
        <v>41879.043530092589</v>
      </c>
      <c r="T4004" s="10">
        <f t="shared" si="314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310"/>
        <v>0.10050000000000001</v>
      </c>
      <c r="G4005" t="s">
        <v>8221</v>
      </c>
      <c r="H4005">
        <f>E4005/N4005</f>
        <v>100.5</v>
      </c>
      <c r="I4005" t="s">
        <v>8224</v>
      </c>
      <c r="J4005" t="s">
        <v>8246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t="str">
        <f t="shared" si="311"/>
        <v>theater</v>
      </c>
      <c r="R4005" t="str">
        <f t="shared" si="312"/>
        <v>plays</v>
      </c>
      <c r="S4005" s="10">
        <f t="shared" si="313"/>
        <v>42020.587349537032</v>
      </c>
      <c r="T4005" s="10">
        <f t="shared" si="314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310"/>
        <v>2E-3</v>
      </c>
      <c r="G4006" t="s">
        <v>8221</v>
      </c>
      <c r="H4006">
        <f>E4006/N4006</f>
        <v>1</v>
      </c>
      <c r="I4006" t="s">
        <v>8224</v>
      </c>
      <c r="J4006" t="s">
        <v>8246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t="str">
        <f t="shared" si="311"/>
        <v>theater</v>
      </c>
      <c r="R4006" t="str">
        <f t="shared" si="312"/>
        <v>plays</v>
      </c>
      <c r="S4006" s="10">
        <f t="shared" si="313"/>
        <v>41890.16269675926</v>
      </c>
      <c r="T4006" s="10">
        <f t="shared" si="314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310"/>
        <v>1.3333333333333334E-2</v>
      </c>
      <c r="G4007" t="s">
        <v>8221</v>
      </c>
      <c r="H4007">
        <f>E4007/N4007</f>
        <v>20</v>
      </c>
      <c r="I4007" t="s">
        <v>8224</v>
      </c>
      <c r="J4007" t="s">
        <v>8246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t="str">
        <f t="shared" si="311"/>
        <v>theater</v>
      </c>
      <c r="R4007" t="str">
        <f t="shared" si="312"/>
        <v>plays</v>
      </c>
      <c r="S4007" s="10">
        <f t="shared" si="313"/>
        <v>41872.807696759257</v>
      </c>
      <c r="T4007" s="10">
        <f t="shared" si="314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310"/>
        <v>6.666666666666667E-5</v>
      </c>
      <c r="G4008" t="s">
        <v>8221</v>
      </c>
      <c r="H4008">
        <f>E4008/N4008</f>
        <v>2</v>
      </c>
      <c r="I4008" t="s">
        <v>8224</v>
      </c>
      <c r="J4008" t="s">
        <v>8246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t="str">
        <f t="shared" si="311"/>
        <v>theater</v>
      </c>
      <c r="R4008" t="str">
        <f t="shared" si="312"/>
        <v>plays</v>
      </c>
      <c r="S4008" s="10">
        <f t="shared" si="313"/>
        <v>42391.772997685184</v>
      </c>
      <c r="T4008" s="10">
        <f t="shared" si="314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310"/>
        <v>2.5000000000000001E-3</v>
      </c>
      <c r="G4009" t="s">
        <v>8221</v>
      </c>
      <c r="H4009">
        <f>E4009/N4009</f>
        <v>5</v>
      </c>
      <c r="I4009" t="s">
        <v>8224</v>
      </c>
      <c r="J4009" t="s">
        <v>8246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t="str">
        <f t="shared" si="311"/>
        <v>theater</v>
      </c>
      <c r="R4009" t="str">
        <f t="shared" si="312"/>
        <v>plays</v>
      </c>
      <c r="S4009" s="10">
        <f t="shared" si="313"/>
        <v>41848.772928240738</v>
      </c>
      <c r="T4009" s="10">
        <f t="shared" si="314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310"/>
        <v>0.06</v>
      </c>
      <c r="G4010" t="s">
        <v>8221</v>
      </c>
      <c r="H4010">
        <f>E4010/N4010</f>
        <v>15</v>
      </c>
      <c r="I4010" t="s">
        <v>8225</v>
      </c>
      <c r="J4010" t="s">
        <v>8247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t="str">
        <f t="shared" si="311"/>
        <v>theater</v>
      </c>
      <c r="R4010" t="str">
        <f t="shared" si="312"/>
        <v>plays</v>
      </c>
      <c r="S4010" s="10">
        <f t="shared" si="313"/>
        <v>42177.964201388888</v>
      </c>
      <c r="T4010" s="10">
        <f t="shared" si="314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310"/>
        <v>3.8860103626943004E-2</v>
      </c>
      <c r="G4011" t="s">
        <v>8221</v>
      </c>
      <c r="H4011">
        <f>E4011/N4011</f>
        <v>25</v>
      </c>
      <c r="I4011" t="s">
        <v>8225</v>
      </c>
      <c r="J4011" t="s">
        <v>8247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t="str">
        <f t="shared" si="311"/>
        <v>theater</v>
      </c>
      <c r="R4011" t="str">
        <f t="shared" si="312"/>
        <v>plays</v>
      </c>
      <c r="S4011" s="10">
        <f t="shared" si="313"/>
        <v>41851.700925925928</v>
      </c>
      <c r="T4011" s="10">
        <f t="shared" si="314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310"/>
        <v>0.24194444444444443</v>
      </c>
      <c r="G4012" t="s">
        <v>8221</v>
      </c>
      <c r="H4012">
        <f>E4012/N4012</f>
        <v>45.842105263157897</v>
      </c>
      <c r="I4012" t="s">
        <v>8224</v>
      </c>
      <c r="J4012" t="s">
        <v>8246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t="str">
        <f t="shared" si="311"/>
        <v>theater</v>
      </c>
      <c r="R4012" t="str">
        <f t="shared" si="312"/>
        <v>plays</v>
      </c>
      <c r="S4012" s="10">
        <f t="shared" si="313"/>
        <v>41921.770439814813</v>
      </c>
      <c r="T4012" s="10">
        <f t="shared" si="314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310"/>
        <v>7.5999999999999998E-2</v>
      </c>
      <c r="G4013" t="s">
        <v>8221</v>
      </c>
      <c r="H4013">
        <f>E4013/N4013</f>
        <v>4.75</v>
      </c>
      <c r="I4013" t="s">
        <v>8225</v>
      </c>
      <c r="J4013" t="s">
        <v>8247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t="str">
        <f t="shared" si="311"/>
        <v>theater</v>
      </c>
      <c r="R4013" t="str">
        <f t="shared" si="312"/>
        <v>plays</v>
      </c>
      <c r="S4013" s="10">
        <f t="shared" si="313"/>
        <v>42002.54488425926</v>
      </c>
      <c r="T4013" s="10">
        <f t="shared" si="314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310"/>
        <v>0</v>
      </c>
      <c r="G4014" t="s">
        <v>8221</v>
      </c>
      <c r="H4014" t="e">
        <f>E4014/N4014</f>
        <v>#DIV/0!</v>
      </c>
      <c r="I4014" t="s">
        <v>8225</v>
      </c>
      <c r="J4014" t="s">
        <v>8247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t="str">
        <f t="shared" si="311"/>
        <v>theater</v>
      </c>
      <c r="R4014" t="str">
        <f t="shared" si="312"/>
        <v>plays</v>
      </c>
      <c r="S4014" s="10">
        <f t="shared" si="313"/>
        <v>42096.544548611113</v>
      </c>
      <c r="T4014" s="10">
        <f t="shared" si="314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310"/>
        <v>1.2999999999999999E-2</v>
      </c>
      <c r="G4015" t="s">
        <v>8221</v>
      </c>
      <c r="H4015">
        <f>E4015/N4015</f>
        <v>13</v>
      </c>
      <c r="I4015" t="s">
        <v>8224</v>
      </c>
      <c r="J4015" t="s">
        <v>8246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t="str">
        <f t="shared" si="311"/>
        <v>theater</v>
      </c>
      <c r="R4015" t="str">
        <f t="shared" si="312"/>
        <v>plays</v>
      </c>
      <c r="S4015" s="10">
        <f t="shared" si="313"/>
        <v>42021.301192129627</v>
      </c>
      <c r="T4015" s="10">
        <f t="shared" si="314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310"/>
        <v>0</v>
      </c>
      <c r="G4016" t="s">
        <v>8221</v>
      </c>
      <c r="H4016" t="e">
        <f>E4016/N4016</f>
        <v>#DIV/0!</v>
      </c>
      <c r="I4016" t="s">
        <v>8224</v>
      </c>
      <c r="J4016" t="s">
        <v>8246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t="str">
        <f t="shared" si="311"/>
        <v>theater</v>
      </c>
      <c r="R4016" t="str">
        <f t="shared" si="312"/>
        <v>plays</v>
      </c>
      <c r="S4016" s="10">
        <f t="shared" si="313"/>
        <v>42419.246168981481</v>
      </c>
      <c r="T4016" s="10">
        <f t="shared" si="314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310"/>
        <v>1.4285714285714287E-4</v>
      </c>
      <c r="G4017" t="s">
        <v>8221</v>
      </c>
      <c r="H4017">
        <f>E4017/N4017</f>
        <v>1</v>
      </c>
      <c r="I4017" t="s">
        <v>8224</v>
      </c>
      <c r="J4017" t="s">
        <v>8246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t="str">
        <f t="shared" si="311"/>
        <v>theater</v>
      </c>
      <c r="R4017" t="str">
        <f t="shared" si="312"/>
        <v>plays</v>
      </c>
      <c r="S4017" s="10">
        <f t="shared" si="313"/>
        <v>42174.780821759254</v>
      </c>
      <c r="T4017" s="10">
        <f t="shared" si="314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310"/>
        <v>0.14000000000000001</v>
      </c>
      <c r="G4018" t="s">
        <v>8221</v>
      </c>
      <c r="H4018">
        <f>E4018/N4018</f>
        <v>10</v>
      </c>
      <c r="I4018" t="s">
        <v>8225</v>
      </c>
      <c r="J4018" t="s">
        <v>8247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t="str">
        <f t="shared" si="311"/>
        <v>theater</v>
      </c>
      <c r="R4018" t="str">
        <f t="shared" si="312"/>
        <v>plays</v>
      </c>
      <c r="S4018" s="10">
        <f t="shared" si="313"/>
        <v>41869.872685185182</v>
      </c>
      <c r="T4018" s="10">
        <f t="shared" si="314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310"/>
        <v>1.0500000000000001E-2</v>
      </c>
      <c r="G4019" t="s">
        <v>8221</v>
      </c>
      <c r="H4019">
        <f>E4019/N4019</f>
        <v>52.5</v>
      </c>
      <c r="I4019" t="s">
        <v>8224</v>
      </c>
      <c r="J4019" t="s">
        <v>8246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t="str">
        <f t="shared" si="311"/>
        <v>theater</v>
      </c>
      <c r="R4019" t="str">
        <f t="shared" si="312"/>
        <v>plays</v>
      </c>
      <c r="S4019" s="10">
        <f t="shared" si="313"/>
        <v>41856.672152777777</v>
      </c>
      <c r="T4019" s="10">
        <f t="shared" si="314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310"/>
        <v>8.666666666666667E-2</v>
      </c>
      <c r="G4020" t="s">
        <v>8221</v>
      </c>
      <c r="H4020">
        <f>E4020/N4020</f>
        <v>32.5</v>
      </c>
      <c r="I4020" t="s">
        <v>8225</v>
      </c>
      <c r="J4020" t="s">
        <v>8247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t="str">
        <f t="shared" si="311"/>
        <v>theater</v>
      </c>
      <c r="R4020" t="str">
        <f t="shared" si="312"/>
        <v>plays</v>
      </c>
      <c r="S4020" s="10">
        <f t="shared" si="313"/>
        <v>42620.91097222222</v>
      </c>
      <c r="T4020" s="10">
        <f t="shared" si="314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310"/>
        <v>8.2857142857142851E-3</v>
      </c>
      <c r="G4021" t="s">
        <v>8221</v>
      </c>
      <c r="H4021">
        <f>E4021/N4021</f>
        <v>7.25</v>
      </c>
      <c r="I4021" t="s">
        <v>8224</v>
      </c>
      <c r="J4021" t="s">
        <v>8246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t="str">
        <f t="shared" si="311"/>
        <v>theater</v>
      </c>
      <c r="R4021" t="str">
        <f t="shared" si="312"/>
        <v>plays</v>
      </c>
      <c r="S4021" s="10">
        <f t="shared" si="313"/>
        <v>42417.675879629634</v>
      </c>
      <c r="T4021" s="10">
        <f t="shared" si="314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310"/>
        <v>0.16666666666666666</v>
      </c>
      <c r="G4022" t="s">
        <v>8221</v>
      </c>
      <c r="H4022">
        <f>E4022/N4022</f>
        <v>33.333333333333336</v>
      </c>
      <c r="I4022" t="s">
        <v>8224</v>
      </c>
      <c r="J4022" t="s">
        <v>8246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t="str">
        <f t="shared" si="311"/>
        <v>theater</v>
      </c>
      <c r="R4022" t="str">
        <f t="shared" si="312"/>
        <v>plays</v>
      </c>
      <c r="S4022" s="10">
        <f t="shared" si="313"/>
        <v>42057.190960648149</v>
      </c>
      <c r="T4022" s="10">
        <f t="shared" si="314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310"/>
        <v>8.3333333333333332E-3</v>
      </c>
      <c r="G4023" t="s">
        <v>8221</v>
      </c>
      <c r="H4023">
        <f>E4023/N4023</f>
        <v>62.5</v>
      </c>
      <c r="I4023" t="s">
        <v>8224</v>
      </c>
      <c r="J4023" t="s">
        <v>8246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t="str">
        <f t="shared" si="311"/>
        <v>theater</v>
      </c>
      <c r="R4023" t="str">
        <f t="shared" si="312"/>
        <v>plays</v>
      </c>
      <c r="S4023" s="10">
        <f t="shared" si="313"/>
        <v>41878.911550925928</v>
      </c>
      <c r="T4023" s="10">
        <f t="shared" si="314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310"/>
        <v>0.69561111111111107</v>
      </c>
      <c r="G4024" t="s">
        <v>8221</v>
      </c>
      <c r="H4024">
        <f>E4024/N4024</f>
        <v>63.558375634517766</v>
      </c>
      <c r="I4024" t="s">
        <v>8224</v>
      </c>
      <c r="J4024" t="s">
        <v>8246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t="str">
        <f t="shared" si="311"/>
        <v>theater</v>
      </c>
      <c r="R4024" t="str">
        <f t="shared" si="312"/>
        <v>plays</v>
      </c>
      <c r="S4024" s="10">
        <f t="shared" si="313"/>
        <v>41990.584108796291</v>
      </c>
      <c r="T4024" s="10">
        <f t="shared" si="314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310"/>
        <v>0</v>
      </c>
      <c r="G4025" t="s">
        <v>8221</v>
      </c>
      <c r="H4025" t="e">
        <f>E4025/N4025</f>
        <v>#DIV/0!</v>
      </c>
      <c r="I4025" t="s">
        <v>8224</v>
      </c>
      <c r="J4025" t="s">
        <v>8246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t="str">
        <f t="shared" si="311"/>
        <v>theater</v>
      </c>
      <c r="R4025" t="str">
        <f t="shared" si="312"/>
        <v>plays</v>
      </c>
      <c r="S4025" s="10">
        <f t="shared" si="313"/>
        <v>42408.999571759254</v>
      </c>
      <c r="T4025" s="10">
        <f t="shared" si="314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310"/>
        <v>1.2500000000000001E-2</v>
      </c>
      <c r="G4026" t="s">
        <v>8221</v>
      </c>
      <c r="H4026">
        <f>E4026/N4026</f>
        <v>10</v>
      </c>
      <c r="I4026" t="s">
        <v>8224</v>
      </c>
      <c r="J4026" t="s">
        <v>8246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t="str">
        <f t="shared" si="311"/>
        <v>theater</v>
      </c>
      <c r="R4026" t="str">
        <f t="shared" si="312"/>
        <v>plays</v>
      </c>
      <c r="S4026" s="10">
        <f t="shared" si="313"/>
        <v>42217.670104166667</v>
      </c>
      <c r="T4026" s="10">
        <f t="shared" si="314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310"/>
        <v>0.05</v>
      </c>
      <c r="G4027" t="s">
        <v>8221</v>
      </c>
      <c r="H4027">
        <f>E4027/N4027</f>
        <v>62.5</v>
      </c>
      <c r="I4027" t="s">
        <v>8230</v>
      </c>
      <c r="J4027" t="s">
        <v>8249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t="str">
        <f t="shared" si="311"/>
        <v>theater</v>
      </c>
      <c r="R4027" t="str">
        <f t="shared" si="312"/>
        <v>plays</v>
      </c>
      <c r="S4027" s="10">
        <f t="shared" si="313"/>
        <v>42151.237685185188</v>
      </c>
      <c r="T4027" s="10">
        <f t="shared" si="314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310"/>
        <v>0</v>
      </c>
      <c r="G4028" t="s">
        <v>8221</v>
      </c>
      <c r="H4028" t="e">
        <f>E4028/N4028</f>
        <v>#DIV/0!</v>
      </c>
      <c r="I4028" t="s">
        <v>8224</v>
      </c>
      <c r="J4028" t="s">
        <v>8246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t="str">
        <f t="shared" si="311"/>
        <v>theater</v>
      </c>
      <c r="R4028" t="str">
        <f t="shared" si="312"/>
        <v>plays</v>
      </c>
      <c r="S4028" s="10">
        <f t="shared" si="313"/>
        <v>42282.655543981484</v>
      </c>
      <c r="T4028" s="10">
        <f t="shared" si="314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310"/>
        <v>7.166666666666667E-2</v>
      </c>
      <c r="G4029" t="s">
        <v>8221</v>
      </c>
      <c r="H4029">
        <f>E4029/N4029</f>
        <v>30.714285714285715</v>
      </c>
      <c r="I4029" t="s">
        <v>8224</v>
      </c>
      <c r="J4029" t="s">
        <v>8246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t="str">
        <f t="shared" si="311"/>
        <v>theater</v>
      </c>
      <c r="R4029" t="str">
        <f t="shared" si="312"/>
        <v>plays</v>
      </c>
      <c r="S4029" s="10">
        <f t="shared" si="313"/>
        <v>42768.97084490741</v>
      </c>
      <c r="T4029" s="10">
        <f t="shared" si="314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310"/>
        <v>0.28050000000000003</v>
      </c>
      <c r="G4030" t="s">
        <v>8221</v>
      </c>
      <c r="H4030">
        <f>E4030/N4030</f>
        <v>51</v>
      </c>
      <c r="I4030" t="s">
        <v>8224</v>
      </c>
      <c r="J4030" t="s">
        <v>8246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t="str">
        <f t="shared" si="311"/>
        <v>theater</v>
      </c>
      <c r="R4030" t="str">
        <f t="shared" si="312"/>
        <v>plays</v>
      </c>
      <c r="S4030" s="10">
        <f t="shared" si="313"/>
        <v>41765.938657407409</v>
      </c>
      <c r="T4030" s="10">
        <f t="shared" si="314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310"/>
        <v>0</v>
      </c>
      <c r="G4031" t="s">
        <v>8221</v>
      </c>
      <c r="H4031" t="e">
        <f>E4031/N4031</f>
        <v>#DIV/0!</v>
      </c>
      <c r="I4031" t="s">
        <v>8224</v>
      </c>
      <c r="J4031" t="s">
        <v>8246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t="str">
        <f t="shared" si="311"/>
        <v>theater</v>
      </c>
      <c r="R4031" t="str">
        <f t="shared" si="312"/>
        <v>plays</v>
      </c>
      <c r="S4031" s="10">
        <f t="shared" si="313"/>
        <v>42322.025115740747</v>
      </c>
      <c r="T4031" s="10">
        <f t="shared" si="314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310"/>
        <v>0.16</v>
      </c>
      <c r="G4032" t="s">
        <v>8221</v>
      </c>
      <c r="H4032">
        <f>E4032/N4032</f>
        <v>66.666666666666671</v>
      </c>
      <c r="I4032" t="s">
        <v>8224</v>
      </c>
      <c r="J4032" t="s">
        <v>8246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t="str">
        <f t="shared" si="311"/>
        <v>theater</v>
      </c>
      <c r="R4032" t="str">
        <f t="shared" si="312"/>
        <v>plays</v>
      </c>
      <c r="S4032" s="10">
        <f t="shared" si="313"/>
        <v>42374.655081018514</v>
      </c>
      <c r="T4032" s="10">
        <f t="shared" si="314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310"/>
        <v>0</v>
      </c>
      <c r="G4033" t="s">
        <v>8221</v>
      </c>
      <c r="H4033" t="e">
        <f>E4033/N4033</f>
        <v>#DIV/0!</v>
      </c>
      <c r="I4033" t="s">
        <v>8224</v>
      </c>
      <c r="J4033" t="s">
        <v>8246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t="str">
        <f t="shared" si="311"/>
        <v>theater</v>
      </c>
      <c r="R4033" t="str">
        <f t="shared" si="312"/>
        <v>plays</v>
      </c>
      <c r="S4033" s="10">
        <f t="shared" si="313"/>
        <v>41941.585231481484</v>
      </c>
      <c r="T4033" s="10">
        <f t="shared" si="314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si="310"/>
        <v>6.8287037037037035E-2</v>
      </c>
      <c r="G4034" t="s">
        <v>8221</v>
      </c>
      <c r="H4034">
        <f>E4034/N4034</f>
        <v>59</v>
      </c>
      <c r="I4034" t="s">
        <v>8224</v>
      </c>
      <c r="J4034" t="s">
        <v>8246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t="str">
        <f t="shared" si="311"/>
        <v>theater</v>
      </c>
      <c r="R4034" t="str">
        <f t="shared" si="312"/>
        <v>plays</v>
      </c>
      <c r="S4034" s="10">
        <f t="shared" si="313"/>
        <v>42293.809212962966</v>
      </c>
      <c r="T4034" s="10">
        <f t="shared" si="314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ref="F4035:F4098" si="315">E4035/D4035</f>
        <v>0.25698702928870293</v>
      </c>
      <c r="G4035" t="s">
        <v>8221</v>
      </c>
      <c r="H4035">
        <f>E4035/N4035</f>
        <v>65.340319148936175</v>
      </c>
      <c r="I4035" t="s">
        <v>8225</v>
      </c>
      <c r="J4035" t="s">
        <v>8247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t="str">
        <f t="shared" ref="Q4035:Q4098" si="316">LEFT(P4035,(FIND("/",P4035,1)-1))</f>
        <v>theater</v>
      </c>
      <c r="R4035" t="str">
        <f t="shared" ref="R4035:R4098" si="317">MID(P4035,FIND("/",P4035)+1,256)</f>
        <v>plays</v>
      </c>
      <c r="S4035" s="10">
        <f t="shared" ref="S4035:S4098" si="318">(((L4035/60)/60)/24)+DATE(1970,1,1)</f>
        <v>42614.268796296295</v>
      </c>
      <c r="T4035" s="10">
        <f t="shared" ref="T4035:T4098" si="319">(((K4035/60)/60)/24)+DATE(1970,1,1)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315"/>
        <v>1.4814814814814815E-2</v>
      </c>
      <c r="G4036" t="s">
        <v>8221</v>
      </c>
      <c r="H4036">
        <f>E4036/N4036</f>
        <v>100</v>
      </c>
      <c r="I4036" t="s">
        <v>8224</v>
      </c>
      <c r="J4036" t="s">
        <v>8246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t="str">
        <f t="shared" si="316"/>
        <v>theater</v>
      </c>
      <c r="R4036" t="str">
        <f t="shared" si="317"/>
        <v>plays</v>
      </c>
      <c r="S4036" s="10">
        <f t="shared" si="318"/>
        <v>42067.947337962964</v>
      </c>
      <c r="T4036" s="10">
        <f t="shared" si="31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315"/>
        <v>0.36849999999999999</v>
      </c>
      <c r="G4037" t="s">
        <v>8221</v>
      </c>
      <c r="H4037">
        <f>E4037/N4037</f>
        <v>147.4</v>
      </c>
      <c r="I4037" t="s">
        <v>8224</v>
      </c>
      <c r="J4037" t="s">
        <v>8246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t="str">
        <f t="shared" si="316"/>
        <v>theater</v>
      </c>
      <c r="R4037" t="str">
        <f t="shared" si="317"/>
        <v>plays</v>
      </c>
      <c r="S4037" s="10">
        <f t="shared" si="318"/>
        <v>41903.882951388885</v>
      </c>
      <c r="T4037" s="10">
        <f t="shared" si="31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315"/>
        <v>0.47049999999999997</v>
      </c>
      <c r="G4038" t="s">
        <v>8221</v>
      </c>
      <c r="H4038">
        <f>E4038/N4038</f>
        <v>166.05882352941177</v>
      </c>
      <c r="I4038" t="s">
        <v>8224</v>
      </c>
      <c r="J4038" t="s">
        <v>8246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t="str">
        <f t="shared" si="316"/>
        <v>theater</v>
      </c>
      <c r="R4038" t="str">
        <f t="shared" si="317"/>
        <v>plays</v>
      </c>
      <c r="S4038" s="10">
        <f t="shared" si="318"/>
        <v>41804.937083333331</v>
      </c>
      <c r="T4038" s="10">
        <f t="shared" si="31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315"/>
        <v>0.11428571428571428</v>
      </c>
      <c r="G4039" t="s">
        <v>8221</v>
      </c>
      <c r="H4039">
        <f>E4039/N4039</f>
        <v>40</v>
      </c>
      <c r="I4039" t="s">
        <v>8224</v>
      </c>
      <c r="J4039" t="s">
        <v>8246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t="str">
        <f t="shared" si="316"/>
        <v>theater</v>
      </c>
      <c r="R4039" t="str">
        <f t="shared" si="317"/>
        <v>plays</v>
      </c>
      <c r="S4039" s="10">
        <f t="shared" si="318"/>
        <v>42497.070775462969</v>
      </c>
      <c r="T4039" s="10">
        <f t="shared" si="31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315"/>
        <v>0.12039999999999999</v>
      </c>
      <c r="G4040" t="s">
        <v>8221</v>
      </c>
      <c r="H4040">
        <f>E4040/N4040</f>
        <v>75.25</v>
      </c>
      <c r="I4040" t="s">
        <v>8224</v>
      </c>
      <c r="J4040" t="s">
        <v>8246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t="str">
        <f t="shared" si="316"/>
        <v>theater</v>
      </c>
      <c r="R4040" t="str">
        <f t="shared" si="317"/>
        <v>plays</v>
      </c>
      <c r="S4040" s="10">
        <f t="shared" si="318"/>
        <v>41869.798726851855</v>
      </c>
      <c r="T4040" s="10">
        <f t="shared" si="31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315"/>
        <v>0.6</v>
      </c>
      <c r="G4041" t="s">
        <v>8221</v>
      </c>
      <c r="H4041">
        <f>E4041/N4041</f>
        <v>60</v>
      </c>
      <c r="I4041" t="s">
        <v>8224</v>
      </c>
      <c r="J4041" t="s">
        <v>8246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t="str">
        <f t="shared" si="316"/>
        <v>theater</v>
      </c>
      <c r="R4041" t="str">
        <f t="shared" si="317"/>
        <v>plays</v>
      </c>
      <c r="S4041" s="10">
        <f t="shared" si="318"/>
        <v>42305.670914351853</v>
      </c>
      <c r="T4041" s="10">
        <f t="shared" si="31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315"/>
        <v>0.3125</v>
      </c>
      <c r="G4042" t="s">
        <v>8221</v>
      </c>
      <c r="H4042">
        <f>E4042/N4042</f>
        <v>1250</v>
      </c>
      <c r="I4042" t="s">
        <v>8224</v>
      </c>
      <c r="J4042" t="s">
        <v>8246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t="str">
        <f t="shared" si="316"/>
        <v>theater</v>
      </c>
      <c r="R4042" t="str">
        <f t="shared" si="317"/>
        <v>plays</v>
      </c>
      <c r="S4042" s="10">
        <f t="shared" si="318"/>
        <v>42144.231527777782</v>
      </c>
      <c r="T4042" s="10">
        <f t="shared" si="31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315"/>
        <v>4.1999999999999997E-3</v>
      </c>
      <c r="G4043" t="s">
        <v>8221</v>
      </c>
      <c r="H4043">
        <f>E4043/N4043</f>
        <v>10.5</v>
      </c>
      <c r="I4043" t="s">
        <v>8225</v>
      </c>
      <c r="J4043" t="s">
        <v>8247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t="str">
        <f t="shared" si="316"/>
        <v>theater</v>
      </c>
      <c r="R4043" t="str">
        <f t="shared" si="317"/>
        <v>plays</v>
      </c>
      <c r="S4043" s="10">
        <f t="shared" si="318"/>
        <v>42559.474004629628</v>
      </c>
      <c r="T4043" s="10">
        <f t="shared" si="31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315"/>
        <v>2.0999999999999999E-3</v>
      </c>
      <c r="G4044" t="s">
        <v>8221</v>
      </c>
      <c r="H4044">
        <f>E4044/N4044</f>
        <v>7</v>
      </c>
      <c r="I4044" t="s">
        <v>8224</v>
      </c>
      <c r="J4044" t="s">
        <v>8246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t="str">
        <f t="shared" si="316"/>
        <v>theater</v>
      </c>
      <c r="R4044" t="str">
        <f t="shared" si="317"/>
        <v>plays</v>
      </c>
      <c r="S4044" s="10">
        <f t="shared" si="318"/>
        <v>41995.084074074075</v>
      </c>
      <c r="T4044" s="10">
        <f t="shared" si="31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315"/>
        <v>0</v>
      </c>
      <c r="G4045" t="s">
        <v>8221</v>
      </c>
      <c r="H4045" t="e">
        <f>E4045/N4045</f>
        <v>#DIV/0!</v>
      </c>
      <c r="I4045" t="s">
        <v>8229</v>
      </c>
      <c r="J4045" t="s">
        <v>8251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t="str">
        <f t="shared" si="316"/>
        <v>theater</v>
      </c>
      <c r="R4045" t="str">
        <f t="shared" si="317"/>
        <v>plays</v>
      </c>
      <c r="S4045" s="10">
        <f t="shared" si="318"/>
        <v>41948.957465277781</v>
      </c>
      <c r="T4045" s="10">
        <f t="shared" si="31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315"/>
        <v>0.375</v>
      </c>
      <c r="G4046" t="s">
        <v>8221</v>
      </c>
      <c r="H4046">
        <f>E4046/N4046</f>
        <v>56.25</v>
      </c>
      <c r="I4046" t="s">
        <v>8224</v>
      </c>
      <c r="J4046" t="s">
        <v>8246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t="str">
        <f t="shared" si="316"/>
        <v>theater</v>
      </c>
      <c r="R4046" t="str">
        <f t="shared" si="317"/>
        <v>plays</v>
      </c>
      <c r="S4046" s="10">
        <f t="shared" si="318"/>
        <v>42074.219699074078</v>
      </c>
      <c r="T4046" s="10">
        <f t="shared" si="31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315"/>
        <v>2.0000000000000001E-4</v>
      </c>
      <c r="G4047" t="s">
        <v>8221</v>
      </c>
      <c r="H4047">
        <f>E4047/N4047</f>
        <v>1</v>
      </c>
      <c r="I4047" t="s">
        <v>8226</v>
      </c>
      <c r="J4047" t="s">
        <v>8248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t="str">
        <f t="shared" si="316"/>
        <v>theater</v>
      </c>
      <c r="R4047" t="str">
        <f t="shared" si="317"/>
        <v>plays</v>
      </c>
      <c r="S4047" s="10">
        <f t="shared" si="318"/>
        <v>41842.201261574075</v>
      </c>
      <c r="T4047" s="10">
        <f t="shared" si="31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315"/>
        <v>8.2142857142857142E-2</v>
      </c>
      <c r="G4048" t="s">
        <v>8221</v>
      </c>
      <c r="H4048">
        <f>E4048/N4048</f>
        <v>38.333333333333336</v>
      </c>
      <c r="I4048" t="s">
        <v>8224</v>
      </c>
      <c r="J4048" t="s">
        <v>8246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t="str">
        <f t="shared" si="316"/>
        <v>theater</v>
      </c>
      <c r="R4048" t="str">
        <f t="shared" si="317"/>
        <v>plays</v>
      </c>
      <c r="S4048" s="10">
        <f t="shared" si="318"/>
        <v>41904.650578703702</v>
      </c>
      <c r="T4048" s="10">
        <f t="shared" si="31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315"/>
        <v>2.1999999999999999E-2</v>
      </c>
      <c r="G4049" t="s">
        <v>8221</v>
      </c>
      <c r="H4049">
        <f>E4049/N4049</f>
        <v>27.5</v>
      </c>
      <c r="I4049" t="s">
        <v>8224</v>
      </c>
      <c r="J4049" t="s">
        <v>8246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t="str">
        <f t="shared" si="316"/>
        <v>theater</v>
      </c>
      <c r="R4049" t="str">
        <f t="shared" si="317"/>
        <v>plays</v>
      </c>
      <c r="S4049" s="10">
        <f t="shared" si="318"/>
        <v>41991.022488425922</v>
      </c>
      <c r="T4049" s="10">
        <f t="shared" si="31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315"/>
        <v>0.17652941176470588</v>
      </c>
      <c r="G4050" t="s">
        <v>8221</v>
      </c>
      <c r="H4050">
        <f>E4050/N4050</f>
        <v>32.978021978021978</v>
      </c>
      <c r="I4050" t="s">
        <v>8225</v>
      </c>
      <c r="J4050" t="s">
        <v>8247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t="str">
        <f t="shared" si="316"/>
        <v>theater</v>
      </c>
      <c r="R4050" t="str">
        <f t="shared" si="317"/>
        <v>plays</v>
      </c>
      <c r="S4050" s="10">
        <f t="shared" si="318"/>
        <v>42436.509108796294</v>
      </c>
      <c r="T4050" s="10">
        <f t="shared" si="31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315"/>
        <v>8.0000000000000004E-4</v>
      </c>
      <c r="G4051" t="s">
        <v>8221</v>
      </c>
      <c r="H4051">
        <f>E4051/N4051</f>
        <v>16</v>
      </c>
      <c r="I4051" t="s">
        <v>8224</v>
      </c>
      <c r="J4051" t="s">
        <v>8246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t="str">
        <f t="shared" si="316"/>
        <v>theater</v>
      </c>
      <c r="R4051" t="str">
        <f t="shared" si="317"/>
        <v>plays</v>
      </c>
      <c r="S4051" s="10">
        <f t="shared" si="318"/>
        <v>42169.958506944444</v>
      </c>
      <c r="T4051" s="10">
        <f t="shared" si="31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315"/>
        <v>6.6666666666666664E-4</v>
      </c>
      <c r="G4052" t="s">
        <v>8221</v>
      </c>
      <c r="H4052">
        <f>E4052/N4052</f>
        <v>1</v>
      </c>
      <c r="I4052" t="s">
        <v>8224</v>
      </c>
      <c r="J4052" t="s">
        <v>8246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t="str">
        <f t="shared" si="316"/>
        <v>theater</v>
      </c>
      <c r="R4052" t="str">
        <f t="shared" si="317"/>
        <v>plays</v>
      </c>
      <c r="S4052" s="10">
        <f t="shared" si="318"/>
        <v>41905.636469907404</v>
      </c>
      <c r="T4052" s="10">
        <f t="shared" si="31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315"/>
        <v>0</v>
      </c>
      <c r="G4053" t="s">
        <v>8221</v>
      </c>
      <c r="H4053" t="e">
        <f>E4053/N4053</f>
        <v>#DIV/0!</v>
      </c>
      <c r="I4053" t="s">
        <v>8224</v>
      </c>
      <c r="J4053" t="s">
        <v>8246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t="str">
        <f t="shared" si="316"/>
        <v>theater</v>
      </c>
      <c r="R4053" t="str">
        <f t="shared" si="317"/>
        <v>plays</v>
      </c>
      <c r="S4053" s="10">
        <f t="shared" si="318"/>
        <v>41761.810150462967</v>
      </c>
      <c r="T4053" s="10">
        <f t="shared" si="31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315"/>
        <v>0.37533333333333335</v>
      </c>
      <c r="G4054" t="s">
        <v>8221</v>
      </c>
      <c r="H4054">
        <f>E4054/N4054</f>
        <v>86.615384615384613</v>
      </c>
      <c r="I4054" t="s">
        <v>8224</v>
      </c>
      <c r="J4054" t="s">
        <v>8246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t="str">
        <f t="shared" si="316"/>
        <v>theater</v>
      </c>
      <c r="R4054" t="str">
        <f t="shared" si="317"/>
        <v>plays</v>
      </c>
      <c r="S4054" s="10">
        <f t="shared" si="318"/>
        <v>41865.878657407404</v>
      </c>
      <c r="T4054" s="10">
        <f t="shared" si="31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315"/>
        <v>0.22</v>
      </c>
      <c r="G4055" t="s">
        <v>8221</v>
      </c>
      <c r="H4055">
        <f>E4055/N4055</f>
        <v>55</v>
      </c>
      <c r="I4055" t="s">
        <v>8225</v>
      </c>
      <c r="J4055" t="s">
        <v>8247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t="str">
        <f t="shared" si="316"/>
        <v>theater</v>
      </c>
      <c r="R4055" t="str">
        <f t="shared" si="317"/>
        <v>plays</v>
      </c>
      <c r="S4055" s="10">
        <f t="shared" si="318"/>
        <v>41928.690138888887</v>
      </c>
      <c r="T4055" s="10">
        <f t="shared" si="31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315"/>
        <v>0</v>
      </c>
      <c r="G4056" t="s">
        <v>8221</v>
      </c>
      <c r="H4056" t="e">
        <f>E4056/N4056</f>
        <v>#DIV/0!</v>
      </c>
      <c r="I4056" t="s">
        <v>8224</v>
      </c>
      <c r="J4056" t="s">
        <v>8246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t="str">
        <f t="shared" si="316"/>
        <v>theater</v>
      </c>
      <c r="R4056" t="str">
        <f t="shared" si="317"/>
        <v>plays</v>
      </c>
      <c r="S4056" s="10">
        <f t="shared" si="318"/>
        <v>42613.841261574074</v>
      </c>
      <c r="T4056" s="10">
        <f t="shared" si="31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315"/>
        <v>0.1762</v>
      </c>
      <c r="G4057" t="s">
        <v>8221</v>
      </c>
      <c r="H4057">
        <f>E4057/N4057</f>
        <v>41.952380952380949</v>
      </c>
      <c r="I4057" t="s">
        <v>8225</v>
      </c>
      <c r="J4057" t="s">
        <v>8247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t="str">
        <f t="shared" si="316"/>
        <v>theater</v>
      </c>
      <c r="R4057" t="str">
        <f t="shared" si="317"/>
        <v>plays</v>
      </c>
      <c r="S4057" s="10">
        <f t="shared" si="318"/>
        <v>41779.648506944446</v>
      </c>
      <c r="T4057" s="10">
        <f t="shared" si="31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315"/>
        <v>0.53</v>
      </c>
      <c r="G4058" t="s">
        <v>8221</v>
      </c>
      <c r="H4058">
        <f>E4058/N4058</f>
        <v>88.333333333333329</v>
      </c>
      <c r="I4058" t="s">
        <v>8224</v>
      </c>
      <c r="J4058" t="s">
        <v>8246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t="str">
        <f t="shared" si="316"/>
        <v>theater</v>
      </c>
      <c r="R4058" t="str">
        <f t="shared" si="317"/>
        <v>plays</v>
      </c>
      <c r="S4058" s="10">
        <f t="shared" si="318"/>
        <v>42534.933321759265</v>
      </c>
      <c r="T4058" s="10">
        <f t="shared" si="31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315"/>
        <v>0.22142857142857142</v>
      </c>
      <c r="G4059" t="s">
        <v>8221</v>
      </c>
      <c r="H4059">
        <f>E4059/N4059</f>
        <v>129.16666666666666</v>
      </c>
      <c r="I4059" t="s">
        <v>8225</v>
      </c>
      <c r="J4059" t="s">
        <v>8247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t="str">
        <f t="shared" si="316"/>
        <v>theater</v>
      </c>
      <c r="R4059" t="str">
        <f t="shared" si="317"/>
        <v>plays</v>
      </c>
      <c r="S4059" s="10">
        <f t="shared" si="318"/>
        <v>42310.968518518523</v>
      </c>
      <c r="T4059" s="10">
        <f t="shared" si="31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315"/>
        <v>2.5333333333333333E-2</v>
      </c>
      <c r="G4060" t="s">
        <v>8221</v>
      </c>
      <c r="H4060">
        <f>E4060/N4060</f>
        <v>23.75</v>
      </c>
      <c r="I4060" t="s">
        <v>8224</v>
      </c>
      <c r="J4060" t="s">
        <v>8246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t="str">
        <f t="shared" si="316"/>
        <v>theater</v>
      </c>
      <c r="R4060" t="str">
        <f t="shared" si="317"/>
        <v>plays</v>
      </c>
      <c r="S4060" s="10">
        <f t="shared" si="318"/>
        <v>42446.060694444444</v>
      </c>
      <c r="T4060" s="10">
        <f t="shared" si="31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315"/>
        <v>2.5000000000000001E-2</v>
      </c>
      <c r="G4061" t="s">
        <v>8221</v>
      </c>
      <c r="H4061">
        <f>E4061/N4061</f>
        <v>35.714285714285715</v>
      </c>
      <c r="I4061" t="s">
        <v>8229</v>
      </c>
      <c r="J4061" t="s">
        <v>8251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t="str">
        <f t="shared" si="316"/>
        <v>theater</v>
      </c>
      <c r="R4061" t="str">
        <f t="shared" si="317"/>
        <v>plays</v>
      </c>
      <c r="S4061" s="10">
        <f t="shared" si="318"/>
        <v>41866.640648148146</v>
      </c>
      <c r="T4061" s="10">
        <f t="shared" si="31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315"/>
        <v>2.8500000000000001E-2</v>
      </c>
      <c r="G4062" t="s">
        <v>8221</v>
      </c>
      <c r="H4062">
        <f>E4062/N4062</f>
        <v>57</v>
      </c>
      <c r="I4062" t="s">
        <v>8229</v>
      </c>
      <c r="J4062" t="s">
        <v>8251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t="str">
        <f t="shared" si="316"/>
        <v>theater</v>
      </c>
      <c r="R4062" t="str">
        <f t="shared" si="317"/>
        <v>plays</v>
      </c>
      <c r="S4062" s="10">
        <f t="shared" si="318"/>
        <v>41779.695092592592</v>
      </c>
      <c r="T4062" s="10">
        <f t="shared" si="31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315"/>
        <v>0</v>
      </c>
      <c r="G4063" t="s">
        <v>8221</v>
      </c>
      <c r="H4063" t="e">
        <f>E4063/N4063</f>
        <v>#DIV/0!</v>
      </c>
      <c r="I4063" t="s">
        <v>8224</v>
      </c>
      <c r="J4063" t="s">
        <v>8246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t="str">
        <f t="shared" si="316"/>
        <v>theater</v>
      </c>
      <c r="R4063" t="str">
        <f t="shared" si="317"/>
        <v>plays</v>
      </c>
      <c r="S4063" s="10">
        <f t="shared" si="318"/>
        <v>42421.141469907408</v>
      </c>
      <c r="T4063" s="10">
        <f t="shared" si="31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315"/>
        <v>2.4500000000000001E-2</v>
      </c>
      <c r="G4064" t="s">
        <v>8221</v>
      </c>
      <c r="H4064">
        <f>E4064/N4064</f>
        <v>163.33333333333334</v>
      </c>
      <c r="I4064" t="s">
        <v>8224</v>
      </c>
      <c r="J4064" t="s">
        <v>8246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t="str">
        <f t="shared" si="316"/>
        <v>theater</v>
      </c>
      <c r="R4064" t="str">
        <f t="shared" si="317"/>
        <v>plays</v>
      </c>
      <c r="S4064" s="10">
        <f t="shared" si="318"/>
        <v>42523.739212962959</v>
      </c>
      <c r="T4064" s="10">
        <f t="shared" si="31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315"/>
        <v>1.4210526315789474E-2</v>
      </c>
      <c r="G4065" t="s">
        <v>8221</v>
      </c>
      <c r="H4065">
        <f>E4065/N4065</f>
        <v>15</v>
      </c>
      <c r="I4065" t="s">
        <v>8225</v>
      </c>
      <c r="J4065" t="s">
        <v>8247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t="str">
        <f t="shared" si="316"/>
        <v>theater</v>
      </c>
      <c r="R4065" t="str">
        <f t="shared" si="317"/>
        <v>plays</v>
      </c>
      <c r="S4065" s="10">
        <f t="shared" si="318"/>
        <v>41787.681527777779</v>
      </c>
      <c r="T4065" s="10">
        <f t="shared" si="31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315"/>
        <v>0.1925</v>
      </c>
      <c r="G4066" t="s">
        <v>8221</v>
      </c>
      <c r="H4066">
        <f>E4066/N4066</f>
        <v>64.166666666666671</v>
      </c>
      <c r="I4066" t="s">
        <v>8226</v>
      </c>
      <c r="J4066" t="s">
        <v>8248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t="str">
        <f t="shared" si="316"/>
        <v>theater</v>
      </c>
      <c r="R4066" t="str">
        <f t="shared" si="317"/>
        <v>plays</v>
      </c>
      <c r="S4066" s="10">
        <f t="shared" si="318"/>
        <v>42093.588263888887</v>
      </c>
      <c r="T4066" s="10">
        <f t="shared" si="31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315"/>
        <v>6.7499999999999999E-3</v>
      </c>
      <c r="G4067" t="s">
        <v>8221</v>
      </c>
      <c r="H4067">
        <f>E4067/N4067</f>
        <v>6.75</v>
      </c>
      <c r="I4067" t="s">
        <v>8224</v>
      </c>
      <c r="J4067" t="s">
        <v>8246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t="str">
        <f t="shared" si="316"/>
        <v>theater</v>
      </c>
      <c r="R4067" t="str">
        <f t="shared" si="317"/>
        <v>plays</v>
      </c>
      <c r="S4067" s="10">
        <f t="shared" si="318"/>
        <v>41833.951516203706</v>
      </c>
      <c r="T4067" s="10">
        <f t="shared" si="31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315"/>
        <v>1.6666666666666668E-3</v>
      </c>
      <c r="G4068" t="s">
        <v>8221</v>
      </c>
      <c r="H4068">
        <f>E4068/N4068</f>
        <v>25</v>
      </c>
      <c r="I4068" t="s">
        <v>8224</v>
      </c>
      <c r="J4068" t="s">
        <v>8246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t="str">
        <f t="shared" si="316"/>
        <v>theater</v>
      </c>
      <c r="R4068" t="str">
        <f t="shared" si="317"/>
        <v>plays</v>
      </c>
      <c r="S4068" s="10">
        <f t="shared" si="318"/>
        <v>42479.039212962962</v>
      </c>
      <c r="T4068" s="10">
        <f t="shared" si="31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315"/>
        <v>0.60899999999999999</v>
      </c>
      <c r="G4069" t="s">
        <v>8221</v>
      </c>
      <c r="H4069">
        <f>E4069/N4069</f>
        <v>179.11764705882354</v>
      </c>
      <c r="I4069" t="s">
        <v>8224</v>
      </c>
      <c r="J4069" t="s">
        <v>8246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t="str">
        <f t="shared" si="316"/>
        <v>theater</v>
      </c>
      <c r="R4069" t="str">
        <f t="shared" si="317"/>
        <v>plays</v>
      </c>
      <c r="S4069" s="10">
        <f t="shared" si="318"/>
        <v>42235.117476851854</v>
      </c>
      <c r="T4069" s="10">
        <f t="shared" si="31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315"/>
        <v>0.01</v>
      </c>
      <c r="G4070" t="s">
        <v>8221</v>
      </c>
      <c r="H4070">
        <f>E4070/N4070</f>
        <v>34.950000000000003</v>
      </c>
      <c r="I4070" t="s">
        <v>8224</v>
      </c>
      <c r="J4070" t="s">
        <v>8246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t="str">
        <f t="shared" si="316"/>
        <v>theater</v>
      </c>
      <c r="R4070" t="str">
        <f t="shared" si="317"/>
        <v>plays</v>
      </c>
      <c r="S4070" s="10">
        <f t="shared" si="318"/>
        <v>42718.963599537034</v>
      </c>
      <c r="T4070" s="10">
        <f t="shared" si="31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315"/>
        <v>0.34399999999999997</v>
      </c>
      <c r="G4071" t="s">
        <v>8221</v>
      </c>
      <c r="H4071">
        <f>E4071/N4071</f>
        <v>33.07692307692308</v>
      </c>
      <c r="I4071" t="s">
        <v>8225</v>
      </c>
      <c r="J4071" t="s">
        <v>8247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t="str">
        <f t="shared" si="316"/>
        <v>theater</v>
      </c>
      <c r="R4071" t="str">
        <f t="shared" si="317"/>
        <v>plays</v>
      </c>
      <c r="S4071" s="10">
        <f t="shared" si="318"/>
        <v>42022.661527777775</v>
      </c>
      <c r="T4071" s="10">
        <f t="shared" si="31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315"/>
        <v>0.16500000000000001</v>
      </c>
      <c r="G4072" t="s">
        <v>8221</v>
      </c>
      <c r="H4072">
        <f>E4072/N4072</f>
        <v>27.5</v>
      </c>
      <c r="I4072" t="s">
        <v>8224</v>
      </c>
      <c r="J4072" t="s">
        <v>8246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t="str">
        <f t="shared" si="316"/>
        <v>theater</v>
      </c>
      <c r="R4072" t="str">
        <f t="shared" si="317"/>
        <v>plays</v>
      </c>
      <c r="S4072" s="10">
        <f t="shared" si="318"/>
        <v>42031.666898148149</v>
      </c>
      <c r="T4072" s="10">
        <f t="shared" si="31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315"/>
        <v>0</v>
      </c>
      <c r="G4073" t="s">
        <v>8221</v>
      </c>
      <c r="H4073" t="e">
        <f>E4073/N4073</f>
        <v>#DIV/0!</v>
      </c>
      <c r="I4073" t="s">
        <v>8238</v>
      </c>
      <c r="J4073" t="s">
        <v>8256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t="str">
        <f t="shared" si="316"/>
        <v>theater</v>
      </c>
      <c r="R4073" t="str">
        <f t="shared" si="317"/>
        <v>plays</v>
      </c>
      <c r="S4073" s="10">
        <f t="shared" si="318"/>
        <v>42700.804756944446</v>
      </c>
      <c r="T4073" s="10">
        <f t="shared" si="31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315"/>
        <v>4.0000000000000001E-3</v>
      </c>
      <c r="G4074" t="s">
        <v>8221</v>
      </c>
      <c r="H4074">
        <f>E4074/N4074</f>
        <v>2</v>
      </c>
      <c r="I4074" t="s">
        <v>8225</v>
      </c>
      <c r="J4074" t="s">
        <v>8247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t="str">
        <f t="shared" si="316"/>
        <v>theater</v>
      </c>
      <c r="R4074" t="str">
        <f t="shared" si="317"/>
        <v>plays</v>
      </c>
      <c r="S4074" s="10">
        <f t="shared" si="318"/>
        <v>41812.77443287037</v>
      </c>
      <c r="T4074" s="10">
        <f t="shared" si="31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315"/>
        <v>1.0571428571428572E-2</v>
      </c>
      <c r="G4075" t="s">
        <v>8221</v>
      </c>
      <c r="H4075">
        <f>E4075/N4075</f>
        <v>18.5</v>
      </c>
      <c r="I4075" t="s">
        <v>8224</v>
      </c>
      <c r="J4075" t="s">
        <v>8246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t="str">
        <f t="shared" si="316"/>
        <v>theater</v>
      </c>
      <c r="R4075" t="str">
        <f t="shared" si="317"/>
        <v>plays</v>
      </c>
      <c r="S4075" s="10">
        <f t="shared" si="318"/>
        <v>42078.34520833334</v>
      </c>
      <c r="T4075" s="10">
        <f t="shared" si="31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315"/>
        <v>0.26727272727272727</v>
      </c>
      <c r="G4076" t="s">
        <v>8221</v>
      </c>
      <c r="H4076">
        <f>E4076/N4076</f>
        <v>35</v>
      </c>
      <c r="I4076" t="s">
        <v>8225</v>
      </c>
      <c r="J4076" t="s">
        <v>8247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t="str">
        <f t="shared" si="316"/>
        <v>theater</v>
      </c>
      <c r="R4076" t="str">
        <f t="shared" si="317"/>
        <v>plays</v>
      </c>
      <c r="S4076" s="10">
        <f t="shared" si="318"/>
        <v>42283.552951388891</v>
      </c>
      <c r="T4076" s="10">
        <f t="shared" si="31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315"/>
        <v>0.28799999999999998</v>
      </c>
      <c r="G4077" t="s">
        <v>8221</v>
      </c>
      <c r="H4077">
        <f>E4077/N4077</f>
        <v>44.307692307692307</v>
      </c>
      <c r="I4077" t="s">
        <v>8225</v>
      </c>
      <c r="J4077" t="s">
        <v>8247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t="str">
        <f t="shared" si="316"/>
        <v>theater</v>
      </c>
      <c r="R4077" t="str">
        <f t="shared" si="317"/>
        <v>plays</v>
      </c>
      <c r="S4077" s="10">
        <f t="shared" si="318"/>
        <v>41779.045937499999</v>
      </c>
      <c r="T4077" s="10">
        <f t="shared" si="31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315"/>
        <v>0</v>
      </c>
      <c r="G4078" t="s">
        <v>8221</v>
      </c>
      <c r="H4078" t="e">
        <f>E4078/N4078</f>
        <v>#DIV/0!</v>
      </c>
      <c r="I4078" t="s">
        <v>8224</v>
      </c>
      <c r="J4078" t="s">
        <v>8246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t="str">
        <f t="shared" si="316"/>
        <v>theater</v>
      </c>
      <c r="R4078" t="str">
        <f t="shared" si="317"/>
        <v>plays</v>
      </c>
      <c r="S4078" s="10">
        <f t="shared" si="318"/>
        <v>41905.795706018522</v>
      </c>
      <c r="T4078" s="10">
        <f t="shared" si="31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315"/>
        <v>8.8999999999999996E-2</v>
      </c>
      <c r="G4079" t="s">
        <v>8221</v>
      </c>
      <c r="H4079">
        <f>E4079/N4079</f>
        <v>222.5</v>
      </c>
      <c r="I4079" t="s">
        <v>8224</v>
      </c>
      <c r="J4079" t="s">
        <v>8246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t="str">
        <f t="shared" si="316"/>
        <v>theater</v>
      </c>
      <c r="R4079" t="str">
        <f t="shared" si="317"/>
        <v>plays</v>
      </c>
      <c r="S4079" s="10">
        <f t="shared" si="318"/>
        <v>42695.7105787037</v>
      </c>
      <c r="T4079" s="10">
        <f t="shared" si="31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315"/>
        <v>0</v>
      </c>
      <c r="G4080" t="s">
        <v>8221</v>
      </c>
      <c r="H4080" t="e">
        <f>E4080/N4080</f>
        <v>#DIV/0!</v>
      </c>
      <c r="I4080" t="s">
        <v>8225</v>
      </c>
      <c r="J4080" t="s">
        <v>8247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t="str">
        <f t="shared" si="316"/>
        <v>theater</v>
      </c>
      <c r="R4080" t="str">
        <f t="shared" si="317"/>
        <v>plays</v>
      </c>
      <c r="S4080" s="10">
        <f t="shared" si="318"/>
        <v>42732.787523148145</v>
      </c>
      <c r="T4080" s="10">
        <f t="shared" si="31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315"/>
        <v>1.6666666666666668E-3</v>
      </c>
      <c r="G4081" t="s">
        <v>8221</v>
      </c>
      <c r="H4081">
        <f>E4081/N4081</f>
        <v>5</v>
      </c>
      <c r="I4081" t="s">
        <v>8224</v>
      </c>
      <c r="J4081" t="s">
        <v>8246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t="str">
        <f t="shared" si="316"/>
        <v>theater</v>
      </c>
      <c r="R4081" t="str">
        <f t="shared" si="317"/>
        <v>plays</v>
      </c>
      <c r="S4081" s="10">
        <f t="shared" si="318"/>
        <v>42510.938900462963</v>
      </c>
      <c r="T4081" s="10">
        <f t="shared" si="31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315"/>
        <v>0</v>
      </c>
      <c r="G4082" t="s">
        <v>8221</v>
      </c>
      <c r="H4082" t="e">
        <f>E4082/N4082</f>
        <v>#DIV/0!</v>
      </c>
      <c r="I4082" t="s">
        <v>8224</v>
      </c>
      <c r="J4082" t="s">
        <v>8246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t="str">
        <f t="shared" si="316"/>
        <v>theater</v>
      </c>
      <c r="R4082" t="str">
        <f t="shared" si="317"/>
        <v>plays</v>
      </c>
      <c r="S4082" s="10">
        <f t="shared" si="318"/>
        <v>42511.698101851856</v>
      </c>
      <c r="T4082" s="10">
        <f t="shared" si="31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315"/>
        <v>0.15737410071942445</v>
      </c>
      <c r="G4083" t="s">
        <v>8221</v>
      </c>
      <c r="H4083">
        <f>E4083/N4083</f>
        <v>29.166666666666668</v>
      </c>
      <c r="I4083" t="s">
        <v>8224</v>
      </c>
      <c r="J4083" t="s">
        <v>8246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t="str">
        <f t="shared" si="316"/>
        <v>theater</v>
      </c>
      <c r="R4083" t="str">
        <f t="shared" si="317"/>
        <v>plays</v>
      </c>
      <c r="S4083" s="10">
        <f t="shared" si="318"/>
        <v>42041.581307870365</v>
      </c>
      <c r="T4083" s="10">
        <f t="shared" si="31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315"/>
        <v>0.02</v>
      </c>
      <c r="G4084" t="s">
        <v>8221</v>
      </c>
      <c r="H4084">
        <f>E4084/N4084</f>
        <v>1.5</v>
      </c>
      <c r="I4084" t="s">
        <v>8224</v>
      </c>
      <c r="J4084" t="s">
        <v>8246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t="str">
        <f t="shared" si="316"/>
        <v>theater</v>
      </c>
      <c r="R4084" t="str">
        <f t="shared" si="317"/>
        <v>plays</v>
      </c>
      <c r="S4084" s="10">
        <f t="shared" si="318"/>
        <v>42307.189270833333</v>
      </c>
      <c r="T4084" s="10">
        <f t="shared" si="31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315"/>
        <v>0.21685714285714286</v>
      </c>
      <c r="G4085" t="s">
        <v>8221</v>
      </c>
      <c r="H4085">
        <f>E4085/N4085</f>
        <v>126.5</v>
      </c>
      <c r="I4085" t="s">
        <v>8224</v>
      </c>
      <c r="J4085" t="s">
        <v>8246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t="str">
        <f t="shared" si="316"/>
        <v>theater</v>
      </c>
      <c r="R4085" t="str">
        <f t="shared" si="317"/>
        <v>plays</v>
      </c>
      <c r="S4085" s="10">
        <f t="shared" si="318"/>
        <v>42353.761759259258</v>
      </c>
      <c r="T4085" s="10">
        <f t="shared" si="31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315"/>
        <v>3.3333333333333335E-3</v>
      </c>
      <c r="G4086" t="s">
        <v>8221</v>
      </c>
      <c r="H4086">
        <f>E4086/N4086</f>
        <v>10</v>
      </c>
      <c r="I4086" t="s">
        <v>8237</v>
      </c>
      <c r="J4086" t="s">
        <v>8249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t="str">
        <f t="shared" si="316"/>
        <v>theater</v>
      </c>
      <c r="R4086" t="str">
        <f t="shared" si="317"/>
        <v>plays</v>
      </c>
      <c r="S4086" s="10">
        <f t="shared" si="318"/>
        <v>42622.436412037037</v>
      </c>
      <c r="T4086" s="10">
        <f t="shared" si="31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315"/>
        <v>2.8571428571428571E-3</v>
      </c>
      <c r="G4087" t="s">
        <v>8221</v>
      </c>
      <c r="H4087">
        <f>E4087/N4087</f>
        <v>10</v>
      </c>
      <c r="I4087" t="s">
        <v>8224</v>
      </c>
      <c r="J4087" t="s">
        <v>8246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t="str">
        <f t="shared" si="316"/>
        <v>theater</v>
      </c>
      <c r="R4087" t="str">
        <f t="shared" si="317"/>
        <v>plays</v>
      </c>
      <c r="S4087" s="10">
        <f t="shared" si="318"/>
        <v>42058.603877314818</v>
      </c>
      <c r="T4087" s="10">
        <f t="shared" si="31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315"/>
        <v>4.7E-2</v>
      </c>
      <c r="G4088" t="s">
        <v>8221</v>
      </c>
      <c r="H4088">
        <f>E4088/N4088</f>
        <v>9.4</v>
      </c>
      <c r="I4088" t="s">
        <v>8224</v>
      </c>
      <c r="J4088" t="s">
        <v>8246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t="str">
        <f t="shared" si="316"/>
        <v>theater</v>
      </c>
      <c r="R4088" t="str">
        <f t="shared" si="317"/>
        <v>plays</v>
      </c>
      <c r="S4088" s="10">
        <f t="shared" si="318"/>
        <v>42304.940960648149</v>
      </c>
      <c r="T4088" s="10">
        <f t="shared" si="31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315"/>
        <v>0</v>
      </c>
      <c r="G4089" t="s">
        <v>8221</v>
      </c>
      <c r="H4089" t="e">
        <f>E4089/N4089</f>
        <v>#DIV/0!</v>
      </c>
      <c r="I4089" t="s">
        <v>8224</v>
      </c>
      <c r="J4089" t="s">
        <v>8246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t="str">
        <f t="shared" si="316"/>
        <v>theater</v>
      </c>
      <c r="R4089" t="str">
        <f t="shared" si="317"/>
        <v>plays</v>
      </c>
      <c r="S4089" s="10">
        <f t="shared" si="318"/>
        <v>42538.742893518516</v>
      </c>
      <c r="T4089" s="10">
        <f t="shared" si="31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315"/>
        <v>0.108</v>
      </c>
      <c r="G4090" t="s">
        <v>8221</v>
      </c>
      <c r="H4090">
        <f>E4090/N4090</f>
        <v>72</v>
      </c>
      <c r="I4090" t="s">
        <v>8225</v>
      </c>
      <c r="J4090" t="s">
        <v>8247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t="str">
        <f t="shared" si="316"/>
        <v>theater</v>
      </c>
      <c r="R4090" t="str">
        <f t="shared" si="317"/>
        <v>plays</v>
      </c>
      <c r="S4090" s="10">
        <f t="shared" si="318"/>
        <v>41990.612546296295</v>
      </c>
      <c r="T4090" s="10">
        <f t="shared" si="31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315"/>
        <v>4.8000000000000001E-2</v>
      </c>
      <c r="G4091" t="s">
        <v>8221</v>
      </c>
      <c r="H4091">
        <f>E4091/N4091</f>
        <v>30</v>
      </c>
      <c r="I4091" t="s">
        <v>8224</v>
      </c>
      <c r="J4091" t="s">
        <v>8246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t="str">
        <f t="shared" si="316"/>
        <v>theater</v>
      </c>
      <c r="R4091" t="str">
        <f t="shared" si="317"/>
        <v>plays</v>
      </c>
      <c r="S4091" s="10">
        <f t="shared" si="318"/>
        <v>42122.732499999998</v>
      </c>
      <c r="T4091" s="10">
        <f t="shared" si="31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315"/>
        <v>3.2000000000000001E-2</v>
      </c>
      <c r="G4092" t="s">
        <v>8221</v>
      </c>
      <c r="H4092">
        <f>E4092/N4092</f>
        <v>10.666666666666666</v>
      </c>
      <c r="I4092" t="s">
        <v>8224</v>
      </c>
      <c r="J4092" t="s">
        <v>8246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t="str">
        <f t="shared" si="316"/>
        <v>theater</v>
      </c>
      <c r="R4092" t="str">
        <f t="shared" si="317"/>
        <v>plays</v>
      </c>
      <c r="S4092" s="10">
        <f t="shared" si="318"/>
        <v>42209.67288194444</v>
      </c>
      <c r="T4092" s="10">
        <f t="shared" si="31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315"/>
        <v>0.1275</v>
      </c>
      <c r="G4093" t="s">
        <v>8221</v>
      </c>
      <c r="H4093">
        <f>E4093/N4093</f>
        <v>25.5</v>
      </c>
      <c r="I4093" t="s">
        <v>8224</v>
      </c>
      <c r="J4093" t="s">
        <v>8246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t="str">
        <f t="shared" si="316"/>
        <v>theater</v>
      </c>
      <c r="R4093" t="str">
        <f t="shared" si="317"/>
        <v>plays</v>
      </c>
      <c r="S4093" s="10">
        <f t="shared" si="318"/>
        <v>41990.506377314814</v>
      </c>
      <c r="T4093" s="10">
        <f t="shared" si="31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315"/>
        <v>1.8181818181818181E-4</v>
      </c>
      <c r="G4094" t="s">
        <v>8221</v>
      </c>
      <c r="H4094">
        <f>E4094/N4094</f>
        <v>20</v>
      </c>
      <c r="I4094" t="s">
        <v>8224</v>
      </c>
      <c r="J4094" t="s">
        <v>8246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t="str">
        <f t="shared" si="316"/>
        <v>theater</v>
      </c>
      <c r="R4094" t="str">
        <f t="shared" si="317"/>
        <v>plays</v>
      </c>
      <c r="S4094" s="10">
        <f t="shared" si="318"/>
        <v>42039.194988425923</v>
      </c>
      <c r="T4094" s="10">
        <f t="shared" si="31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315"/>
        <v>2.4E-2</v>
      </c>
      <c r="G4095" t="s">
        <v>8221</v>
      </c>
      <c r="H4095">
        <f>E4095/N4095</f>
        <v>15</v>
      </c>
      <c r="I4095" t="s">
        <v>8225</v>
      </c>
      <c r="J4095" t="s">
        <v>8247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t="str">
        <f t="shared" si="316"/>
        <v>theater</v>
      </c>
      <c r="R4095" t="str">
        <f t="shared" si="317"/>
        <v>plays</v>
      </c>
      <c r="S4095" s="10">
        <f t="shared" si="318"/>
        <v>42178.815891203703</v>
      </c>
      <c r="T4095" s="10">
        <f t="shared" si="31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315"/>
        <v>0.36499999999999999</v>
      </c>
      <c r="G4096" t="s">
        <v>8221</v>
      </c>
      <c r="H4096">
        <f>E4096/N4096</f>
        <v>91.25</v>
      </c>
      <c r="I4096" t="s">
        <v>8224</v>
      </c>
      <c r="J4096" t="s">
        <v>8246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t="str">
        <f t="shared" si="316"/>
        <v>theater</v>
      </c>
      <c r="R4096" t="str">
        <f t="shared" si="317"/>
        <v>plays</v>
      </c>
      <c r="S4096" s="10">
        <f t="shared" si="318"/>
        <v>41890.086805555555</v>
      </c>
      <c r="T4096" s="10">
        <f t="shared" si="31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315"/>
        <v>2.6666666666666668E-2</v>
      </c>
      <c r="G4097" t="s">
        <v>8221</v>
      </c>
      <c r="H4097">
        <f>E4097/N4097</f>
        <v>800</v>
      </c>
      <c r="I4097" t="s">
        <v>8238</v>
      </c>
      <c r="J4097" t="s">
        <v>8256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t="str">
        <f t="shared" si="316"/>
        <v>theater</v>
      </c>
      <c r="R4097" t="str">
        <f t="shared" si="317"/>
        <v>plays</v>
      </c>
      <c r="S4097" s="10">
        <f t="shared" si="318"/>
        <v>42693.031828703708</v>
      </c>
      <c r="T4097" s="10">
        <f t="shared" si="31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si="315"/>
        <v>0.11428571428571428</v>
      </c>
      <c r="G4098" t="s">
        <v>8221</v>
      </c>
      <c r="H4098">
        <f>E4098/N4098</f>
        <v>80</v>
      </c>
      <c r="I4098" t="s">
        <v>8225</v>
      </c>
      <c r="J4098" t="s">
        <v>8247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t="str">
        <f t="shared" si="316"/>
        <v>theater</v>
      </c>
      <c r="R4098" t="str">
        <f t="shared" si="317"/>
        <v>plays</v>
      </c>
      <c r="S4098" s="10">
        <f t="shared" si="318"/>
        <v>42750.530312499999</v>
      </c>
      <c r="T4098" s="10">
        <f t="shared" si="31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ref="F4099:F4115" si="320">E4099/D4099</f>
        <v>0</v>
      </c>
      <c r="G4099" t="s">
        <v>8221</v>
      </c>
      <c r="H4099" t="e">
        <f>E4099/N4099</f>
        <v>#DIV/0!</v>
      </c>
      <c r="I4099" t="s">
        <v>8225</v>
      </c>
      <c r="J4099" t="s">
        <v>8247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t="str">
        <f t="shared" ref="Q4099:Q4115" si="321">LEFT(P4099,(FIND("/",P4099,1)-1))</f>
        <v>theater</v>
      </c>
      <c r="R4099" t="str">
        <f t="shared" ref="R4099:R4115" si="322">MID(P4099,FIND("/",P4099)+1,256)</f>
        <v>plays</v>
      </c>
      <c r="S4099" s="10">
        <f t="shared" ref="S4099:S4115" si="323">(((L4099/60)/60)/24)+DATE(1970,1,1)</f>
        <v>42344.824502314819</v>
      </c>
      <c r="T4099" s="10">
        <f t="shared" ref="T4099:T4115" si="324">(((K4099/60)/60)/24)+DATE(1970,1,1)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320"/>
        <v>0</v>
      </c>
      <c r="G4100" t="s">
        <v>8221</v>
      </c>
      <c r="H4100" t="e">
        <f>E4100/N4100</f>
        <v>#DIV/0!</v>
      </c>
      <c r="I4100" t="s">
        <v>8224</v>
      </c>
      <c r="J4100" t="s">
        <v>8246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t="str">
        <f t="shared" si="321"/>
        <v>theater</v>
      </c>
      <c r="R4100" t="str">
        <f t="shared" si="322"/>
        <v>plays</v>
      </c>
      <c r="S4100" s="10">
        <f t="shared" si="323"/>
        <v>42495.722187499996</v>
      </c>
      <c r="T4100" s="10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320"/>
        <v>1.1111111111111112E-2</v>
      </c>
      <c r="G4101" t="s">
        <v>8221</v>
      </c>
      <c r="H4101">
        <f>E4101/N4101</f>
        <v>50</v>
      </c>
      <c r="I4101" t="s">
        <v>8224</v>
      </c>
      <c r="J4101" t="s">
        <v>8246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t="str">
        <f t="shared" si="321"/>
        <v>theater</v>
      </c>
      <c r="R4101" t="str">
        <f t="shared" si="322"/>
        <v>plays</v>
      </c>
      <c r="S4101" s="10">
        <f t="shared" si="323"/>
        <v>42570.850381944445</v>
      </c>
      <c r="T4101" s="10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320"/>
        <v>0</v>
      </c>
      <c r="G4102" t="s">
        <v>8221</v>
      </c>
      <c r="H4102" t="e">
        <f>E4102/N4102</f>
        <v>#DIV/0!</v>
      </c>
      <c r="I4102" t="s">
        <v>8224</v>
      </c>
      <c r="J4102" t="s">
        <v>8246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t="str">
        <f t="shared" si="321"/>
        <v>theater</v>
      </c>
      <c r="R4102" t="str">
        <f t="shared" si="322"/>
        <v>plays</v>
      </c>
      <c r="S4102" s="10">
        <f t="shared" si="323"/>
        <v>41927.124884259261</v>
      </c>
      <c r="T4102" s="10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320"/>
        <v>0</v>
      </c>
      <c r="G4103" t="s">
        <v>8221</v>
      </c>
      <c r="H4103" t="e">
        <f>E4103/N4103</f>
        <v>#DIV/0!</v>
      </c>
      <c r="I4103" t="s">
        <v>8224</v>
      </c>
      <c r="J4103" t="s">
        <v>8246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t="str">
        <f t="shared" si="321"/>
        <v>theater</v>
      </c>
      <c r="R4103" t="str">
        <f t="shared" si="322"/>
        <v>plays</v>
      </c>
      <c r="S4103" s="10">
        <f t="shared" si="323"/>
        <v>42730.903726851851</v>
      </c>
      <c r="T4103" s="10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320"/>
        <v>0.27400000000000002</v>
      </c>
      <c r="G4104" t="s">
        <v>8221</v>
      </c>
      <c r="H4104">
        <f>E4104/N4104</f>
        <v>22.833333333333332</v>
      </c>
      <c r="I4104" t="s">
        <v>8224</v>
      </c>
      <c r="J4104" t="s">
        <v>8246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t="str">
        <f t="shared" si="321"/>
        <v>theater</v>
      </c>
      <c r="R4104" t="str">
        <f t="shared" si="322"/>
        <v>plays</v>
      </c>
      <c r="S4104" s="10">
        <f t="shared" si="323"/>
        <v>42475.848067129627</v>
      </c>
      <c r="T4104" s="10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320"/>
        <v>0.1</v>
      </c>
      <c r="G4105" t="s">
        <v>8221</v>
      </c>
      <c r="H4105">
        <f>E4105/N4105</f>
        <v>16.666666666666668</v>
      </c>
      <c r="I4105" t="s">
        <v>8224</v>
      </c>
      <c r="J4105" t="s">
        <v>8246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t="str">
        <f t="shared" si="321"/>
        <v>theater</v>
      </c>
      <c r="R4105" t="str">
        <f t="shared" si="322"/>
        <v>plays</v>
      </c>
      <c r="S4105" s="10">
        <f t="shared" si="323"/>
        <v>42188.83293981482</v>
      </c>
      <c r="T4105" s="10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320"/>
        <v>0.21366666666666667</v>
      </c>
      <c r="G4106" t="s">
        <v>8221</v>
      </c>
      <c r="H4106">
        <f>E4106/N4106</f>
        <v>45.785714285714285</v>
      </c>
      <c r="I4106" t="s">
        <v>8226</v>
      </c>
      <c r="J4106" t="s">
        <v>8248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t="str">
        <f t="shared" si="321"/>
        <v>theater</v>
      </c>
      <c r="R4106" t="str">
        <f t="shared" si="322"/>
        <v>plays</v>
      </c>
      <c r="S4106" s="10">
        <f t="shared" si="323"/>
        <v>42640.278171296297</v>
      </c>
      <c r="T4106" s="10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320"/>
        <v>6.9696969696969702E-2</v>
      </c>
      <c r="G4107" t="s">
        <v>8221</v>
      </c>
      <c r="H4107">
        <f>E4107/N4107</f>
        <v>383.33333333333331</v>
      </c>
      <c r="I4107" t="s">
        <v>8238</v>
      </c>
      <c r="J4107" t="s">
        <v>8256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t="str">
        <f t="shared" si="321"/>
        <v>theater</v>
      </c>
      <c r="R4107" t="str">
        <f t="shared" si="322"/>
        <v>plays</v>
      </c>
      <c r="S4107" s="10">
        <f t="shared" si="323"/>
        <v>42697.010520833333</v>
      </c>
      <c r="T4107" s="10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320"/>
        <v>0.70599999999999996</v>
      </c>
      <c r="G4108" t="s">
        <v>8221</v>
      </c>
      <c r="H4108">
        <f>E4108/N4108</f>
        <v>106.96969696969697</v>
      </c>
      <c r="I4108" t="s">
        <v>8224</v>
      </c>
      <c r="J4108" t="s">
        <v>8246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t="str">
        <f t="shared" si="321"/>
        <v>theater</v>
      </c>
      <c r="R4108" t="str">
        <f t="shared" si="322"/>
        <v>plays</v>
      </c>
      <c r="S4108" s="10">
        <f t="shared" si="323"/>
        <v>42053.049375000002</v>
      </c>
      <c r="T4108" s="10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320"/>
        <v>2.0500000000000001E-2</v>
      </c>
      <c r="G4109" t="s">
        <v>8221</v>
      </c>
      <c r="H4109">
        <f>E4109/N4109</f>
        <v>10.25</v>
      </c>
      <c r="I4109" t="s">
        <v>8224</v>
      </c>
      <c r="J4109" t="s">
        <v>8246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t="str">
        <f t="shared" si="321"/>
        <v>theater</v>
      </c>
      <c r="R4109" t="str">
        <f t="shared" si="322"/>
        <v>plays</v>
      </c>
      <c r="S4109" s="10">
        <f t="shared" si="323"/>
        <v>41883.916678240741</v>
      </c>
      <c r="T4109" s="10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320"/>
        <v>1.9666666666666666E-2</v>
      </c>
      <c r="G4110" t="s">
        <v>8221</v>
      </c>
      <c r="H4110">
        <f>E4110/N4110</f>
        <v>59</v>
      </c>
      <c r="I4110" t="s">
        <v>8224</v>
      </c>
      <c r="J4110" t="s">
        <v>8246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t="str">
        <f t="shared" si="321"/>
        <v>theater</v>
      </c>
      <c r="R4110" t="str">
        <f t="shared" si="322"/>
        <v>plays</v>
      </c>
      <c r="S4110" s="10">
        <f t="shared" si="323"/>
        <v>42767.031678240746</v>
      </c>
      <c r="T4110" s="10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320"/>
        <v>0</v>
      </c>
      <c r="G4111" t="s">
        <v>8221</v>
      </c>
      <c r="H4111" t="e">
        <f>E4111/N4111</f>
        <v>#DIV/0!</v>
      </c>
      <c r="I4111" t="s">
        <v>8225</v>
      </c>
      <c r="J4111" t="s">
        <v>8247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t="str">
        <f t="shared" si="321"/>
        <v>theater</v>
      </c>
      <c r="R4111" t="str">
        <f t="shared" si="322"/>
        <v>plays</v>
      </c>
      <c r="S4111" s="10">
        <f t="shared" si="323"/>
        <v>42307.539398148147</v>
      </c>
      <c r="T4111" s="10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320"/>
        <v>0.28666666666666668</v>
      </c>
      <c r="G4112" t="s">
        <v>8221</v>
      </c>
      <c r="H4112">
        <f>E4112/N4112</f>
        <v>14.333333333333334</v>
      </c>
      <c r="I4112" t="s">
        <v>8225</v>
      </c>
      <c r="J4112" t="s">
        <v>8247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t="str">
        <f t="shared" si="321"/>
        <v>theater</v>
      </c>
      <c r="R4112" t="str">
        <f t="shared" si="322"/>
        <v>plays</v>
      </c>
      <c r="S4112" s="10">
        <f t="shared" si="323"/>
        <v>42512.626747685179</v>
      </c>
      <c r="T4112" s="10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320"/>
        <v>3.1333333333333331E-2</v>
      </c>
      <c r="G4113" t="s">
        <v>8221</v>
      </c>
      <c r="H4113">
        <f>E4113/N4113</f>
        <v>15.666666666666666</v>
      </c>
      <c r="I4113" t="s">
        <v>8224</v>
      </c>
      <c r="J4113" t="s">
        <v>8246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t="str">
        <f t="shared" si="321"/>
        <v>theater</v>
      </c>
      <c r="R4113" t="str">
        <f t="shared" si="322"/>
        <v>plays</v>
      </c>
      <c r="S4113" s="10">
        <f t="shared" si="323"/>
        <v>42029.135879629626</v>
      </c>
      <c r="T4113" s="10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320"/>
        <v>4.0000000000000002E-4</v>
      </c>
      <c r="G4114" t="s">
        <v>8221</v>
      </c>
      <c r="H4114">
        <f>E4114/N4114</f>
        <v>1</v>
      </c>
      <c r="I4114" t="s">
        <v>8241</v>
      </c>
      <c r="J4114" t="s">
        <v>8249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t="str">
        <f t="shared" si="321"/>
        <v>theater</v>
      </c>
      <c r="R4114" t="str">
        <f t="shared" si="322"/>
        <v>plays</v>
      </c>
      <c r="S4114" s="10">
        <f t="shared" si="323"/>
        <v>42400.946597222224</v>
      </c>
      <c r="T4114" s="10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320"/>
        <v>2E-3</v>
      </c>
      <c r="G4115" t="s">
        <v>8221</v>
      </c>
      <c r="H4115">
        <f>E4115/N4115</f>
        <v>1</v>
      </c>
      <c r="I4115" t="s">
        <v>8224</v>
      </c>
      <c r="J4115" t="s">
        <v>8246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t="str">
        <f t="shared" si="321"/>
        <v>theater</v>
      </c>
      <c r="R4115" t="str">
        <f t="shared" si="322"/>
        <v>plays</v>
      </c>
      <c r="S4115" s="10">
        <f t="shared" si="323"/>
        <v>42358.573182870372</v>
      </c>
      <c r="T4115" s="10">
        <f t="shared" si="324"/>
        <v>42377.273611111115</v>
      </c>
    </row>
  </sheetData>
  <conditionalFormatting sqref="G1:H1048576">
    <cfRule type="cellIs" dxfId="24" priority="2" operator="equal">
      <formula>"live"</formula>
    </cfRule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</conditionalFormatting>
  <conditionalFormatting sqref="F2:F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B0910-855A-4D40-909F-5BC9FE34AF6D}">
  <dimension ref="A1:O4115"/>
  <sheetViews>
    <sheetView topLeftCell="B4" workbookViewId="0">
      <selection activeCell="N18" sqref="N18"/>
    </sheetView>
  </sheetViews>
  <sheetFormatPr defaultRowHeight="14.4" x14ac:dyDescent="0.3"/>
  <cols>
    <col min="2" max="2" width="21.33203125" customWidth="1"/>
    <col min="4" max="4" width="26.5546875" bestFit="1" customWidth="1"/>
    <col min="5" max="5" width="10.109375" hidden="1" customWidth="1"/>
    <col min="6" max="6" width="15.6640625" bestFit="1" customWidth="1"/>
    <col min="7" max="7" width="12.77734375" bestFit="1" customWidth="1"/>
    <col min="8" max="8" width="15.5546875" bestFit="1" customWidth="1"/>
    <col min="9" max="9" width="12.21875" bestFit="1" customWidth="1"/>
    <col min="10" max="10" width="19.109375" bestFit="1" customWidth="1"/>
    <col min="11" max="11" width="15.44140625" bestFit="1" customWidth="1"/>
    <col min="12" max="12" width="18.21875" bestFit="1" customWidth="1"/>
  </cols>
  <sheetData>
    <row r="1" spans="1:15" x14ac:dyDescent="0.3">
      <c r="A1" s="1" t="s">
        <v>8216</v>
      </c>
      <c r="B1" s="1" t="s">
        <v>8218</v>
      </c>
      <c r="D1" t="s">
        <v>8380</v>
      </c>
      <c r="E1" t="s">
        <v>8388</v>
      </c>
      <c r="F1" t="s">
        <v>8381</v>
      </c>
      <c r="G1" t="s">
        <v>8382</v>
      </c>
      <c r="H1" t="s">
        <v>8383</v>
      </c>
      <c r="I1" t="s">
        <v>8384</v>
      </c>
      <c r="J1" t="s">
        <v>8385</v>
      </c>
      <c r="K1" t="s">
        <v>8386</v>
      </c>
      <c r="L1" t="s">
        <v>8387</v>
      </c>
      <c r="O1" t="s">
        <v>8402</v>
      </c>
    </row>
    <row r="2" spans="1:15" x14ac:dyDescent="0.3">
      <c r="A2">
        <v>8500</v>
      </c>
      <c r="B2" t="s">
        <v>8219</v>
      </c>
      <c r="D2" t="s">
        <v>8389</v>
      </c>
      <c r="E2">
        <f>COUNTIF($A$2:$A$4115,"&lt;1000")</f>
        <v>461</v>
      </c>
      <c r="F2">
        <f>COUNTIFS($A$2:$A$4115,"&lt;1000",$B$2:$B$4115,"successful")</f>
        <v>322</v>
      </c>
      <c r="G2">
        <f>COUNTIFS($A$2:$A$4115,"&lt;1000",$B$2:$B$4115,"failed")</f>
        <v>113</v>
      </c>
      <c r="H2">
        <f>COUNTIFS($A$2:$A$4115,"&lt;1000",$B$2:$B$4115,"canceled")</f>
        <v>18</v>
      </c>
      <c r="I2">
        <f>SUM(F2:H2)</f>
        <v>453</v>
      </c>
      <c r="J2" s="5">
        <f>F2/I2</f>
        <v>0.71081677704194257</v>
      </c>
      <c r="K2" s="5">
        <f>G2/I2</f>
        <v>0.24944812362030905</v>
      </c>
      <c r="L2" s="5">
        <f>H2/I2</f>
        <v>3.9735099337748346E-2</v>
      </c>
      <c r="O2" t="s">
        <v>8220</v>
      </c>
    </row>
    <row r="3" spans="1:15" x14ac:dyDescent="0.3">
      <c r="A3">
        <v>10275</v>
      </c>
      <c r="B3" t="s">
        <v>8219</v>
      </c>
      <c r="D3" t="s">
        <v>8390</v>
      </c>
      <c r="E3">
        <f>COUNTIFS($A$2:$A$4115,"&gt;=1000",$A$2:$A$4115,"&lt;=4999")</f>
        <v>1425</v>
      </c>
      <c r="F3">
        <f>COUNTIFS($A$2:$A$4115,"&gt;=1000",$A$2:$A$4115,"&lt;=4999",$B$2:$B$4115,"successful")</f>
        <v>932</v>
      </c>
      <c r="G3">
        <f>COUNTIFS($A$2:$A$4115,"&gt;=1000",$A$2:$A$4115,"&lt;=4999",$B$2:$B$4115,"failed")</f>
        <v>420</v>
      </c>
      <c r="H3">
        <f>COUNTIFS($A$2:$A$4115,"&gt;=1000",$A$2:$A$4115,"&lt;=4999",$B$2:$B$4115,"canceled")</f>
        <v>60</v>
      </c>
      <c r="I3">
        <f t="shared" ref="I3:I13" si="0">SUM(F3:H3)</f>
        <v>1412</v>
      </c>
      <c r="J3" s="5">
        <f t="shared" ref="J3:J13" si="1">F3/I3</f>
        <v>0.66005665722379603</v>
      </c>
      <c r="K3" s="5">
        <f t="shared" ref="K3:K13" si="2">G3/I3</f>
        <v>0.29745042492917845</v>
      </c>
      <c r="L3" s="5">
        <f t="shared" ref="L3:L13" si="3">H3/I3</f>
        <v>4.2492917847025496E-2</v>
      </c>
      <c r="O3" t="s">
        <v>8401</v>
      </c>
    </row>
    <row r="4" spans="1:15" x14ac:dyDescent="0.3">
      <c r="A4">
        <v>500</v>
      </c>
      <c r="B4" t="s">
        <v>8219</v>
      </c>
      <c r="D4" t="s">
        <v>8391</v>
      </c>
      <c r="E4">
        <f>COUNTIFS($A$2:$A$4115,"&gt;=5000",$A$2:$A$4115,"&lt;=9999")</f>
        <v>722</v>
      </c>
      <c r="F4">
        <f>COUNTIFS($A$2:$A$4115,"&gt;=5000",$A$2:$A$4115,"&lt;=9999",$B$2:$B$4115,"successful")</f>
        <v>381</v>
      </c>
      <c r="G4">
        <f>COUNTIFS($A$2:$A$4115,"&gt;=5000",$A$2:$A$4115,"&lt;=9999",$B$2:$B$4115,"failed")</f>
        <v>283</v>
      </c>
      <c r="H4">
        <f>COUNTIFS($A$2:$A$4115,"&gt;=5000",$A$2:$A$4115,"&lt;=9999",$B$2:$B$4115,"canceled")</f>
        <v>52</v>
      </c>
      <c r="I4">
        <f t="shared" si="0"/>
        <v>716</v>
      </c>
      <c r="J4" s="5">
        <f t="shared" si="1"/>
        <v>0.53212290502793291</v>
      </c>
      <c r="K4" s="5">
        <f t="shared" si="2"/>
        <v>0.39525139664804471</v>
      </c>
      <c r="L4" s="5">
        <f t="shared" si="3"/>
        <v>7.2625698324022353E-2</v>
      </c>
    </row>
    <row r="5" spans="1:15" x14ac:dyDescent="0.3">
      <c r="A5">
        <v>10000</v>
      </c>
      <c r="B5" t="s">
        <v>8219</v>
      </c>
      <c r="D5" t="s">
        <v>8392</v>
      </c>
      <c r="E5">
        <f>COUNTIFS($A$2:$A$4115,"&gt;=10000",$A$2:$A$4115,"&lt;=14999")</f>
        <v>361</v>
      </c>
      <c r="F5">
        <f>COUNTIFS($A$2:$A$4115,"&gt;=10000",$A$2:$A$4115,"&lt;=14999",$B$2:$B$4115,"successful")</f>
        <v>168</v>
      </c>
      <c r="G5">
        <f>COUNTIFS($A$2:$A$4115,"&gt;=10000",$A$2:$A$4115,"&lt;=14999",$B$2:$B$4115,"failed")</f>
        <v>144</v>
      </c>
      <c r="H5">
        <f>COUNTIFS($A$2:$A$4115,"&gt;=10000",$A$2:$A$4115,"&lt;=14999",$B$2:$B$4115,"canceled")</f>
        <v>40</v>
      </c>
      <c r="I5">
        <f t="shared" si="0"/>
        <v>352</v>
      </c>
      <c r="J5" s="5">
        <f t="shared" si="1"/>
        <v>0.47727272727272729</v>
      </c>
      <c r="K5" s="5">
        <f t="shared" si="2"/>
        <v>0.40909090909090912</v>
      </c>
      <c r="L5" s="5">
        <f t="shared" si="3"/>
        <v>0.11363636363636363</v>
      </c>
    </row>
    <row r="6" spans="1:15" x14ac:dyDescent="0.3">
      <c r="A6">
        <v>44000</v>
      </c>
      <c r="B6" t="s">
        <v>8219</v>
      </c>
      <c r="D6" t="s">
        <v>8393</v>
      </c>
      <c r="E6">
        <f>COUNTIFS($A$2:$A$4115,"&gt;=15000",$A$2:$A$4115,"&lt;=19999")</f>
        <v>205</v>
      </c>
      <c r="F6">
        <f>COUNTIFS($A$2:$A$4115,"&gt;=15000",$A$2:$A$4115,"&lt;=19999",$B$2:$B$4115,"successful")</f>
        <v>94</v>
      </c>
      <c r="G6">
        <f>COUNTIFS($A$2:$A$4115,"&gt;=15000",$A$2:$A$4115,"&lt;=19999",$B$2:$B$4115,"failed")</f>
        <v>90</v>
      </c>
      <c r="H6">
        <f>COUNTIFS($A$2:$A$4115,"&gt;=15000",$A$2:$A$4115,"&lt;=19999",$B$2:$B$4115,"canceled")</f>
        <v>17</v>
      </c>
      <c r="I6">
        <f t="shared" si="0"/>
        <v>201</v>
      </c>
      <c r="J6" s="5">
        <f t="shared" si="1"/>
        <v>0.46766169154228854</v>
      </c>
      <c r="K6" s="5">
        <f t="shared" si="2"/>
        <v>0.44776119402985076</v>
      </c>
      <c r="L6" s="5">
        <f t="shared" si="3"/>
        <v>8.45771144278607E-2</v>
      </c>
    </row>
    <row r="7" spans="1:15" x14ac:dyDescent="0.3">
      <c r="A7">
        <v>3999</v>
      </c>
      <c r="B7" t="s">
        <v>8219</v>
      </c>
      <c r="D7" t="s">
        <v>8394</v>
      </c>
      <c r="E7">
        <f>COUNTIFS($A$2:$A$4115,"&gt;=20000",$A$2:$A$4115,"&lt;=24999")</f>
        <v>149</v>
      </c>
      <c r="F7">
        <f>COUNTIFS($A$2:$A$4115,"&gt;=20000",$A$2:$A$4115,"&lt;=24999",$B$2:$B$4115,"successful")</f>
        <v>62</v>
      </c>
      <c r="G7">
        <f>COUNTIFS($A$2:$A$4115,"&gt;=20000",$A$2:$A$4115,"&lt;=24999",$B$2:$B$4115,"failed")</f>
        <v>72</v>
      </c>
      <c r="H7">
        <f>COUNTIFS($A$2:$A$4115,"&gt;=20000",$A$2:$A$4115,"&lt;=24999",$B$2:$B$4115,"canceled")</f>
        <v>14</v>
      </c>
      <c r="I7">
        <f t="shared" si="0"/>
        <v>148</v>
      </c>
      <c r="J7" s="5">
        <f t="shared" si="1"/>
        <v>0.41891891891891891</v>
      </c>
      <c r="K7" s="5">
        <f t="shared" si="2"/>
        <v>0.48648648648648651</v>
      </c>
      <c r="L7" s="5">
        <f t="shared" si="3"/>
        <v>9.45945945945946E-2</v>
      </c>
    </row>
    <row r="8" spans="1:15" x14ac:dyDescent="0.3">
      <c r="A8">
        <v>8000</v>
      </c>
      <c r="B8" t="s">
        <v>8219</v>
      </c>
      <c r="D8" t="s">
        <v>8395</v>
      </c>
      <c r="E8">
        <f>COUNTIFS($A$2:$A$4115,"&gt;=25000",$A$2:$A$4115,"&lt;=29999")</f>
        <v>138</v>
      </c>
      <c r="F8">
        <f>COUNTIFS($A$2:$A$4115,"&gt;=25000",$A$2:$A$4115,"&lt;=29999",$B$2:$B$4115,"successful")</f>
        <v>55</v>
      </c>
      <c r="G8">
        <f>COUNTIFS($A$2:$A$4115,"&gt;=25000",$A$2:$A$4115,"&lt;=29999",$B$2:$B$4115,"failed")</f>
        <v>64</v>
      </c>
      <c r="H8">
        <f>COUNTIFS($A$2:$A$4115,"&gt;=25000",$A$2:$A$4115,"&lt;=29999",$B$2:$B$4115,"canceled")</f>
        <v>18</v>
      </c>
      <c r="I8">
        <f t="shared" si="0"/>
        <v>137</v>
      </c>
      <c r="J8" s="5">
        <f t="shared" si="1"/>
        <v>0.40145985401459855</v>
      </c>
      <c r="K8" s="5">
        <f t="shared" si="2"/>
        <v>0.46715328467153283</v>
      </c>
      <c r="L8" s="5">
        <f t="shared" si="3"/>
        <v>0.13138686131386862</v>
      </c>
    </row>
    <row r="9" spans="1:15" x14ac:dyDescent="0.3">
      <c r="A9">
        <v>9000</v>
      </c>
      <c r="B9" t="s">
        <v>8219</v>
      </c>
      <c r="D9" t="s">
        <v>8396</v>
      </c>
      <c r="E9">
        <f>COUNTIFS($A$2:$A$4115,"&gt;=30000",$A$2:$A$4115,"&lt;=34999")</f>
        <v>84</v>
      </c>
      <c r="F9">
        <f>COUNTIFS($A$2:$A$4115,"&gt;=30000",$A$2:$A$4115,"&lt;=34999",$B$2:$B$4115,"successful")</f>
        <v>32</v>
      </c>
      <c r="G9">
        <f>COUNTIFS($A$2:$A$4115,"&gt;=30000",$A$2:$A$4115,"&lt;=34999",$B$2:$B$4115,"failed")</f>
        <v>37</v>
      </c>
      <c r="H9">
        <f>COUNTIFS($A$2:$A$4115,"&gt;=30000",$A$2:$A$4115,"&lt;=34999",$B$2:$B$4115,"canceled")</f>
        <v>13</v>
      </c>
      <c r="I9">
        <f t="shared" si="0"/>
        <v>82</v>
      </c>
      <c r="J9" s="5">
        <f t="shared" si="1"/>
        <v>0.3902439024390244</v>
      </c>
      <c r="K9" s="5">
        <f t="shared" si="2"/>
        <v>0.45121951219512196</v>
      </c>
      <c r="L9" s="5">
        <f t="shared" si="3"/>
        <v>0.15853658536585366</v>
      </c>
    </row>
    <row r="10" spans="1:15" x14ac:dyDescent="0.3">
      <c r="A10">
        <v>3500</v>
      </c>
      <c r="B10" t="s">
        <v>8219</v>
      </c>
      <c r="D10" t="s">
        <v>8397</v>
      </c>
      <c r="E10">
        <f>COUNTIFS($A$2:$A$4115,"&gt;=35000",$A$2:$A$4115,"&lt;=39999")</f>
        <v>55</v>
      </c>
      <c r="F10">
        <f>COUNTIFS($A$2:$A$4115,"&gt;=35000",$A$2:$A$4115,"&lt;=39999",$B$2:$B$4115,"successful")</f>
        <v>26</v>
      </c>
      <c r="G10">
        <f>COUNTIFS($A$2:$A$4115,"&gt;=35000",$A$2:$A$4115,"&lt;=39999",$B$2:$B$4115,"failed")</f>
        <v>22</v>
      </c>
      <c r="H10">
        <f>COUNTIFS($A$2:$A$4115,"&gt;=35000",$A$2:$A$4115,"&lt;=39999",$B$2:$B$4115,"canceled")</f>
        <v>7</v>
      </c>
      <c r="I10">
        <f t="shared" si="0"/>
        <v>55</v>
      </c>
      <c r="J10" s="5">
        <f t="shared" si="1"/>
        <v>0.47272727272727272</v>
      </c>
      <c r="K10" s="5">
        <f t="shared" si="2"/>
        <v>0.4</v>
      </c>
      <c r="L10" s="5">
        <f t="shared" si="3"/>
        <v>0.12727272727272726</v>
      </c>
    </row>
    <row r="11" spans="1:15" x14ac:dyDescent="0.3">
      <c r="A11">
        <v>500</v>
      </c>
      <c r="B11" t="s">
        <v>8219</v>
      </c>
      <c r="D11" t="s">
        <v>8398</v>
      </c>
      <c r="E11">
        <f>COUNTIFS($A$2:$A$4115,"&gt;=40000",$A$2:$A$4115,"&lt;=44999")</f>
        <v>44</v>
      </c>
      <c r="F11">
        <f>COUNTIFS($A$2:$A$4115,"&gt;=40000",$A$2:$A$4115,"&lt;=44999",$B$2:$B$4115,"successful")</f>
        <v>21</v>
      </c>
      <c r="G11">
        <f>COUNTIFS($A$2:$A$4115,"&gt;=40000",$A$2:$A$4115,"&lt;=44999",$B$2:$B$4115,"failed")</f>
        <v>16</v>
      </c>
      <c r="H11">
        <f>COUNTIFS($A$2:$A$4115,"&gt;=40000",$A$2:$A$4115,"&lt;=44999",$B$2:$B$4115,"canceled")</f>
        <v>6</v>
      </c>
      <c r="I11">
        <f t="shared" si="0"/>
        <v>43</v>
      </c>
      <c r="J11" s="5">
        <f t="shared" si="1"/>
        <v>0.48837209302325579</v>
      </c>
      <c r="K11" s="5">
        <f t="shared" si="2"/>
        <v>0.37209302325581395</v>
      </c>
      <c r="L11" s="5">
        <f t="shared" si="3"/>
        <v>0.13953488372093023</v>
      </c>
    </row>
    <row r="12" spans="1:15" x14ac:dyDescent="0.3">
      <c r="A12">
        <v>3000</v>
      </c>
      <c r="B12" t="s">
        <v>8219</v>
      </c>
      <c r="D12" t="s">
        <v>8399</v>
      </c>
      <c r="E12">
        <f>COUNTIFS($A$2:$A$4115,"&gt;=45000",$A$2:$A$4115,"&lt;=49999")</f>
        <v>21</v>
      </c>
      <c r="F12">
        <f>COUNTIFS($A$2:$A$4115,"&gt;=45000",$A$2:$A$4115,"&lt;=49999",$B$2:$B$4115,"successful")</f>
        <v>6</v>
      </c>
      <c r="G12">
        <f>COUNTIFS($A$2:$A$4115,"&gt;=45000",$A$2:$A$4115,"&lt;=49999",$B$2:$B$4115,"failed")</f>
        <v>11</v>
      </c>
      <c r="H12">
        <f>COUNTIFS($A$2:$A$4115,"&gt;=45000",$A$2:$A$4115,"&lt;=49999",$B$2:$B$4115,"canceled")</f>
        <v>4</v>
      </c>
      <c r="I12">
        <f t="shared" si="0"/>
        <v>21</v>
      </c>
      <c r="J12" s="5">
        <f t="shared" si="1"/>
        <v>0.2857142857142857</v>
      </c>
      <c r="K12" s="5">
        <f t="shared" si="2"/>
        <v>0.52380952380952384</v>
      </c>
      <c r="L12" s="5">
        <f t="shared" si="3"/>
        <v>0.19047619047619047</v>
      </c>
    </row>
    <row r="13" spans="1:15" x14ac:dyDescent="0.3">
      <c r="A13">
        <v>5000</v>
      </c>
      <c r="B13" t="s">
        <v>8219</v>
      </c>
      <c r="D13" t="s">
        <v>8400</v>
      </c>
      <c r="E13">
        <f>COUNTIF($A$2:$A$4115,"&gt;=50000")</f>
        <v>449</v>
      </c>
      <c r="F13">
        <f>COUNTIFS($A$2:$A$4115,"&gt;=50000",$B$2:$B$4115,"successful")</f>
        <v>86</v>
      </c>
      <c r="G13">
        <f>COUNTIFS($A$2:$A$4115,"&gt;=50000",$B$2:$B$4115,"failed")</f>
        <v>258</v>
      </c>
      <c r="H13">
        <f>COUNTIFS($A$2:$A$4115,"&gt;=50000",$B$2:$B$4115,"canceled")</f>
        <v>100</v>
      </c>
      <c r="I13">
        <f t="shared" si="0"/>
        <v>444</v>
      </c>
      <c r="J13" s="5">
        <f t="shared" si="1"/>
        <v>0.19369369369369369</v>
      </c>
      <c r="K13" s="5">
        <f t="shared" si="2"/>
        <v>0.58108108108108103</v>
      </c>
      <c r="L13" s="5">
        <f t="shared" si="3"/>
        <v>0.22522522522522523</v>
      </c>
    </row>
    <row r="14" spans="1:15" x14ac:dyDescent="0.3">
      <c r="A14">
        <v>30000</v>
      </c>
      <c r="B14" t="s">
        <v>8219</v>
      </c>
    </row>
    <row r="15" spans="1:15" x14ac:dyDescent="0.3">
      <c r="A15">
        <v>3500</v>
      </c>
      <c r="B15" t="s">
        <v>8219</v>
      </c>
    </row>
    <row r="16" spans="1:15" x14ac:dyDescent="0.3">
      <c r="A16">
        <v>6000</v>
      </c>
      <c r="B16" t="s">
        <v>8219</v>
      </c>
    </row>
    <row r="17" spans="1:2" x14ac:dyDescent="0.3">
      <c r="A17">
        <v>2000</v>
      </c>
      <c r="B17" t="s">
        <v>8219</v>
      </c>
    </row>
    <row r="18" spans="1:2" x14ac:dyDescent="0.3">
      <c r="A18">
        <v>12000</v>
      </c>
      <c r="B18" t="s">
        <v>8219</v>
      </c>
    </row>
    <row r="19" spans="1:2" x14ac:dyDescent="0.3">
      <c r="A19">
        <v>1500</v>
      </c>
      <c r="B19" t="s">
        <v>8219</v>
      </c>
    </row>
    <row r="20" spans="1:2" x14ac:dyDescent="0.3">
      <c r="A20">
        <v>30000</v>
      </c>
      <c r="B20" t="s">
        <v>8219</v>
      </c>
    </row>
    <row r="21" spans="1:2" x14ac:dyDescent="0.3">
      <c r="A21">
        <v>850</v>
      </c>
      <c r="B21" t="s">
        <v>8219</v>
      </c>
    </row>
    <row r="22" spans="1:2" x14ac:dyDescent="0.3">
      <c r="A22">
        <v>2000</v>
      </c>
      <c r="B22" t="s">
        <v>8219</v>
      </c>
    </row>
    <row r="23" spans="1:2" x14ac:dyDescent="0.3">
      <c r="A23">
        <v>18500</v>
      </c>
      <c r="B23" t="s">
        <v>8219</v>
      </c>
    </row>
    <row r="24" spans="1:2" x14ac:dyDescent="0.3">
      <c r="A24">
        <v>350</v>
      </c>
      <c r="B24" t="s">
        <v>8219</v>
      </c>
    </row>
    <row r="25" spans="1:2" x14ac:dyDescent="0.3">
      <c r="A25">
        <v>2000</v>
      </c>
      <c r="B25" t="s">
        <v>8219</v>
      </c>
    </row>
    <row r="26" spans="1:2" x14ac:dyDescent="0.3">
      <c r="A26">
        <v>35000</v>
      </c>
      <c r="B26" t="s">
        <v>8219</v>
      </c>
    </row>
    <row r="27" spans="1:2" x14ac:dyDescent="0.3">
      <c r="A27">
        <v>600</v>
      </c>
      <c r="B27" t="s">
        <v>8219</v>
      </c>
    </row>
    <row r="28" spans="1:2" x14ac:dyDescent="0.3">
      <c r="A28">
        <v>1250</v>
      </c>
      <c r="B28" t="s">
        <v>8219</v>
      </c>
    </row>
    <row r="29" spans="1:2" x14ac:dyDescent="0.3">
      <c r="A29">
        <v>20000</v>
      </c>
      <c r="B29" t="s">
        <v>8219</v>
      </c>
    </row>
    <row r="30" spans="1:2" x14ac:dyDescent="0.3">
      <c r="A30">
        <v>12000</v>
      </c>
      <c r="B30" t="s">
        <v>8219</v>
      </c>
    </row>
    <row r="31" spans="1:2" x14ac:dyDescent="0.3">
      <c r="A31">
        <v>3000</v>
      </c>
      <c r="B31" t="s">
        <v>8219</v>
      </c>
    </row>
    <row r="32" spans="1:2" x14ac:dyDescent="0.3">
      <c r="A32">
        <v>4000</v>
      </c>
      <c r="B32" t="s">
        <v>8219</v>
      </c>
    </row>
    <row r="33" spans="1:2" x14ac:dyDescent="0.3">
      <c r="A33">
        <v>13</v>
      </c>
      <c r="B33" t="s">
        <v>8219</v>
      </c>
    </row>
    <row r="34" spans="1:2" x14ac:dyDescent="0.3">
      <c r="A34">
        <v>28450</v>
      </c>
      <c r="B34" t="s">
        <v>8219</v>
      </c>
    </row>
    <row r="35" spans="1:2" x14ac:dyDescent="0.3">
      <c r="A35">
        <v>5250</v>
      </c>
      <c r="B35" t="s">
        <v>8219</v>
      </c>
    </row>
    <row r="36" spans="1:2" x14ac:dyDescent="0.3">
      <c r="A36">
        <v>2600</v>
      </c>
      <c r="B36" t="s">
        <v>8219</v>
      </c>
    </row>
    <row r="37" spans="1:2" x14ac:dyDescent="0.3">
      <c r="A37">
        <v>1000</v>
      </c>
      <c r="B37" t="s">
        <v>8219</v>
      </c>
    </row>
    <row r="38" spans="1:2" x14ac:dyDescent="0.3">
      <c r="A38">
        <v>6000</v>
      </c>
      <c r="B38" t="s">
        <v>8219</v>
      </c>
    </row>
    <row r="39" spans="1:2" x14ac:dyDescent="0.3">
      <c r="A39">
        <v>22000</v>
      </c>
      <c r="B39" t="s">
        <v>8219</v>
      </c>
    </row>
    <row r="40" spans="1:2" x14ac:dyDescent="0.3">
      <c r="A40">
        <v>2500</v>
      </c>
      <c r="B40" t="s">
        <v>8219</v>
      </c>
    </row>
    <row r="41" spans="1:2" x14ac:dyDescent="0.3">
      <c r="A41">
        <v>25000</v>
      </c>
      <c r="B41" t="s">
        <v>8219</v>
      </c>
    </row>
    <row r="42" spans="1:2" x14ac:dyDescent="0.3">
      <c r="A42">
        <v>2000</v>
      </c>
      <c r="B42" t="s">
        <v>8219</v>
      </c>
    </row>
    <row r="43" spans="1:2" x14ac:dyDescent="0.3">
      <c r="A43">
        <v>2000</v>
      </c>
      <c r="B43" t="s">
        <v>8219</v>
      </c>
    </row>
    <row r="44" spans="1:2" x14ac:dyDescent="0.3">
      <c r="A44">
        <v>14000</v>
      </c>
      <c r="B44" t="s">
        <v>8219</v>
      </c>
    </row>
    <row r="45" spans="1:2" x14ac:dyDescent="0.3">
      <c r="A45">
        <v>10000</v>
      </c>
      <c r="B45" t="s">
        <v>8219</v>
      </c>
    </row>
    <row r="46" spans="1:2" x14ac:dyDescent="0.3">
      <c r="A46">
        <v>2000</v>
      </c>
      <c r="B46" t="s">
        <v>8219</v>
      </c>
    </row>
    <row r="47" spans="1:2" x14ac:dyDescent="0.3">
      <c r="A47">
        <v>5000</v>
      </c>
      <c r="B47" t="s">
        <v>8219</v>
      </c>
    </row>
    <row r="48" spans="1:2" x14ac:dyDescent="0.3">
      <c r="A48">
        <v>8400</v>
      </c>
      <c r="B48" t="s">
        <v>8219</v>
      </c>
    </row>
    <row r="49" spans="1:2" x14ac:dyDescent="0.3">
      <c r="A49">
        <v>5000</v>
      </c>
      <c r="B49" t="s">
        <v>8219</v>
      </c>
    </row>
    <row r="50" spans="1:2" x14ac:dyDescent="0.3">
      <c r="A50">
        <v>2000</v>
      </c>
      <c r="B50" t="s">
        <v>8219</v>
      </c>
    </row>
    <row r="51" spans="1:2" x14ac:dyDescent="0.3">
      <c r="A51">
        <v>12000</v>
      </c>
      <c r="B51" t="s">
        <v>8219</v>
      </c>
    </row>
    <row r="52" spans="1:2" x14ac:dyDescent="0.3">
      <c r="A52">
        <v>600</v>
      </c>
      <c r="B52" t="s">
        <v>8219</v>
      </c>
    </row>
    <row r="53" spans="1:2" x14ac:dyDescent="0.3">
      <c r="A53">
        <v>11000</v>
      </c>
      <c r="B53" t="s">
        <v>8219</v>
      </c>
    </row>
    <row r="54" spans="1:2" x14ac:dyDescent="0.3">
      <c r="A54">
        <v>10000</v>
      </c>
      <c r="B54" t="s">
        <v>8219</v>
      </c>
    </row>
    <row r="55" spans="1:2" x14ac:dyDescent="0.3">
      <c r="A55">
        <v>3000</v>
      </c>
      <c r="B55" t="s">
        <v>8219</v>
      </c>
    </row>
    <row r="56" spans="1:2" x14ac:dyDescent="0.3">
      <c r="A56">
        <v>10000</v>
      </c>
      <c r="B56" t="s">
        <v>8219</v>
      </c>
    </row>
    <row r="57" spans="1:2" x14ac:dyDescent="0.3">
      <c r="A57">
        <v>8600</v>
      </c>
      <c r="B57" t="s">
        <v>8219</v>
      </c>
    </row>
    <row r="58" spans="1:2" x14ac:dyDescent="0.3">
      <c r="A58">
        <v>8000</v>
      </c>
      <c r="B58" t="s">
        <v>8219</v>
      </c>
    </row>
    <row r="59" spans="1:2" x14ac:dyDescent="0.3">
      <c r="A59">
        <v>15000</v>
      </c>
      <c r="B59" t="s">
        <v>8219</v>
      </c>
    </row>
    <row r="60" spans="1:2" x14ac:dyDescent="0.3">
      <c r="A60">
        <v>10000</v>
      </c>
      <c r="B60" t="s">
        <v>8219</v>
      </c>
    </row>
    <row r="61" spans="1:2" x14ac:dyDescent="0.3">
      <c r="A61">
        <v>20000</v>
      </c>
      <c r="B61" t="s">
        <v>8219</v>
      </c>
    </row>
    <row r="62" spans="1:2" x14ac:dyDescent="0.3">
      <c r="A62">
        <v>4500</v>
      </c>
      <c r="B62" t="s">
        <v>8219</v>
      </c>
    </row>
    <row r="63" spans="1:2" x14ac:dyDescent="0.3">
      <c r="A63">
        <v>5000</v>
      </c>
      <c r="B63" t="s">
        <v>8219</v>
      </c>
    </row>
    <row r="64" spans="1:2" x14ac:dyDescent="0.3">
      <c r="A64">
        <v>3000</v>
      </c>
      <c r="B64" t="s">
        <v>8219</v>
      </c>
    </row>
    <row r="65" spans="1:2" x14ac:dyDescent="0.3">
      <c r="A65">
        <v>2000</v>
      </c>
      <c r="B65" t="s">
        <v>8219</v>
      </c>
    </row>
    <row r="66" spans="1:2" x14ac:dyDescent="0.3">
      <c r="A66">
        <v>1200</v>
      </c>
      <c r="B66" t="s">
        <v>8219</v>
      </c>
    </row>
    <row r="67" spans="1:2" x14ac:dyDescent="0.3">
      <c r="A67">
        <v>7000</v>
      </c>
      <c r="B67" t="s">
        <v>8219</v>
      </c>
    </row>
    <row r="68" spans="1:2" x14ac:dyDescent="0.3">
      <c r="A68">
        <v>2000</v>
      </c>
      <c r="B68" t="s">
        <v>8219</v>
      </c>
    </row>
    <row r="69" spans="1:2" x14ac:dyDescent="0.3">
      <c r="A69">
        <v>2000</v>
      </c>
      <c r="B69" t="s">
        <v>8219</v>
      </c>
    </row>
    <row r="70" spans="1:2" x14ac:dyDescent="0.3">
      <c r="A70">
        <v>600</v>
      </c>
      <c r="B70" t="s">
        <v>8219</v>
      </c>
    </row>
    <row r="71" spans="1:2" x14ac:dyDescent="0.3">
      <c r="A71">
        <v>10000</v>
      </c>
      <c r="B71" t="s">
        <v>8219</v>
      </c>
    </row>
    <row r="72" spans="1:2" x14ac:dyDescent="0.3">
      <c r="A72">
        <v>500</v>
      </c>
      <c r="B72" t="s">
        <v>8219</v>
      </c>
    </row>
    <row r="73" spans="1:2" x14ac:dyDescent="0.3">
      <c r="A73">
        <v>1800</v>
      </c>
      <c r="B73" t="s">
        <v>8219</v>
      </c>
    </row>
    <row r="74" spans="1:2" x14ac:dyDescent="0.3">
      <c r="A74">
        <v>2200</v>
      </c>
      <c r="B74" t="s">
        <v>8219</v>
      </c>
    </row>
    <row r="75" spans="1:2" x14ac:dyDescent="0.3">
      <c r="A75">
        <v>900</v>
      </c>
      <c r="B75" t="s">
        <v>8219</v>
      </c>
    </row>
    <row r="76" spans="1:2" x14ac:dyDescent="0.3">
      <c r="A76">
        <v>500</v>
      </c>
      <c r="B76" t="s">
        <v>8219</v>
      </c>
    </row>
    <row r="77" spans="1:2" x14ac:dyDescent="0.3">
      <c r="A77">
        <v>3500</v>
      </c>
      <c r="B77" t="s">
        <v>8219</v>
      </c>
    </row>
    <row r="78" spans="1:2" x14ac:dyDescent="0.3">
      <c r="A78">
        <v>300</v>
      </c>
      <c r="B78" t="s">
        <v>8219</v>
      </c>
    </row>
    <row r="79" spans="1:2" x14ac:dyDescent="0.3">
      <c r="A79">
        <v>400</v>
      </c>
      <c r="B79" t="s">
        <v>8219</v>
      </c>
    </row>
    <row r="80" spans="1:2" x14ac:dyDescent="0.3">
      <c r="A80">
        <v>50</v>
      </c>
      <c r="B80" t="s">
        <v>8219</v>
      </c>
    </row>
    <row r="81" spans="1:2" x14ac:dyDescent="0.3">
      <c r="A81">
        <v>1300</v>
      </c>
      <c r="B81" t="s">
        <v>8219</v>
      </c>
    </row>
    <row r="82" spans="1:2" x14ac:dyDescent="0.3">
      <c r="A82">
        <v>12000</v>
      </c>
      <c r="B82" t="s">
        <v>8219</v>
      </c>
    </row>
    <row r="83" spans="1:2" x14ac:dyDescent="0.3">
      <c r="A83">
        <v>750</v>
      </c>
      <c r="B83" t="s">
        <v>8219</v>
      </c>
    </row>
    <row r="84" spans="1:2" x14ac:dyDescent="0.3">
      <c r="A84">
        <v>4000</v>
      </c>
      <c r="B84" t="s">
        <v>8219</v>
      </c>
    </row>
    <row r="85" spans="1:2" x14ac:dyDescent="0.3">
      <c r="A85">
        <v>200</v>
      </c>
      <c r="B85" t="s">
        <v>8219</v>
      </c>
    </row>
    <row r="86" spans="1:2" x14ac:dyDescent="0.3">
      <c r="A86">
        <v>500</v>
      </c>
      <c r="B86" t="s">
        <v>8219</v>
      </c>
    </row>
    <row r="87" spans="1:2" x14ac:dyDescent="0.3">
      <c r="A87">
        <v>1200</v>
      </c>
      <c r="B87" t="s">
        <v>8219</v>
      </c>
    </row>
    <row r="88" spans="1:2" x14ac:dyDescent="0.3">
      <c r="A88">
        <v>6000</v>
      </c>
      <c r="B88" t="s">
        <v>8219</v>
      </c>
    </row>
    <row r="89" spans="1:2" x14ac:dyDescent="0.3">
      <c r="A89">
        <v>2500</v>
      </c>
      <c r="B89" t="s">
        <v>8219</v>
      </c>
    </row>
    <row r="90" spans="1:2" x14ac:dyDescent="0.3">
      <c r="A90">
        <v>3500</v>
      </c>
      <c r="B90" t="s">
        <v>8219</v>
      </c>
    </row>
    <row r="91" spans="1:2" x14ac:dyDescent="0.3">
      <c r="A91">
        <v>6000</v>
      </c>
      <c r="B91" t="s">
        <v>8219</v>
      </c>
    </row>
    <row r="92" spans="1:2" x14ac:dyDescent="0.3">
      <c r="A92">
        <v>500</v>
      </c>
      <c r="B92" t="s">
        <v>8219</v>
      </c>
    </row>
    <row r="93" spans="1:2" x14ac:dyDescent="0.3">
      <c r="A93">
        <v>3000</v>
      </c>
      <c r="B93" t="s">
        <v>8219</v>
      </c>
    </row>
    <row r="94" spans="1:2" x14ac:dyDescent="0.3">
      <c r="A94">
        <v>5000</v>
      </c>
      <c r="B94" t="s">
        <v>8219</v>
      </c>
    </row>
    <row r="95" spans="1:2" x14ac:dyDescent="0.3">
      <c r="A95">
        <v>1000</v>
      </c>
      <c r="B95" t="s">
        <v>8219</v>
      </c>
    </row>
    <row r="96" spans="1:2" x14ac:dyDescent="0.3">
      <c r="A96">
        <v>250</v>
      </c>
      <c r="B96" t="s">
        <v>8219</v>
      </c>
    </row>
    <row r="97" spans="1:2" x14ac:dyDescent="0.3">
      <c r="A97">
        <v>350</v>
      </c>
      <c r="B97" t="s">
        <v>8219</v>
      </c>
    </row>
    <row r="98" spans="1:2" x14ac:dyDescent="0.3">
      <c r="A98">
        <v>1500</v>
      </c>
      <c r="B98" t="s">
        <v>8219</v>
      </c>
    </row>
    <row r="99" spans="1:2" x14ac:dyDescent="0.3">
      <c r="A99">
        <v>400</v>
      </c>
      <c r="B99" t="s">
        <v>8219</v>
      </c>
    </row>
    <row r="100" spans="1:2" x14ac:dyDescent="0.3">
      <c r="A100">
        <v>3200</v>
      </c>
      <c r="B100" t="s">
        <v>8219</v>
      </c>
    </row>
    <row r="101" spans="1:2" x14ac:dyDescent="0.3">
      <c r="A101">
        <v>1500</v>
      </c>
      <c r="B101" t="s">
        <v>8219</v>
      </c>
    </row>
    <row r="102" spans="1:2" x14ac:dyDescent="0.3">
      <c r="A102">
        <v>5000</v>
      </c>
      <c r="B102" t="s">
        <v>8219</v>
      </c>
    </row>
    <row r="103" spans="1:2" x14ac:dyDescent="0.3">
      <c r="A103">
        <v>3500</v>
      </c>
      <c r="B103" t="s">
        <v>8219</v>
      </c>
    </row>
    <row r="104" spans="1:2" x14ac:dyDescent="0.3">
      <c r="A104">
        <v>6000</v>
      </c>
      <c r="B104" t="s">
        <v>8219</v>
      </c>
    </row>
    <row r="105" spans="1:2" x14ac:dyDescent="0.3">
      <c r="A105">
        <v>1300</v>
      </c>
      <c r="B105" t="s">
        <v>8219</v>
      </c>
    </row>
    <row r="106" spans="1:2" x14ac:dyDescent="0.3">
      <c r="A106">
        <v>500</v>
      </c>
      <c r="B106" t="s">
        <v>8219</v>
      </c>
    </row>
    <row r="107" spans="1:2" x14ac:dyDescent="0.3">
      <c r="A107">
        <v>2200</v>
      </c>
      <c r="B107" t="s">
        <v>8219</v>
      </c>
    </row>
    <row r="108" spans="1:2" x14ac:dyDescent="0.3">
      <c r="A108">
        <v>5000</v>
      </c>
      <c r="B108" t="s">
        <v>8219</v>
      </c>
    </row>
    <row r="109" spans="1:2" x14ac:dyDescent="0.3">
      <c r="A109">
        <v>7500</v>
      </c>
      <c r="B109" t="s">
        <v>8219</v>
      </c>
    </row>
    <row r="110" spans="1:2" x14ac:dyDescent="0.3">
      <c r="A110">
        <v>1500</v>
      </c>
      <c r="B110" t="s">
        <v>8219</v>
      </c>
    </row>
    <row r="111" spans="1:2" x14ac:dyDescent="0.3">
      <c r="A111">
        <v>1000</v>
      </c>
      <c r="B111" t="s">
        <v>8219</v>
      </c>
    </row>
    <row r="112" spans="1:2" x14ac:dyDescent="0.3">
      <c r="A112">
        <v>1300</v>
      </c>
      <c r="B112" t="s">
        <v>8219</v>
      </c>
    </row>
    <row r="113" spans="1:2" x14ac:dyDescent="0.3">
      <c r="A113">
        <v>3500</v>
      </c>
      <c r="B113" t="s">
        <v>8219</v>
      </c>
    </row>
    <row r="114" spans="1:2" x14ac:dyDescent="0.3">
      <c r="A114">
        <v>5000</v>
      </c>
      <c r="B114" t="s">
        <v>8219</v>
      </c>
    </row>
    <row r="115" spans="1:2" x14ac:dyDescent="0.3">
      <c r="A115">
        <v>5000</v>
      </c>
      <c r="B115" t="s">
        <v>8219</v>
      </c>
    </row>
    <row r="116" spans="1:2" x14ac:dyDescent="0.3">
      <c r="A116">
        <v>3000</v>
      </c>
      <c r="B116" t="s">
        <v>8219</v>
      </c>
    </row>
    <row r="117" spans="1:2" x14ac:dyDescent="0.3">
      <c r="A117">
        <v>450</v>
      </c>
      <c r="B117" t="s">
        <v>8219</v>
      </c>
    </row>
    <row r="118" spans="1:2" x14ac:dyDescent="0.3">
      <c r="A118">
        <v>3500</v>
      </c>
      <c r="B118" t="s">
        <v>8219</v>
      </c>
    </row>
    <row r="119" spans="1:2" x14ac:dyDescent="0.3">
      <c r="A119">
        <v>4500</v>
      </c>
      <c r="B119" t="s">
        <v>8219</v>
      </c>
    </row>
    <row r="120" spans="1:2" x14ac:dyDescent="0.3">
      <c r="A120">
        <v>5000</v>
      </c>
      <c r="B120" t="s">
        <v>8219</v>
      </c>
    </row>
    <row r="121" spans="1:2" x14ac:dyDescent="0.3">
      <c r="A121">
        <v>3250</v>
      </c>
      <c r="B121" t="s">
        <v>8219</v>
      </c>
    </row>
    <row r="122" spans="1:2" x14ac:dyDescent="0.3">
      <c r="A122">
        <v>70000</v>
      </c>
      <c r="B122" t="s">
        <v>8220</v>
      </c>
    </row>
    <row r="123" spans="1:2" x14ac:dyDescent="0.3">
      <c r="A123">
        <v>3000</v>
      </c>
      <c r="B123" t="s">
        <v>8220</v>
      </c>
    </row>
    <row r="124" spans="1:2" x14ac:dyDescent="0.3">
      <c r="A124">
        <v>100000000</v>
      </c>
      <c r="B124" t="s">
        <v>8220</v>
      </c>
    </row>
    <row r="125" spans="1:2" x14ac:dyDescent="0.3">
      <c r="A125">
        <v>55000</v>
      </c>
      <c r="B125" t="s">
        <v>8220</v>
      </c>
    </row>
    <row r="126" spans="1:2" x14ac:dyDescent="0.3">
      <c r="A126">
        <v>4000</v>
      </c>
      <c r="B126" t="s">
        <v>8220</v>
      </c>
    </row>
    <row r="127" spans="1:2" x14ac:dyDescent="0.3">
      <c r="A127">
        <v>500</v>
      </c>
      <c r="B127" t="s">
        <v>8220</v>
      </c>
    </row>
    <row r="128" spans="1:2" x14ac:dyDescent="0.3">
      <c r="A128">
        <v>25000</v>
      </c>
      <c r="B128" t="s">
        <v>8220</v>
      </c>
    </row>
    <row r="129" spans="1:2" x14ac:dyDescent="0.3">
      <c r="A129">
        <v>8000</v>
      </c>
      <c r="B129" t="s">
        <v>8220</v>
      </c>
    </row>
    <row r="130" spans="1:2" x14ac:dyDescent="0.3">
      <c r="A130">
        <v>100000</v>
      </c>
      <c r="B130" t="s">
        <v>8220</v>
      </c>
    </row>
    <row r="131" spans="1:2" x14ac:dyDescent="0.3">
      <c r="A131">
        <v>20000</v>
      </c>
      <c r="B131" t="s">
        <v>8220</v>
      </c>
    </row>
    <row r="132" spans="1:2" x14ac:dyDescent="0.3">
      <c r="A132">
        <v>600</v>
      </c>
      <c r="B132" t="s">
        <v>8220</v>
      </c>
    </row>
    <row r="133" spans="1:2" x14ac:dyDescent="0.3">
      <c r="A133">
        <v>1200</v>
      </c>
      <c r="B133" t="s">
        <v>8220</v>
      </c>
    </row>
    <row r="134" spans="1:2" x14ac:dyDescent="0.3">
      <c r="A134">
        <v>80000</v>
      </c>
      <c r="B134" t="s">
        <v>8220</v>
      </c>
    </row>
    <row r="135" spans="1:2" x14ac:dyDescent="0.3">
      <c r="A135">
        <v>71764</v>
      </c>
      <c r="B135" t="s">
        <v>8220</v>
      </c>
    </row>
    <row r="136" spans="1:2" x14ac:dyDescent="0.3">
      <c r="A136">
        <v>5000</v>
      </c>
      <c r="B136" t="s">
        <v>8220</v>
      </c>
    </row>
    <row r="137" spans="1:2" x14ac:dyDescent="0.3">
      <c r="A137">
        <v>3000</v>
      </c>
      <c r="B137" t="s">
        <v>8220</v>
      </c>
    </row>
    <row r="138" spans="1:2" x14ac:dyDescent="0.3">
      <c r="A138">
        <v>3000</v>
      </c>
      <c r="B138" t="s">
        <v>8220</v>
      </c>
    </row>
    <row r="139" spans="1:2" x14ac:dyDescent="0.3">
      <c r="A139">
        <v>55000</v>
      </c>
      <c r="B139" t="s">
        <v>8220</v>
      </c>
    </row>
    <row r="140" spans="1:2" x14ac:dyDescent="0.3">
      <c r="A140">
        <v>150000</v>
      </c>
      <c r="B140" t="s">
        <v>8220</v>
      </c>
    </row>
    <row r="141" spans="1:2" x14ac:dyDescent="0.3">
      <c r="A141">
        <v>500</v>
      </c>
      <c r="B141" t="s">
        <v>8220</v>
      </c>
    </row>
    <row r="142" spans="1:2" x14ac:dyDescent="0.3">
      <c r="A142">
        <v>200000</v>
      </c>
      <c r="B142" t="s">
        <v>8220</v>
      </c>
    </row>
    <row r="143" spans="1:2" x14ac:dyDescent="0.3">
      <c r="A143">
        <v>12000</v>
      </c>
      <c r="B143" t="s">
        <v>8220</v>
      </c>
    </row>
    <row r="144" spans="1:2" x14ac:dyDescent="0.3">
      <c r="A144">
        <v>3000</v>
      </c>
      <c r="B144" t="s">
        <v>8220</v>
      </c>
    </row>
    <row r="145" spans="1:2" x14ac:dyDescent="0.3">
      <c r="A145">
        <v>5500</v>
      </c>
      <c r="B145" t="s">
        <v>8220</v>
      </c>
    </row>
    <row r="146" spans="1:2" x14ac:dyDescent="0.3">
      <c r="A146">
        <v>7500</v>
      </c>
      <c r="B146" t="s">
        <v>8220</v>
      </c>
    </row>
    <row r="147" spans="1:2" x14ac:dyDescent="0.3">
      <c r="A147">
        <v>4500</v>
      </c>
      <c r="B147" t="s">
        <v>8220</v>
      </c>
    </row>
    <row r="148" spans="1:2" x14ac:dyDescent="0.3">
      <c r="A148">
        <v>20000</v>
      </c>
      <c r="B148" t="s">
        <v>8220</v>
      </c>
    </row>
    <row r="149" spans="1:2" x14ac:dyDescent="0.3">
      <c r="A149">
        <v>7000</v>
      </c>
      <c r="B149" t="s">
        <v>8220</v>
      </c>
    </row>
    <row r="150" spans="1:2" x14ac:dyDescent="0.3">
      <c r="A150">
        <v>50000</v>
      </c>
      <c r="B150" t="s">
        <v>8220</v>
      </c>
    </row>
    <row r="151" spans="1:2" x14ac:dyDescent="0.3">
      <c r="A151">
        <v>10000</v>
      </c>
      <c r="B151" t="s">
        <v>8220</v>
      </c>
    </row>
    <row r="152" spans="1:2" x14ac:dyDescent="0.3">
      <c r="A152">
        <v>130000</v>
      </c>
      <c r="B152" t="s">
        <v>8220</v>
      </c>
    </row>
    <row r="153" spans="1:2" x14ac:dyDescent="0.3">
      <c r="A153">
        <v>250000</v>
      </c>
      <c r="B153" t="s">
        <v>8220</v>
      </c>
    </row>
    <row r="154" spans="1:2" x14ac:dyDescent="0.3">
      <c r="A154">
        <v>380000</v>
      </c>
      <c r="B154" t="s">
        <v>8220</v>
      </c>
    </row>
    <row r="155" spans="1:2" x14ac:dyDescent="0.3">
      <c r="A155">
        <v>50000</v>
      </c>
      <c r="B155" t="s">
        <v>8220</v>
      </c>
    </row>
    <row r="156" spans="1:2" x14ac:dyDescent="0.3">
      <c r="A156">
        <v>1500</v>
      </c>
      <c r="B156" t="s">
        <v>8220</v>
      </c>
    </row>
    <row r="157" spans="1:2" x14ac:dyDescent="0.3">
      <c r="A157">
        <v>1350000</v>
      </c>
      <c r="B157" t="s">
        <v>8220</v>
      </c>
    </row>
    <row r="158" spans="1:2" x14ac:dyDescent="0.3">
      <c r="A158">
        <v>35000</v>
      </c>
      <c r="B158" t="s">
        <v>8220</v>
      </c>
    </row>
    <row r="159" spans="1:2" x14ac:dyDescent="0.3">
      <c r="A159">
        <v>2995</v>
      </c>
      <c r="B159" t="s">
        <v>8220</v>
      </c>
    </row>
    <row r="160" spans="1:2" x14ac:dyDescent="0.3">
      <c r="A160">
        <v>5000</v>
      </c>
      <c r="B160" t="s">
        <v>8220</v>
      </c>
    </row>
    <row r="161" spans="1:2" x14ac:dyDescent="0.3">
      <c r="A161">
        <v>500000</v>
      </c>
      <c r="B161" t="s">
        <v>8220</v>
      </c>
    </row>
    <row r="162" spans="1:2" x14ac:dyDescent="0.3">
      <c r="A162">
        <v>5000</v>
      </c>
      <c r="B162" t="s">
        <v>8221</v>
      </c>
    </row>
    <row r="163" spans="1:2" x14ac:dyDescent="0.3">
      <c r="A163">
        <v>50000</v>
      </c>
      <c r="B163" t="s">
        <v>8221</v>
      </c>
    </row>
    <row r="164" spans="1:2" x14ac:dyDescent="0.3">
      <c r="A164">
        <v>2800</v>
      </c>
      <c r="B164" t="s">
        <v>8221</v>
      </c>
    </row>
    <row r="165" spans="1:2" x14ac:dyDescent="0.3">
      <c r="A165">
        <v>2000000</v>
      </c>
      <c r="B165" t="s">
        <v>8221</v>
      </c>
    </row>
    <row r="166" spans="1:2" x14ac:dyDescent="0.3">
      <c r="A166">
        <v>120000</v>
      </c>
      <c r="B166" t="s">
        <v>8221</v>
      </c>
    </row>
    <row r="167" spans="1:2" x14ac:dyDescent="0.3">
      <c r="A167">
        <v>17000</v>
      </c>
      <c r="B167" t="s">
        <v>8221</v>
      </c>
    </row>
    <row r="168" spans="1:2" x14ac:dyDescent="0.3">
      <c r="A168">
        <v>5000</v>
      </c>
      <c r="B168" t="s">
        <v>8221</v>
      </c>
    </row>
    <row r="169" spans="1:2" x14ac:dyDescent="0.3">
      <c r="A169">
        <v>110000</v>
      </c>
      <c r="B169" t="s">
        <v>8221</v>
      </c>
    </row>
    <row r="170" spans="1:2" x14ac:dyDescent="0.3">
      <c r="A170">
        <v>8000</v>
      </c>
      <c r="B170" t="s">
        <v>8221</v>
      </c>
    </row>
    <row r="171" spans="1:2" x14ac:dyDescent="0.3">
      <c r="A171">
        <v>2500</v>
      </c>
      <c r="B171" t="s">
        <v>8221</v>
      </c>
    </row>
    <row r="172" spans="1:2" x14ac:dyDescent="0.3">
      <c r="A172">
        <v>10000</v>
      </c>
      <c r="B172" t="s">
        <v>8221</v>
      </c>
    </row>
    <row r="173" spans="1:2" x14ac:dyDescent="0.3">
      <c r="A173">
        <v>50000</v>
      </c>
      <c r="B173" t="s">
        <v>8221</v>
      </c>
    </row>
    <row r="174" spans="1:2" x14ac:dyDescent="0.3">
      <c r="A174">
        <v>95000</v>
      </c>
      <c r="B174" t="s">
        <v>8221</v>
      </c>
    </row>
    <row r="175" spans="1:2" x14ac:dyDescent="0.3">
      <c r="A175">
        <v>1110</v>
      </c>
      <c r="B175" t="s">
        <v>8221</v>
      </c>
    </row>
    <row r="176" spans="1:2" x14ac:dyDescent="0.3">
      <c r="A176">
        <v>6000</v>
      </c>
      <c r="B176" t="s">
        <v>8221</v>
      </c>
    </row>
    <row r="177" spans="1:2" x14ac:dyDescent="0.3">
      <c r="A177">
        <v>20000</v>
      </c>
      <c r="B177" t="s">
        <v>8221</v>
      </c>
    </row>
    <row r="178" spans="1:2" x14ac:dyDescent="0.3">
      <c r="A178">
        <v>1500</v>
      </c>
      <c r="B178" t="s">
        <v>8221</v>
      </c>
    </row>
    <row r="179" spans="1:2" x14ac:dyDescent="0.3">
      <c r="A179">
        <v>450</v>
      </c>
      <c r="B179" t="s">
        <v>8221</v>
      </c>
    </row>
    <row r="180" spans="1:2" x14ac:dyDescent="0.3">
      <c r="A180">
        <v>500000</v>
      </c>
      <c r="B180" t="s">
        <v>8221</v>
      </c>
    </row>
    <row r="181" spans="1:2" x14ac:dyDescent="0.3">
      <c r="A181">
        <v>1000</v>
      </c>
      <c r="B181" t="s">
        <v>8221</v>
      </c>
    </row>
    <row r="182" spans="1:2" x14ac:dyDescent="0.3">
      <c r="A182">
        <v>1200</v>
      </c>
      <c r="B182" t="s">
        <v>8221</v>
      </c>
    </row>
    <row r="183" spans="1:2" x14ac:dyDescent="0.3">
      <c r="A183">
        <v>3423</v>
      </c>
      <c r="B183" t="s">
        <v>8221</v>
      </c>
    </row>
    <row r="184" spans="1:2" x14ac:dyDescent="0.3">
      <c r="A184">
        <v>1000</v>
      </c>
      <c r="B184" t="s">
        <v>8221</v>
      </c>
    </row>
    <row r="185" spans="1:2" x14ac:dyDescent="0.3">
      <c r="A185">
        <v>12500</v>
      </c>
      <c r="B185" t="s">
        <v>8221</v>
      </c>
    </row>
    <row r="186" spans="1:2" x14ac:dyDescent="0.3">
      <c r="A186">
        <v>1500</v>
      </c>
      <c r="B186" t="s">
        <v>8221</v>
      </c>
    </row>
    <row r="187" spans="1:2" x14ac:dyDescent="0.3">
      <c r="A187">
        <v>40000</v>
      </c>
      <c r="B187" t="s">
        <v>8221</v>
      </c>
    </row>
    <row r="188" spans="1:2" x14ac:dyDescent="0.3">
      <c r="A188">
        <v>5000</v>
      </c>
      <c r="B188" t="s">
        <v>8221</v>
      </c>
    </row>
    <row r="189" spans="1:2" x14ac:dyDescent="0.3">
      <c r="A189">
        <v>5000</v>
      </c>
      <c r="B189" t="s">
        <v>8221</v>
      </c>
    </row>
    <row r="190" spans="1:2" x14ac:dyDescent="0.3">
      <c r="A190">
        <v>1500</v>
      </c>
      <c r="B190" t="s">
        <v>8221</v>
      </c>
    </row>
    <row r="191" spans="1:2" x14ac:dyDescent="0.3">
      <c r="A191">
        <v>500000</v>
      </c>
      <c r="B191" t="s">
        <v>8221</v>
      </c>
    </row>
    <row r="192" spans="1:2" x14ac:dyDescent="0.3">
      <c r="A192">
        <v>12000</v>
      </c>
      <c r="B192" t="s">
        <v>8221</v>
      </c>
    </row>
    <row r="193" spans="1:2" x14ac:dyDescent="0.3">
      <c r="A193">
        <v>5000</v>
      </c>
      <c r="B193" t="s">
        <v>8221</v>
      </c>
    </row>
    <row r="194" spans="1:2" x14ac:dyDescent="0.3">
      <c r="A194">
        <v>1000000</v>
      </c>
      <c r="B194" t="s">
        <v>8221</v>
      </c>
    </row>
    <row r="195" spans="1:2" x14ac:dyDescent="0.3">
      <c r="A195">
        <v>1000</v>
      </c>
      <c r="B195" t="s">
        <v>8221</v>
      </c>
    </row>
    <row r="196" spans="1:2" x14ac:dyDescent="0.3">
      <c r="A196">
        <v>2500</v>
      </c>
      <c r="B196" t="s">
        <v>8221</v>
      </c>
    </row>
    <row r="197" spans="1:2" x14ac:dyDescent="0.3">
      <c r="A197">
        <v>2000000</v>
      </c>
      <c r="B197" t="s">
        <v>8221</v>
      </c>
    </row>
    <row r="198" spans="1:2" x14ac:dyDescent="0.3">
      <c r="A198">
        <v>3500</v>
      </c>
      <c r="B198" t="s">
        <v>8221</v>
      </c>
    </row>
    <row r="199" spans="1:2" x14ac:dyDescent="0.3">
      <c r="A199">
        <v>2500</v>
      </c>
      <c r="B199" t="s">
        <v>8221</v>
      </c>
    </row>
    <row r="200" spans="1:2" x14ac:dyDescent="0.3">
      <c r="A200">
        <v>25000</v>
      </c>
      <c r="B200" t="s">
        <v>8221</v>
      </c>
    </row>
    <row r="201" spans="1:2" x14ac:dyDescent="0.3">
      <c r="A201">
        <v>10000</v>
      </c>
      <c r="B201" t="s">
        <v>8221</v>
      </c>
    </row>
    <row r="202" spans="1:2" x14ac:dyDescent="0.3">
      <c r="A202">
        <v>6000</v>
      </c>
      <c r="B202" t="s">
        <v>8221</v>
      </c>
    </row>
    <row r="203" spans="1:2" x14ac:dyDescent="0.3">
      <c r="A203">
        <v>650</v>
      </c>
      <c r="B203" t="s">
        <v>8221</v>
      </c>
    </row>
    <row r="204" spans="1:2" x14ac:dyDescent="0.3">
      <c r="A204">
        <v>6000</v>
      </c>
      <c r="B204" t="s">
        <v>8221</v>
      </c>
    </row>
    <row r="205" spans="1:2" x14ac:dyDescent="0.3">
      <c r="A205">
        <v>2500</v>
      </c>
      <c r="B205" t="s">
        <v>8221</v>
      </c>
    </row>
    <row r="206" spans="1:2" x14ac:dyDescent="0.3">
      <c r="A206">
        <v>300000</v>
      </c>
      <c r="B206" t="s">
        <v>8221</v>
      </c>
    </row>
    <row r="207" spans="1:2" x14ac:dyDescent="0.3">
      <c r="A207">
        <v>8000</v>
      </c>
      <c r="B207" t="s">
        <v>8221</v>
      </c>
    </row>
    <row r="208" spans="1:2" x14ac:dyDescent="0.3">
      <c r="A208">
        <v>12700</v>
      </c>
      <c r="B208" t="s">
        <v>8221</v>
      </c>
    </row>
    <row r="209" spans="1:2" x14ac:dyDescent="0.3">
      <c r="A209">
        <v>14000</v>
      </c>
      <c r="B209" t="s">
        <v>8221</v>
      </c>
    </row>
    <row r="210" spans="1:2" x14ac:dyDescent="0.3">
      <c r="A210">
        <v>50000</v>
      </c>
      <c r="B210" t="s">
        <v>8221</v>
      </c>
    </row>
    <row r="211" spans="1:2" x14ac:dyDescent="0.3">
      <c r="A211">
        <v>25000</v>
      </c>
      <c r="B211" t="s">
        <v>8221</v>
      </c>
    </row>
    <row r="212" spans="1:2" x14ac:dyDescent="0.3">
      <c r="A212">
        <v>12000</v>
      </c>
      <c r="B212" t="s">
        <v>8221</v>
      </c>
    </row>
    <row r="213" spans="1:2" x14ac:dyDescent="0.3">
      <c r="A213">
        <v>5000</v>
      </c>
      <c r="B213" t="s">
        <v>8221</v>
      </c>
    </row>
    <row r="214" spans="1:2" x14ac:dyDescent="0.3">
      <c r="A214">
        <v>6300</v>
      </c>
      <c r="B214" t="s">
        <v>8221</v>
      </c>
    </row>
    <row r="215" spans="1:2" x14ac:dyDescent="0.3">
      <c r="A215">
        <v>50000</v>
      </c>
      <c r="B215" t="s">
        <v>8221</v>
      </c>
    </row>
    <row r="216" spans="1:2" x14ac:dyDescent="0.3">
      <c r="A216">
        <v>12500</v>
      </c>
      <c r="B216" t="s">
        <v>8221</v>
      </c>
    </row>
    <row r="217" spans="1:2" x14ac:dyDescent="0.3">
      <c r="A217">
        <v>4400</v>
      </c>
      <c r="B217" t="s">
        <v>8221</v>
      </c>
    </row>
    <row r="218" spans="1:2" x14ac:dyDescent="0.3">
      <c r="A218">
        <v>50000</v>
      </c>
      <c r="B218" t="s">
        <v>8221</v>
      </c>
    </row>
    <row r="219" spans="1:2" x14ac:dyDescent="0.3">
      <c r="A219">
        <v>100000</v>
      </c>
      <c r="B219" t="s">
        <v>8221</v>
      </c>
    </row>
    <row r="220" spans="1:2" x14ac:dyDescent="0.3">
      <c r="A220">
        <v>5000</v>
      </c>
      <c r="B220" t="s">
        <v>8221</v>
      </c>
    </row>
    <row r="221" spans="1:2" x14ac:dyDescent="0.3">
      <c r="A221">
        <v>50000</v>
      </c>
      <c r="B221" t="s">
        <v>8221</v>
      </c>
    </row>
    <row r="222" spans="1:2" x14ac:dyDescent="0.3">
      <c r="A222">
        <v>50000</v>
      </c>
      <c r="B222" t="s">
        <v>8221</v>
      </c>
    </row>
    <row r="223" spans="1:2" x14ac:dyDescent="0.3">
      <c r="A223">
        <v>50000</v>
      </c>
      <c r="B223" t="s">
        <v>8221</v>
      </c>
    </row>
    <row r="224" spans="1:2" x14ac:dyDescent="0.3">
      <c r="A224">
        <v>1000</v>
      </c>
      <c r="B224" t="s">
        <v>8221</v>
      </c>
    </row>
    <row r="225" spans="1:2" x14ac:dyDescent="0.3">
      <c r="A225">
        <v>1500000</v>
      </c>
      <c r="B225" t="s">
        <v>8221</v>
      </c>
    </row>
    <row r="226" spans="1:2" x14ac:dyDescent="0.3">
      <c r="A226">
        <v>6000000</v>
      </c>
      <c r="B226" t="s">
        <v>8221</v>
      </c>
    </row>
    <row r="227" spans="1:2" x14ac:dyDescent="0.3">
      <c r="A227">
        <v>200</v>
      </c>
      <c r="B227" t="s">
        <v>8221</v>
      </c>
    </row>
    <row r="228" spans="1:2" x14ac:dyDescent="0.3">
      <c r="A228">
        <v>29000</v>
      </c>
      <c r="B228" t="s">
        <v>8221</v>
      </c>
    </row>
    <row r="229" spans="1:2" x14ac:dyDescent="0.3">
      <c r="A229">
        <v>28000</v>
      </c>
      <c r="B229" t="s">
        <v>8221</v>
      </c>
    </row>
    <row r="230" spans="1:2" x14ac:dyDescent="0.3">
      <c r="A230">
        <v>8000</v>
      </c>
      <c r="B230" t="s">
        <v>8221</v>
      </c>
    </row>
    <row r="231" spans="1:2" x14ac:dyDescent="0.3">
      <c r="A231">
        <v>3000</v>
      </c>
      <c r="B231" t="s">
        <v>8221</v>
      </c>
    </row>
    <row r="232" spans="1:2" x14ac:dyDescent="0.3">
      <c r="A232">
        <v>15000</v>
      </c>
      <c r="B232" t="s">
        <v>8221</v>
      </c>
    </row>
    <row r="233" spans="1:2" x14ac:dyDescent="0.3">
      <c r="A233">
        <v>1500000</v>
      </c>
      <c r="B233" t="s">
        <v>8221</v>
      </c>
    </row>
    <row r="234" spans="1:2" x14ac:dyDescent="0.3">
      <c r="A234">
        <v>4000</v>
      </c>
      <c r="B234" t="s">
        <v>8221</v>
      </c>
    </row>
    <row r="235" spans="1:2" x14ac:dyDescent="0.3">
      <c r="A235">
        <v>350000</v>
      </c>
      <c r="B235" t="s">
        <v>8221</v>
      </c>
    </row>
    <row r="236" spans="1:2" x14ac:dyDescent="0.3">
      <c r="A236">
        <v>1000</v>
      </c>
      <c r="B236" t="s">
        <v>8221</v>
      </c>
    </row>
    <row r="237" spans="1:2" x14ac:dyDescent="0.3">
      <c r="A237">
        <v>10000</v>
      </c>
      <c r="B237" t="s">
        <v>8221</v>
      </c>
    </row>
    <row r="238" spans="1:2" x14ac:dyDescent="0.3">
      <c r="A238">
        <v>150000</v>
      </c>
      <c r="B238" t="s">
        <v>8221</v>
      </c>
    </row>
    <row r="239" spans="1:2" x14ac:dyDescent="0.3">
      <c r="A239">
        <v>15000</v>
      </c>
      <c r="B239" t="s">
        <v>8221</v>
      </c>
    </row>
    <row r="240" spans="1:2" x14ac:dyDescent="0.3">
      <c r="A240">
        <v>26000</v>
      </c>
      <c r="B240" t="s">
        <v>8221</v>
      </c>
    </row>
    <row r="241" spans="1:2" x14ac:dyDescent="0.3">
      <c r="A241">
        <v>1000</v>
      </c>
      <c r="B241" t="s">
        <v>8221</v>
      </c>
    </row>
    <row r="242" spans="1:2" x14ac:dyDescent="0.3">
      <c r="A242">
        <v>15000</v>
      </c>
      <c r="B242" t="s">
        <v>8219</v>
      </c>
    </row>
    <row r="243" spans="1:2" x14ac:dyDescent="0.3">
      <c r="A243">
        <v>36400</v>
      </c>
      <c r="B243" t="s">
        <v>8219</v>
      </c>
    </row>
    <row r="244" spans="1:2" x14ac:dyDescent="0.3">
      <c r="A244">
        <v>13000</v>
      </c>
      <c r="B244" t="s">
        <v>8219</v>
      </c>
    </row>
    <row r="245" spans="1:2" x14ac:dyDescent="0.3">
      <c r="A245">
        <v>25000</v>
      </c>
      <c r="B245" t="s">
        <v>8219</v>
      </c>
    </row>
    <row r="246" spans="1:2" x14ac:dyDescent="0.3">
      <c r="A246">
        <v>3500</v>
      </c>
      <c r="B246" t="s">
        <v>8219</v>
      </c>
    </row>
    <row r="247" spans="1:2" x14ac:dyDescent="0.3">
      <c r="A247">
        <v>5000</v>
      </c>
      <c r="B247" t="s">
        <v>8219</v>
      </c>
    </row>
    <row r="248" spans="1:2" x14ac:dyDescent="0.3">
      <c r="A248">
        <v>5000</v>
      </c>
      <c r="B248" t="s">
        <v>8219</v>
      </c>
    </row>
    <row r="249" spans="1:2" x14ac:dyDescent="0.3">
      <c r="A249">
        <v>5000</v>
      </c>
      <c r="B249" t="s">
        <v>8219</v>
      </c>
    </row>
    <row r="250" spans="1:2" x14ac:dyDescent="0.3">
      <c r="A250">
        <v>85000</v>
      </c>
      <c r="B250" t="s">
        <v>8219</v>
      </c>
    </row>
    <row r="251" spans="1:2" x14ac:dyDescent="0.3">
      <c r="A251">
        <v>10000</v>
      </c>
      <c r="B251" t="s">
        <v>8219</v>
      </c>
    </row>
    <row r="252" spans="1:2" x14ac:dyDescent="0.3">
      <c r="A252">
        <v>30000</v>
      </c>
      <c r="B252" t="s">
        <v>8219</v>
      </c>
    </row>
    <row r="253" spans="1:2" x14ac:dyDescent="0.3">
      <c r="A253">
        <v>3500</v>
      </c>
      <c r="B253" t="s">
        <v>8219</v>
      </c>
    </row>
    <row r="254" spans="1:2" x14ac:dyDescent="0.3">
      <c r="A254">
        <v>5000</v>
      </c>
      <c r="B254" t="s">
        <v>8219</v>
      </c>
    </row>
    <row r="255" spans="1:2" x14ac:dyDescent="0.3">
      <c r="A255">
        <v>1500</v>
      </c>
      <c r="B255" t="s">
        <v>8219</v>
      </c>
    </row>
    <row r="256" spans="1:2" x14ac:dyDescent="0.3">
      <c r="A256">
        <v>24000</v>
      </c>
      <c r="B256" t="s">
        <v>8219</v>
      </c>
    </row>
    <row r="257" spans="1:2" x14ac:dyDescent="0.3">
      <c r="A257">
        <v>8000</v>
      </c>
      <c r="B257" t="s">
        <v>8219</v>
      </c>
    </row>
    <row r="258" spans="1:2" x14ac:dyDescent="0.3">
      <c r="A258">
        <v>13000</v>
      </c>
      <c r="B258" t="s">
        <v>8219</v>
      </c>
    </row>
    <row r="259" spans="1:2" x14ac:dyDescent="0.3">
      <c r="A259">
        <v>35000</v>
      </c>
      <c r="B259" t="s">
        <v>8219</v>
      </c>
    </row>
    <row r="260" spans="1:2" x14ac:dyDescent="0.3">
      <c r="A260">
        <v>30000</v>
      </c>
      <c r="B260" t="s">
        <v>8219</v>
      </c>
    </row>
    <row r="261" spans="1:2" x14ac:dyDescent="0.3">
      <c r="A261">
        <v>75000</v>
      </c>
      <c r="B261" t="s">
        <v>8219</v>
      </c>
    </row>
    <row r="262" spans="1:2" x14ac:dyDescent="0.3">
      <c r="A262">
        <v>10000</v>
      </c>
      <c r="B262" t="s">
        <v>8219</v>
      </c>
    </row>
    <row r="263" spans="1:2" x14ac:dyDescent="0.3">
      <c r="A263">
        <v>20000</v>
      </c>
      <c r="B263" t="s">
        <v>8219</v>
      </c>
    </row>
    <row r="264" spans="1:2" x14ac:dyDescent="0.3">
      <c r="A264">
        <v>2500</v>
      </c>
      <c r="B264" t="s">
        <v>8219</v>
      </c>
    </row>
    <row r="265" spans="1:2" x14ac:dyDescent="0.3">
      <c r="A265">
        <v>25000</v>
      </c>
      <c r="B265" t="s">
        <v>8219</v>
      </c>
    </row>
    <row r="266" spans="1:2" x14ac:dyDescent="0.3">
      <c r="A266">
        <v>5000</v>
      </c>
      <c r="B266" t="s">
        <v>8219</v>
      </c>
    </row>
    <row r="267" spans="1:2" x14ac:dyDescent="0.3">
      <c r="A267">
        <v>5000</v>
      </c>
      <c r="B267" t="s">
        <v>8219</v>
      </c>
    </row>
    <row r="268" spans="1:2" x14ac:dyDescent="0.3">
      <c r="A268">
        <v>1000</v>
      </c>
      <c r="B268" t="s">
        <v>8219</v>
      </c>
    </row>
    <row r="269" spans="1:2" x14ac:dyDescent="0.3">
      <c r="A269">
        <v>9850</v>
      </c>
      <c r="B269" t="s">
        <v>8219</v>
      </c>
    </row>
    <row r="270" spans="1:2" x14ac:dyDescent="0.3">
      <c r="A270">
        <v>5000</v>
      </c>
      <c r="B270" t="s">
        <v>8219</v>
      </c>
    </row>
    <row r="271" spans="1:2" x14ac:dyDescent="0.3">
      <c r="A271">
        <v>100000</v>
      </c>
      <c r="B271" t="s">
        <v>8219</v>
      </c>
    </row>
    <row r="272" spans="1:2" x14ac:dyDescent="0.3">
      <c r="A272">
        <v>2300</v>
      </c>
      <c r="B272" t="s">
        <v>8219</v>
      </c>
    </row>
    <row r="273" spans="1:2" x14ac:dyDescent="0.3">
      <c r="A273">
        <v>30000</v>
      </c>
      <c r="B273" t="s">
        <v>8219</v>
      </c>
    </row>
    <row r="274" spans="1:2" x14ac:dyDescent="0.3">
      <c r="A274">
        <v>3000</v>
      </c>
      <c r="B274" t="s">
        <v>8219</v>
      </c>
    </row>
    <row r="275" spans="1:2" x14ac:dyDescent="0.3">
      <c r="A275">
        <v>5000</v>
      </c>
      <c r="B275" t="s">
        <v>8219</v>
      </c>
    </row>
    <row r="276" spans="1:2" x14ac:dyDescent="0.3">
      <c r="A276">
        <v>4000</v>
      </c>
      <c r="B276" t="s">
        <v>8219</v>
      </c>
    </row>
    <row r="277" spans="1:2" x14ac:dyDescent="0.3">
      <c r="A277">
        <v>20000</v>
      </c>
      <c r="B277" t="s">
        <v>8219</v>
      </c>
    </row>
    <row r="278" spans="1:2" x14ac:dyDescent="0.3">
      <c r="A278">
        <v>4000</v>
      </c>
      <c r="B278" t="s">
        <v>8219</v>
      </c>
    </row>
    <row r="279" spans="1:2" x14ac:dyDescent="0.3">
      <c r="A279">
        <v>65000</v>
      </c>
      <c r="B279" t="s">
        <v>8219</v>
      </c>
    </row>
    <row r="280" spans="1:2" x14ac:dyDescent="0.3">
      <c r="A280">
        <v>27000</v>
      </c>
      <c r="B280" t="s">
        <v>8219</v>
      </c>
    </row>
    <row r="281" spans="1:2" x14ac:dyDescent="0.3">
      <c r="A281">
        <v>17000</v>
      </c>
      <c r="B281" t="s">
        <v>8219</v>
      </c>
    </row>
    <row r="282" spans="1:2" x14ac:dyDescent="0.3">
      <c r="A282">
        <v>75000</v>
      </c>
      <c r="B282" t="s">
        <v>8219</v>
      </c>
    </row>
    <row r="283" spans="1:2" x14ac:dyDescent="0.3">
      <c r="A283">
        <v>5500</v>
      </c>
      <c r="B283" t="s">
        <v>8219</v>
      </c>
    </row>
    <row r="284" spans="1:2" x14ac:dyDescent="0.3">
      <c r="A284">
        <v>45000</v>
      </c>
      <c r="B284" t="s">
        <v>8219</v>
      </c>
    </row>
    <row r="285" spans="1:2" x14ac:dyDescent="0.3">
      <c r="A285">
        <v>18000</v>
      </c>
      <c r="B285" t="s">
        <v>8219</v>
      </c>
    </row>
    <row r="286" spans="1:2" x14ac:dyDescent="0.3">
      <c r="A286">
        <v>40000</v>
      </c>
      <c r="B286" t="s">
        <v>8219</v>
      </c>
    </row>
    <row r="287" spans="1:2" x14ac:dyDescent="0.3">
      <c r="A287">
        <v>14000</v>
      </c>
      <c r="B287" t="s">
        <v>8219</v>
      </c>
    </row>
    <row r="288" spans="1:2" x14ac:dyDescent="0.3">
      <c r="A288">
        <v>15000</v>
      </c>
      <c r="B288" t="s">
        <v>8219</v>
      </c>
    </row>
    <row r="289" spans="1:2" x14ac:dyDescent="0.3">
      <c r="A289">
        <v>15000</v>
      </c>
      <c r="B289" t="s">
        <v>8219</v>
      </c>
    </row>
    <row r="290" spans="1:2" x14ac:dyDescent="0.3">
      <c r="A290">
        <v>50000</v>
      </c>
      <c r="B290" t="s">
        <v>8219</v>
      </c>
    </row>
    <row r="291" spans="1:2" x14ac:dyDescent="0.3">
      <c r="A291">
        <v>15000</v>
      </c>
      <c r="B291" t="s">
        <v>8219</v>
      </c>
    </row>
    <row r="292" spans="1:2" x14ac:dyDescent="0.3">
      <c r="A292">
        <v>4500</v>
      </c>
      <c r="B292" t="s">
        <v>8219</v>
      </c>
    </row>
    <row r="293" spans="1:2" x14ac:dyDescent="0.3">
      <c r="A293">
        <v>5000</v>
      </c>
      <c r="B293" t="s">
        <v>8219</v>
      </c>
    </row>
    <row r="294" spans="1:2" x14ac:dyDescent="0.3">
      <c r="A294">
        <v>75000</v>
      </c>
      <c r="B294" t="s">
        <v>8219</v>
      </c>
    </row>
    <row r="295" spans="1:2" x14ac:dyDescent="0.3">
      <c r="A295">
        <v>26000</v>
      </c>
      <c r="B295" t="s">
        <v>8219</v>
      </c>
    </row>
    <row r="296" spans="1:2" x14ac:dyDescent="0.3">
      <c r="A296">
        <v>5000</v>
      </c>
      <c r="B296" t="s">
        <v>8219</v>
      </c>
    </row>
    <row r="297" spans="1:2" x14ac:dyDescent="0.3">
      <c r="A297">
        <v>50000</v>
      </c>
      <c r="B297" t="s">
        <v>8219</v>
      </c>
    </row>
    <row r="298" spans="1:2" x14ac:dyDescent="0.3">
      <c r="A298">
        <v>25000</v>
      </c>
      <c r="B298" t="s">
        <v>8219</v>
      </c>
    </row>
    <row r="299" spans="1:2" x14ac:dyDescent="0.3">
      <c r="A299">
        <v>20000</v>
      </c>
      <c r="B299" t="s">
        <v>8219</v>
      </c>
    </row>
    <row r="300" spans="1:2" x14ac:dyDescent="0.3">
      <c r="A300">
        <v>126000</v>
      </c>
      <c r="B300" t="s">
        <v>8219</v>
      </c>
    </row>
    <row r="301" spans="1:2" x14ac:dyDescent="0.3">
      <c r="A301">
        <v>10000</v>
      </c>
      <c r="B301" t="s">
        <v>8219</v>
      </c>
    </row>
    <row r="302" spans="1:2" x14ac:dyDescent="0.3">
      <c r="A302">
        <v>25000</v>
      </c>
      <c r="B302" t="s">
        <v>8219</v>
      </c>
    </row>
    <row r="303" spans="1:2" x14ac:dyDescent="0.3">
      <c r="A303">
        <v>13000</v>
      </c>
      <c r="B303" t="s">
        <v>8219</v>
      </c>
    </row>
    <row r="304" spans="1:2" x14ac:dyDescent="0.3">
      <c r="A304">
        <v>10000</v>
      </c>
      <c r="B304" t="s">
        <v>8219</v>
      </c>
    </row>
    <row r="305" spans="1:2" x14ac:dyDescent="0.3">
      <c r="A305">
        <v>3000</v>
      </c>
      <c r="B305" t="s">
        <v>8219</v>
      </c>
    </row>
    <row r="306" spans="1:2" x14ac:dyDescent="0.3">
      <c r="A306">
        <v>3400</v>
      </c>
      <c r="B306" t="s">
        <v>8219</v>
      </c>
    </row>
    <row r="307" spans="1:2" x14ac:dyDescent="0.3">
      <c r="A307">
        <v>7500</v>
      </c>
      <c r="B307" t="s">
        <v>8219</v>
      </c>
    </row>
    <row r="308" spans="1:2" x14ac:dyDescent="0.3">
      <c r="A308">
        <v>1000</v>
      </c>
      <c r="B308" t="s">
        <v>8219</v>
      </c>
    </row>
    <row r="309" spans="1:2" x14ac:dyDescent="0.3">
      <c r="A309">
        <v>22000</v>
      </c>
      <c r="B309" t="s">
        <v>8219</v>
      </c>
    </row>
    <row r="310" spans="1:2" x14ac:dyDescent="0.3">
      <c r="A310">
        <v>12000</v>
      </c>
      <c r="B310" t="s">
        <v>8219</v>
      </c>
    </row>
    <row r="311" spans="1:2" x14ac:dyDescent="0.3">
      <c r="A311">
        <v>18000</v>
      </c>
      <c r="B311" t="s">
        <v>8219</v>
      </c>
    </row>
    <row r="312" spans="1:2" x14ac:dyDescent="0.3">
      <c r="A312">
        <v>1000</v>
      </c>
      <c r="B312" t="s">
        <v>8219</v>
      </c>
    </row>
    <row r="313" spans="1:2" x14ac:dyDescent="0.3">
      <c r="A313">
        <v>20000</v>
      </c>
      <c r="B313" t="s">
        <v>8219</v>
      </c>
    </row>
    <row r="314" spans="1:2" x14ac:dyDescent="0.3">
      <c r="A314">
        <v>8000</v>
      </c>
      <c r="B314" t="s">
        <v>8219</v>
      </c>
    </row>
    <row r="315" spans="1:2" x14ac:dyDescent="0.3">
      <c r="A315">
        <v>17000</v>
      </c>
      <c r="B315" t="s">
        <v>8219</v>
      </c>
    </row>
    <row r="316" spans="1:2" x14ac:dyDescent="0.3">
      <c r="A316">
        <v>1000</v>
      </c>
      <c r="B316" t="s">
        <v>8219</v>
      </c>
    </row>
    <row r="317" spans="1:2" x14ac:dyDescent="0.3">
      <c r="A317">
        <v>25000</v>
      </c>
      <c r="B317" t="s">
        <v>8219</v>
      </c>
    </row>
    <row r="318" spans="1:2" x14ac:dyDescent="0.3">
      <c r="A318">
        <v>15000</v>
      </c>
      <c r="B318" t="s">
        <v>8219</v>
      </c>
    </row>
    <row r="319" spans="1:2" x14ac:dyDescent="0.3">
      <c r="A319">
        <v>30000</v>
      </c>
      <c r="B319" t="s">
        <v>8219</v>
      </c>
    </row>
    <row r="320" spans="1:2" x14ac:dyDescent="0.3">
      <c r="A320">
        <v>5000</v>
      </c>
      <c r="B320" t="s">
        <v>8219</v>
      </c>
    </row>
    <row r="321" spans="1:2" x14ac:dyDescent="0.3">
      <c r="A321">
        <v>5000</v>
      </c>
      <c r="B321" t="s">
        <v>8219</v>
      </c>
    </row>
    <row r="322" spans="1:2" x14ac:dyDescent="0.3">
      <c r="A322">
        <v>20000</v>
      </c>
      <c r="B322" t="s">
        <v>8219</v>
      </c>
    </row>
    <row r="323" spans="1:2" x14ac:dyDescent="0.3">
      <c r="A323">
        <v>35000</v>
      </c>
      <c r="B323" t="s">
        <v>8219</v>
      </c>
    </row>
    <row r="324" spans="1:2" x14ac:dyDescent="0.3">
      <c r="A324">
        <v>25000</v>
      </c>
      <c r="B324" t="s">
        <v>8219</v>
      </c>
    </row>
    <row r="325" spans="1:2" x14ac:dyDescent="0.3">
      <c r="A325">
        <v>5400</v>
      </c>
      <c r="B325" t="s">
        <v>8219</v>
      </c>
    </row>
    <row r="326" spans="1:2" x14ac:dyDescent="0.3">
      <c r="A326">
        <v>8500</v>
      </c>
      <c r="B326" t="s">
        <v>8219</v>
      </c>
    </row>
    <row r="327" spans="1:2" x14ac:dyDescent="0.3">
      <c r="A327">
        <v>50000</v>
      </c>
      <c r="B327" t="s">
        <v>8219</v>
      </c>
    </row>
    <row r="328" spans="1:2" x14ac:dyDescent="0.3">
      <c r="A328">
        <v>150000</v>
      </c>
      <c r="B328" t="s">
        <v>8219</v>
      </c>
    </row>
    <row r="329" spans="1:2" x14ac:dyDescent="0.3">
      <c r="A329">
        <v>4000</v>
      </c>
      <c r="B329" t="s">
        <v>8219</v>
      </c>
    </row>
    <row r="330" spans="1:2" x14ac:dyDescent="0.3">
      <c r="A330">
        <v>75000</v>
      </c>
      <c r="B330" t="s">
        <v>8219</v>
      </c>
    </row>
    <row r="331" spans="1:2" x14ac:dyDescent="0.3">
      <c r="A331">
        <v>10000</v>
      </c>
      <c r="B331" t="s">
        <v>8219</v>
      </c>
    </row>
    <row r="332" spans="1:2" x14ac:dyDescent="0.3">
      <c r="A332">
        <v>35000</v>
      </c>
      <c r="B332" t="s">
        <v>8219</v>
      </c>
    </row>
    <row r="333" spans="1:2" x14ac:dyDescent="0.3">
      <c r="A333">
        <v>40000</v>
      </c>
      <c r="B333" t="s">
        <v>8219</v>
      </c>
    </row>
    <row r="334" spans="1:2" x14ac:dyDescent="0.3">
      <c r="A334">
        <v>100000</v>
      </c>
      <c r="B334" t="s">
        <v>8219</v>
      </c>
    </row>
    <row r="335" spans="1:2" x14ac:dyDescent="0.3">
      <c r="A335">
        <v>40000</v>
      </c>
      <c r="B335" t="s">
        <v>8219</v>
      </c>
    </row>
    <row r="336" spans="1:2" x14ac:dyDescent="0.3">
      <c r="A336">
        <v>10000</v>
      </c>
      <c r="B336" t="s">
        <v>8219</v>
      </c>
    </row>
    <row r="337" spans="1:2" x14ac:dyDescent="0.3">
      <c r="A337">
        <v>8500</v>
      </c>
      <c r="B337" t="s">
        <v>8219</v>
      </c>
    </row>
    <row r="338" spans="1:2" x14ac:dyDescent="0.3">
      <c r="A338">
        <v>25000</v>
      </c>
      <c r="B338" t="s">
        <v>8219</v>
      </c>
    </row>
    <row r="339" spans="1:2" x14ac:dyDescent="0.3">
      <c r="A339">
        <v>3000</v>
      </c>
      <c r="B339" t="s">
        <v>8219</v>
      </c>
    </row>
    <row r="340" spans="1:2" x14ac:dyDescent="0.3">
      <c r="A340">
        <v>15000</v>
      </c>
      <c r="B340" t="s">
        <v>8219</v>
      </c>
    </row>
    <row r="341" spans="1:2" x14ac:dyDescent="0.3">
      <c r="A341">
        <v>6000</v>
      </c>
      <c r="B341" t="s">
        <v>8219</v>
      </c>
    </row>
    <row r="342" spans="1:2" x14ac:dyDescent="0.3">
      <c r="A342">
        <v>35000</v>
      </c>
      <c r="B342" t="s">
        <v>8219</v>
      </c>
    </row>
    <row r="343" spans="1:2" x14ac:dyDescent="0.3">
      <c r="A343">
        <v>3500</v>
      </c>
      <c r="B343" t="s">
        <v>8219</v>
      </c>
    </row>
    <row r="344" spans="1:2" x14ac:dyDescent="0.3">
      <c r="A344">
        <v>55000</v>
      </c>
      <c r="B344" t="s">
        <v>8219</v>
      </c>
    </row>
    <row r="345" spans="1:2" x14ac:dyDescent="0.3">
      <c r="A345">
        <v>30000</v>
      </c>
      <c r="B345" t="s">
        <v>8219</v>
      </c>
    </row>
    <row r="346" spans="1:2" x14ac:dyDescent="0.3">
      <c r="A346">
        <v>33500</v>
      </c>
      <c r="B346" t="s">
        <v>8219</v>
      </c>
    </row>
    <row r="347" spans="1:2" x14ac:dyDescent="0.3">
      <c r="A347">
        <v>14500</v>
      </c>
      <c r="B347" t="s">
        <v>8219</v>
      </c>
    </row>
    <row r="348" spans="1:2" x14ac:dyDescent="0.3">
      <c r="A348">
        <v>10000</v>
      </c>
      <c r="B348" t="s">
        <v>8219</v>
      </c>
    </row>
    <row r="349" spans="1:2" x14ac:dyDescent="0.3">
      <c r="A349">
        <v>40000</v>
      </c>
      <c r="B349" t="s">
        <v>8219</v>
      </c>
    </row>
    <row r="350" spans="1:2" x14ac:dyDescent="0.3">
      <c r="A350">
        <v>10000</v>
      </c>
      <c r="B350" t="s">
        <v>8219</v>
      </c>
    </row>
    <row r="351" spans="1:2" x14ac:dyDescent="0.3">
      <c r="A351">
        <v>11260</v>
      </c>
      <c r="B351" t="s">
        <v>8219</v>
      </c>
    </row>
    <row r="352" spans="1:2" x14ac:dyDescent="0.3">
      <c r="A352">
        <v>25000</v>
      </c>
      <c r="B352" t="s">
        <v>8219</v>
      </c>
    </row>
    <row r="353" spans="1:2" x14ac:dyDescent="0.3">
      <c r="A353">
        <v>34000</v>
      </c>
      <c r="B353" t="s">
        <v>8219</v>
      </c>
    </row>
    <row r="354" spans="1:2" x14ac:dyDescent="0.3">
      <c r="A354">
        <v>10000</v>
      </c>
      <c r="B354" t="s">
        <v>8219</v>
      </c>
    </row>
    <row r="355" spans="1:2" x14ac:dyDescent="0.3">
      <c r="A355">
        <v>58425</v>
      </c>
      <c r="B355" t="s">
        <v>8219</v>
      </c>
    </row>
    <row r="356" spans="1:2" x14ac:dyDescent="0.3">
      <c r="A356">
        <v>3500</v>
      </c>
      <c r="B356" t="s">
        <v>8219</v>
      </c>
    </row>
    <row r="357" spans="1:2" x14ac:dyDescent="0.3">
      <c r="A357">
        <v>35000</v>
      </c>
      <c r="B357" t="s">
        <v>8219</v>
      </c>
    </row>
    <row r="358" spans="1:2" x14ac:dyDescent="0.3">
      <c r="A358">
        <v>7500</v>
      </c>
      <c r="B358" t="s">
        <v>8219</v>
      </c>
    </row>
    <row r="359" spans="1:2" x14ac:dyDescent="0.3">
      <c r="A359">
        <v>15000</v>
      </c>
      <c r="B359" t="s">
        <v>8219</v>
      </c>
    </row>
    <row r="360" spans="1:2" x14ac:dyDescent="0.3">
      <c r="A360">
        <v>50000</v>
      </c>
      <c r="B360" t="s">
        <v>8219</v>
      </c>
    </row>
    <row r="361" spans="1:2" x14ac:dyDescent="0.3">
      <c r="A361">
        <v>24200</v>
      </c>
      <c r="B361" t="s">
        <v>8219</v>
      </c>
    </row>
    <row r="362" spans="1:2" x14ac:dyDescent="0.3">
      <c r="A362">
        <v>12000</v>
      </c>
      <c r="B362" t="s">
        <v>8219</v>
      </c>
    </row>
    <row r="363" spans="1:2" x14ac:dyDescent="0.3">
      <c r="A363">
        <v>35000</v>
      </c>
      <c r="B363" t="s">
        <v>8219</v>
      </c>
    </row>
    <row r="364" spans="1:2" x14ac:dyDescent="0.3">
      <c r="A364">
        <v>9665</v>
      </c>
      <c r="B364" t="s">
        <v>8219</v>
      </c>
    </row>
    <row r="365" spans="1:2" x14ac:dyDescent="0.3">
      <c r="A365">
        <v>8925</v>
      </c>
      <c r="B365" t="s">
        <v>8219</v>
      </c>
    </row>
    <row r="366" spans="1:2" x14ac:dyDescent="0.3">
      <c r="A366">
        <v>7000</v>
      </c>
      <c r="B366" t="s">
        <v>8219</v>
      </c>
    </row>
    <row r="367" spans="1:2" x14ac:dyDescent="0.3">
      <c r="A367">
        <v>15000</v>
      </c>
      <c r="B367" t="s">
        <v>8219</v>
      </c>
    </row>
    <row r="368" spans="1:2" x14ac:dyDescent="0.3">
      <c r="A368">
        <v>38000</v>
      </c>
      <c r="B368" t="s">
        <v>8219</v>
      </c>
    </row>
    <row r="369" spans="1:2" x14ac:dyDescent="0.3">
      <c r="A369">
        <v>10000</v>
      </c>
      <c r="B369" t="s">
        <v>8219</v>
      </c>
    </row>
    <row r="370" spans="1:2" x14ac:dyDescent="0.3">
      <c r="A370">
        <v>12500</v>
      </c>
      <c r="B370" t="s">
        <v>8219</v>
      </c>
    </row>
    <row r="371" spans="1:2" x14ac:dyDescent="0.3">
      <c r="A371">
        <v>6500</v>
      </c>
      <c r="B371" t="s">
        <v>8219</v>
      </c>
    </row>
    <row r="372" spans="1:2" x14ac:dyDescent="0.3">
      <c r="A372">
        <v>25000</v>
      </c>
      <c r="B372" t="s">
        <v>8219</v>
      </c>
    </row>
    <row r="373" spans="1:2" x14ac:dyDescent="0.3">
      <c r="A373">
        <v>150000</v>
      </c>
      <c r="B373" t="s">
        <v>8219</v>
      </c>
    </row>
    <row r="374" spans="1:2" x14ac:dyDescent="0.3">
      <c r="A374">
        <v>300</v>
      </c>
      <c r="B374" t="s">
        <v>8219</v>
      </c>
    </row>
    <row r="375" spans="1:2" x14ac:dyDescent="0.3">
      <c r="A375">
        <v>7500</v>
      </c>
      <c r="B375" t="s">
        <v>8219</v>
      </c>
    </row>
    <row r="376" spans="1:2" x14ac:dyDescent="0.3">
      <c r="A376">
        <v>6000</v>
      </c>
      <c r="B376" t="s">
        <v>8219</v>
      </c>
    </row>
    <row r="377" spans="1:2" x14ac:dyDescent="0.3">
      <c r="A377">
        <v>500</v>
      </c>
      <c r="B377" t="s">
        <v>8219</v>
      </c>
    </row>
    <row r="378" spans="1:2" x14ac:dyDescent="0.3">
      <c r="A378">
        <v>2450</v>
      </c>
      <c r="B378" t="s">
        <v>8219</v>
      </c>
    </row>
    <row r="379" spans="1:2" x14ac:dyDescent="0.3">
      <c r="A379">
        <v>12000</v>
      </c>
      <c r="B379" t="s">
        <v>8219</v>
      </c>
    </row>
    <row r="380" spans="1:2" x14ac:dyDescent="0.3">
      <c r="A380">
        <v>3000</v>
      </c>
      <c r="B380" t="s">
        <v>8219</v>
      </c>
    </row>
    <row r="381" spans="1:2" x14ac:dyDescent="0.3">
      <c r="A381">
        <v>15000</v>
      </c>
      <c r="B381" t="s">
        <v>8219</v>
      </c>
    </row>
    <row r="382" spans="1:2" x14ac:dyDescent="0.3">
      <c r="A382">
        <v>4000</v>
      </c>
      <c r="B382" t="s">
        <v>8219</v>
      </c>
    </row>
    <row r="383" spans="1:2" x14ac:dyDescent="0.3">
      <c r="A383">
        <v>25000</v>
      </c>
      <c r="B383" t="s">
        <v>8219</v>
      </c>
    </row>
    <row r="384" spans="1:2" x14ac:dyDescent="0.3">
      <c r="A384">
        <v>600</v>
      </c>
      <c r="B384" t="s">
        <v>8219</v>
      </c>
    </row>
    <row r="385" spans="1:2" x14ac:dyDescent="0.3">
      <c r="A385">
        <v>999</v>
      </c>
      <c r="B385" t="s">
        <v>8219</v>
      </c>
    </row>
    <row r="386" spans="1:2" x14ac:dyDescent="0.3">
      <c r="A386">
        <v>20000</v>
      </c>
      <c r="B386" t="s">
        <v>8219</v>
      </c>
    </row>
    <row r="387" spans="1:2" x14ac:dyDescent="0.3">
      <c r="A387">
        <v>25000</v>
      </c>
      <c r="B387" t="s">
        <v>8219</v>
      </c>
    </row>
    <row r="388" spans="1:2" x14ac:dyDescent="0.3">
      <c r="A388">
        <v>600</v>
      </c>
      <c r="B388" t="s">
        <v>8219</v>
      </c>
    </row>
    <row r="389" spans="1:2" x14ac:dyDescent="0.3">
      <c r="A389">
        <v>38000</v>
      </c>
      <c r="B389" t="s">
        <v>8219</v>
      </c>
    </row>
    <row r="390" spans="1:2" x14ac:dyDescent="0.3">
      <c r="A390">
        <v>5000</v>
      </c>
      <c r="B390" t="s">
        <v>8219</v>
      </c>
    </row>
    <row r="391" spans="1:2" x14ac:dyDescent="0.3">
      <c r="A391">
        <v>68000</v>
      </c>
      <c r="B391" t="s">
        <v>8219</v>
      </c>
    </row>
    <row r="392" spans="1:2" x14ac:dyDescent="0.3">
      <c r="A392">
        <v>1000</v>
      </c>
      <c r="B392" t="s">
        <v>8219</v>
      </c>
    </row>
    <row r="393" spans="1:2" x14ac:dyDescent="0.3">
      <c r="A393">
        <v>20000</v>
      </c>
      <c r="B393" t="s">
        <v>8219</v>
      </c>
    </row>
    <row r="394" spans="1:2" x14ac:dyDescent="0.3">
      <c r="A394">
        <v>18500</v>
      </c>
      <c r="B394" t="s">
        <v>8219</v>
      </c>
    </row>
    <row r="395" spans="1:2" x14ac:dyDescent="0.3">
      <c r="A395">
        <v>50000</v>
      </c>
      <c r="B395" t="s">
        <v>8219</v>
      </c>
    </row>
    <row r="396" spans="1:2" x14ac:dyDescent="0.3">
      <c r="A396">
        <v>4700</v>
      </c>
      <c r="B396" t="s">
        <v>8219</v>
      </c>
    </row>
    <row r="397" spans="1:2" x14ac:dyDescent="0.3">
      <c r="A397">
        <v>10000</v>
      </c>
      <c r="B397" t="s">
        <v>8219</v>
      </c>
    </row>
    <row r="398" spans="1:2" x14ac:dyDescent="0.3">
      <c r="A398">
        <v>15000</v>
      </c>
      <c r="B398" t="s">
        <v>8219</v>
      </c>
    </row>
    <row r="399" spans="1:2" x14ac:dyDescent="0.3">
      <c r="A399">
        <v>12444</v>
      </c>
      <c r="B399" t="s">
        <v>8219</v>
      </c>
    </row>
    <row r="400" spans="1:2" x14ac:dyDescent="0.3">
      <c r="A400">
        <v>7500</v>
      </c>
      <c r="B400" t="s">
        <v>8219</v>
      </c>
    </row>
    <row r="401" spans="1:2" x14ac:dyDescent="0.3">
      <c r="A401">
        <v>20000</v>
      </c>
      <c r="B401" t="s">
        <v>8219</v>
      </c>
    </row>
    <row r="402" spans="1:2" x14ac:dyDescent="0.3">
      <c r="A402">
        <v>10000</v>
      </c>
      <c r="B402" t="s">
        <v>8219</v>
      </c>
    </row>
    <row r="403" spans="1:2" x14ac:dyDescent="0.3">
      <c r="A403">
        <v>50000</v>
      </c>
      <c r="B403" t="s">
        <v>8219</v>
      </c>
    </row>
    <row r="404" spans="1:2" x14ac:dyDescent="0.3">
      <c r="A404">
        <v>2000</v>
      </c>
      <c r="B404" t="s">
        <v>8219</v>
      </c>
    </row>
    <row r="405" spans="1:2" x14ac:dyDescent="0.3">
      <c r="A405">
        <v>5000</v>
      </c>
      <c r="B405" t="s">
        <v>8219</v>
      </c>
    </row>
    <row r="406" spans="1:2" x14ac:dyDescent="0.3">
      <c r="A406">
        <v>35000</v>
      </c>
      <c r="B406" t="s">
        <v>8219</v>
      </c>
    </row>
    <row r="407" spans="1:2" x14ac:dyDescent="0.3">
      <c r="A407">
        <v>2820</v>
      </c>
      <c r="B407" t="s">
        <v>8219</v>
      </c>
    </row>
    <row r="408" spans="1:2" x14ac:dyDescent="0.3">
      <c r="A408">
        <v>2800</v>
      </c>
      <c r="B408" t="s">
        <v>8219</v>
      </c>
    </row>
    <row r="409" spans="1:2" x14ac:dyDescent="0.3">
      <c r="A409">
        <v>2000</v>
      </c>
      <c r="B409" t="s">
        <v>8219</v>
      </c>
    </row>
    <row r="410" spans="1:2" x14ac:dyDescent="0.3">
      <c r="A410">
        <v>6000</v>
      </c>
      <c r="B410" t="s">
        <v>8219</v>
      </c>
    </row>
    <row r="411" spans="1:2" x14ac:dyDescent="0.3">
      <c r="A411">
        <v>500</v>
      </c>
      <c r="B411" t="s">
        <v>8219</v>
      </c>
    </row>
    <row r="412" spans="1:2" x14ac:dyDescent="0.3">
      <c r="A412">
        <v>1000</v>
      </c>
      <c r="B412" t="s">
        <v>8219</v>
      </c>
    </row>
    <row r="413" spans="1:2" x14ac:dyDescent="0.3">
      <c r="A413">
        <v>30000</v>
      </c>
      <c r="B413" t="s">
        <v>8219</v>
      </c>
    </row>
    <row r="414" spans="1:2" x14ac:dyDescent="0.3">
      <c r="A414">
        <v>2500</v>
      </c>
      <c r="B414" t="s">
        <v>8219</v>
      </c>
    </row>
    <row r="415" spans="1:2" x14ac:dyDescent="0.3">
      <c r="A415">
        <v>12800</v>
      </c>
      <c r="B415" t="s">
        <v>8219</v>
      </c>
    </row>
    <row r="416" spans="1:2" x14ac:dyDescent="0.3">
      <c r="A416">
        <v>18500</v>
      </c>
      <c r="B416" t="s">
        <v>8219</v>
      </c>
    </row>
    <row r="417" spans="1:2" x14ac:dyDescent="0.3">
      <c r="A417">
        <v>1400</v>
      </c>
      <c r="B417" t="s">
        <v>8219</v>
      </c>
    </row>
    <row r="418" spans="1:2" x14ac:dyDescent="0.3">
      <c r="A418">
        <v>1000</v>
      </c>
      <c r="B418" t="s">
        <v>8219</v>
      </c>
    </row>
    <row r="419" spans="1:2" x14ac:dyDescent="0.3">
      <c r="A419">
        <v>10500</v>
      </c>
      <c r="B419" t="s">
        <v>8219</v>
      </c>
    </row>
    <row r="420" spans="1:2" x14ac:dyDescent="0.3">
      <c r="A420">
        <v>22400</v>
      </c>
      <c r="B420" t="s">
        <v>8219</v>
      </c>
    </row>
    <row r="421" spans="1:2" x14ac:dyDescent="0.3">
      <c r="A421">
        <v>8000</v>
      </c>
      <c r="B421" t="s">
        <v>8219</v>
      </c>
    </row>
    <row r="422" spans="1:2" x14ac:dyDescent="0.3">
      <c r="A422">
        <v>3300</v>
      </c>
      <c r="B422" t="s">
        <v>8221</v>
      </c>
    </row>
    <row r="423" spans="1:2" x14ac:dyDescent="0.3">
      <c r="A423">
        <v>15000</v>
      </c>
      <c r="B423" t="s">
        <v>8221</v>
      </c>
    </row>
    <row r="424" spans="1:2" x14ac:dyDescent="0.3">
      <c r="A424">
        <v>40000</v>
      </c>
      <c r="B424" t="s">
        <v>8221</v>
      </c>
    </row>
    <row r="425" spans="1:2" x14ac:dyDescent="0.3">
      <c r="A425">
        <v>20000</v>
      </c>
      <c r="B425" t="s">
        <v>8221</v>
      </c>
    </row>
    <row r="426" spans="1:2" x14ac:dyDescent="0.3">
      <c r="A426">
        <v>3000</v>
      </c>
      <c r="B426" t="s">
        <v>8221</v>
      </c>
    </row>
    <row r="427" spans="1:2" x14ac:dyDescent="0.3">
      <c r="A427">
        <v>50000</v>
      </c>
      <c r="B427" t="s">
        <v>8221</v>
      </c>
    </row>
    <row r="428" spans="1:2" x14ac:dyDescent="0.3">
      <c r="A428">
        <v>10000</v>
      </c>
      <c r="B428" t="s">
        <v>8221</v>
      </c>
    </row>
    <row r="429" spans="1:2" x14ac:dyDescent="0.3">
      <c r="A429">
        <v>6500</v>
      </c>
      <c r="B429" t="s">
        <v>8221</v>
      </c>
    </row>
    <row r="430" spans="1:2" x14ac:dyDescent="0.3">
      <c r="A430">
        <v>12000</v>
      </c>
      <c r="B430" t="s">
        <v>8221</v>
      </c>
    </row>
    <row r="431" spans="1:2" x14ac:dyDescent="0.3">
      <c r="A431">
        <v>5000</v>
      </c>
      <c r="B431" t="s">
        <v>8221</v>
      </c>
    </row>
    <row r="432" spans="1:2" x14ac:dyDescent="0.3">
      <c r="A432">
        <v>1000</v>
      </c>
      <c r="B432" t="s">
        <v>8221</v>
      </c>
    </row>
    <row r="433" spans="1:2" x14ac:dyDescent="0.3">
      <c r="A433">
        <v>3000</v>
      </c>
      <c r="B433" t="s">
        <v>8221</v>
      </c>
    </row>
    <row r="434" spans="1:2" x14ac:dyDescent="0.3">
      <c r="A434">
        <v>6000</v>
      </c>
      <c r="B434" t="s">
        <v>8221</v>
      </c>
    </row>
    <row r="435" spans="1:2" x14ac:dyDescent="0.3">
      <c r="A435">
        <v>3000</v>
      </c>
      <c r="B435" t="s">
        <v>8221</v>
      </c>
    </row>
    <row r="436" spans="1:2" x14ac:dyDescent="0.3">
      <c r="A436">
        <v>2500</v>
      </c>
      <c r="B436" t="s">
        <v>8221</v>
      </c>
    </row>
    <row r="437" spans="1:2" x14ac:dyDescent="0.3">
      <c r="A437">
        <v>110000</v>
      </c>
      <c r="B437" t="s">
        <v>8221</v>
      </c>
    </row>
    <row r="438" spans="1:2" x14ac:dyDescent="0.3">
      <c r="A438">
        <v>1000</v>
      </c>
      <c r="B438" t="s">
        <v>8221</v>
      </c>
    </row>
    <row r="439" spans="1:2" x14ac:dyDescent="0.3">
      <c r="A439">
        <v>7000</v>
      </c>
      <c r="B439" t="s">
        <v>8221</v>
      </c>
    </row>
    <row r="440" spans="1:2" x14ac:dyDescent="0.3">
      <c r="A440">
        <v>20000</v>
      </c>
      <c r="B440" t="s">
        <v>8221</v>
      </c>
    </row>
    <row r="441" spans="1:2" x14ac:dyDescent="0.3">
      <c r="A441">
        <v>450</v>
      </c>
      <c r="B441" t="s">
        <v>8221</v>
      </c>
    </row>
    <row r="442" spans="1:2" x14ac:dyDescent="0.3">
      <c r="A442">
        <v>5000</v>
      </c>
      <c r="B442" t="s">
        <v>8221</v>
      </c>
    </row>
    <row r="443" spans="1:2" x14ac:dyDescent="0.3">
      <c r="A443">
        <v>400</v>
      </c>
      <c r="B443" t="s">
        <v>8221</v>
      </c>
    </row>
    <row r="444" spans="1:2" x14ac:dyDescent="0.3">
      <c r="A444">
        <v>17000</v>
      </c>
      <c r="B444" t="s">
        <v>8221</v>
      </c>
    </row>
    <row r="445" spans="1:2" x14ac:dyDescent="0.3">
      <c r="A445">
        <v>10000</v>
      </c>
      <c r="B445" t="s">
        <v>8221</v>
      </c>
    </row>
    <row r="446" spans="1:2" x14ac:dyDescent="0.3">
      <c r="A446">
        <v>1000</v>
      </c>
      <c r="B446" t="s">
        <v>8221</v>
      </c>
    </row>
    <row r="447" spans="1:2" x14ac:dyDescent="0.3">
      <c r="A447">
        <v>60000</v>
      </c>
      <c r="B447" t="s">
        <v>8221</v>
      </c>
    </row>
    <row r="448" spans="1:2" x14ac:dyDescent="0.3">
      <c r="A448">
        <v>10500</v>
      </c>
      <c r="B448" t="s">
        <v>8221</v>
      </c>
    </row>
    <row r="449" spans="1:2" x14ac:dyDescent="0.3">
      <c r="A449">
        <v>30000</v>
      </c>
      <c r="B449" t="s">
        <v>8221</v>
      </c>
    </row>
    <row r="450" spans="1:2" x14ac:dyDescent="0.3">
      <c r="A450">
        <v>2500</v>
      </c>
      <c r="B450" t="s">
        <v>8221</v>
      </c>
    </row>
    <row r="451" spans="1:2" x14ac:dyDescent="0.3">
      <c r="A451">
        <v>2000</v>
      </c>
      <c r="B451" t="s">
        <v>8221</v>
      </c>
    </row>
    <row r="452" spans="1:2" x14ac:dyDescent="0.3">
      <c r="A452">
        <v>50000</v>
      </c>
      <c r="B452" t="s">
        <v>8221</v>
      </c>
    </row>
    <row r="453" spans="1:2" x14ac:dyDescent="0.3">
      <c r="A453">
        <v>20000</v>
      </c>
      <c r="B453" t="s">
        <v>8221</v>
      </c>
    </row>
    <row r="454" spans="1:2" x14ac:dyDescent="0.3">
      <c r="A454">
        <v>750</v>
      </c>
      <c r="B454" t="s">
        <v>8221</v>
      </c>
    </row>
    <row r="455" spans="1:2" x14ac:dyDescent="0.3">
      <c r="A455">
        <v>94875</v>
      </c>
      <c r="B455" t="s">
        <v>8221</v>
      </c>
    </row>
    <row r="456" spans="1:2" x14ac:dyDescent="0.3">
      <c r="A456">
        <v>10000</v>
      </c>
      <c r="B456" t="s">
        <v>8221</v>
      </c>
    </row>
    <row r="457" spans="1:2" x14ac:dyDescent="0.3">
      <c r="A457">
        <v>65000</v>
      </c>
      <c r="B457" t="s">
        <v>8221</v>
      </c>
    </row>
    <row r="458" spans="1:2" x14ac:dyDescent="0.3">
      <c r="A458">
        <v>8888</v>
      </c>
      <c r="B458" t="s">
        <v>8221</v>
      </c>
    </row>
    <row r="459" spans="1:2" x14ac:dyDescent="0.3">
      <c r="A459">
        <v>20000</v>
      </c>
      <c r="B459" t="s">
        <v>8221</v>
      </c>
    </row>
    <row r="460" spans="1:2" x14ac:dyDescent="0.3">
      <c r="A460">
        <v>10000</v>
      </c>
      <c r="B460" t="s">
        <v>8221</v>
      </c>
    </row>
    <row r="461" spans="1:2" x14ac:dyDescent="0.3">
      <c r="A461">
        <v>39000</v>
      </c>
      <c r="B461" t="s">
        <v>8221</v>
      </c>
    </row>
    <row r="462" spans="1:2" x14ac:dyDescent="0.3">
      <c r="A462">
        <v>8500</v>
      </c>
      <c r="B462" t="s">
        <v>8221</v>
      </c>
    </row>
    <row r="463" spans="1:2" x14ac:dyDescent="0.3">
      <c r="A463">
        <v>550</v>
      </c>
      <c r="B463" t="s">
        <v>8221</v>
      </c>
    </row>
    <row r="464" spans="1:2" x14ac:dyDescent="0.3">
      <c r="A464">
        <v>100000</v>
      </c>
      <c r="B464" t="s">
        <v>8221</v>
      </c>
    </row>
    <row r="465" spans="1:2" x14ac:dyDescent="0.3">
      <c r="A465">
        <v>55000</v>
      </c>
      <c r="B465" t="s">
        <v>8221</v>
      </c>
    </row>
    <row r="466" spans="1:2" x14ac:dyDescent="0.3">
      <c r="A466">
        <v>1010</v>
      </c>
      <c r="B466" t="s">
        <v>8221</v>
      </c>
    </row>
    <row r="467" spans="1:2" x14ac:dyDescent="0.3">
      <c r="A467">
        <v>512</v>
      </c>
      <c r="B467" t="s">
        <v>8221</v>
      </c>
    </row>
    <row r="468" spans="1:2" x14ac:dyDescent="0.3">
      <c r="A468">
        <v>10000</v>
      </c>
      <c r="B468" t="s">
        <v>8221</v>
      </c>
    </row>
    <row r="469" spans="1:2" x14ac:dyDescent="0.3">
      <c r="A469">
        <v>20000</v>
      </c>
      <c r="B469" t="s">
        <v>8221</v>
      </c>
    </row>
    <row r="470" spans="1:2" x14ac:dyDescent="0.3">
      <c r="A470">
        <v>7500</v>
      </c>
      <c r="B470" t="s">
        <v>8221</v>
      </c>
    </row>
    <row r="471" spans="1:2" x14ac:dyDescent="0.3">
      <c r="A471">
        <v>6000</v>
      </c>
      <c r="B471" t="s">
        <v>8221</v>
      </c>
    </row>
    <row r="472" spans="1:2" x14ac:dyDescent="0.3">
      <c r="A472">
        <v>5000</v>
      </c>
      <c r="B472" t="s">
        <v>8221</v>
      </c>
    </row>
    <row r="473" spans="1:2" x14ac:dyDescent="0.3">
      <c r="A473">
        <v>55000</v>
      </c>
      <c r="B473" t="s">
        <v>8221</v>
      </c>
    </row>
    <row r="474" spans="1:2" x14ac:dyDescent="0.3">
      <c r="A474">
        <v>800</v>
      </c>
      <c r="B474" t="s">
        <v>8221</v>
      </c>
    </row>
    <row r="475" spans="1:2" x14ac:dyDescent="0.3">
      <c r="A475">
        <v>30000</v>
      </c>
      <c r="B475" t="s">
        <v>8221</v>
      </c>
    </row>
    <row r="476" spans="1:2" x14ac:dyDescent="0.3">
      <c r="A476">
        <v>3300</v>
      </c>
      <c r="B476" t="s">
        <v>8221</v>
      </c>
    </row>
    <row r="477" spans="1:2" x14ac:dyDescent="0.3">
      <c r="A477">
        <v>2000</v>
      </c>
      <c r="B477" t="s">
        <v>8221</v>
      </c>
    </row>
    <row r="478" spans="1:2" x14ac:dyDescent="0.3">
      <c r="A478">
        <v>220000</v>
      </c>
      <c r="B478" t="s">
        <v>8221</v>
      </c>
    </row>
    <row r="479" spans="1:2" x14ac:dyDescent="0.3">
      <c r="A479">
        <v>1500</v>
      </c>
      <c r="B479" t="s">
        <v>8221</v>
      </c>
    </row>
    <row r="480" spans="1:2" x14ac:dyDescent="0.3">
      <c r="A480">
        <v>10000</v>
      </c>
      <c r="B480" t="s">
        <v>8221</v>
      </c>
    </row>
    <row r="481" spans="1:2" x14ac:dyDescent="0.3">
      <c r="A481">
        <v>15000</v>
      </c>
      <c r="B481" t="s">
        <v>8221</v>
      </c>
    </row>
    <row r="482" spans="1:2" x14ac:dyDescent="0.3">
      <c r="A482">
        <v>40000</v>
      </c>
      <c r="B482" t="s">
        <v>8221</v>
      </c>
    </row>
    <row r="483" spans="1:2" x14ac:dyDescent="0.3">
      <c r="A483">
        <v>30000</v>
      </c>
      <c r="B483" t="s">
        <v>8221</v>
      </c>
    </row>
    <row r="484" spans="1:2" x14ac:dyDescent="0.3">
      <c r="A484">
        <v>10000</v>
      </c>
      <c r="B484" t="s">
        <v>8221</v>
      </c>
    </row>
    <row r="485" spans="1:2" x14ac:dyDescent="0.3">
      <c r="A485">
        <v>15000</v>
      </c>
      <c r="B485" t="s">
        <v>8221</v>
      </c>
    </row>
    <row r="486" spans="1:2" x14ac:dyDescent="0.3">
      <c r="A486">
        <v>80000</v>
      </c>
      <c r="B486" t="s">
        <v>8221</v>
      </c>
    </row>
    <row r="487" spans="1:2" x14ac:dyDescent="0.3">
      <c r="A487">
        <v>37956</v>
      </c>
      <c r="B487" t="s">
        <v>8221</v>
      </c>
    </row>
    <row r="488" spans="1:2" x14ac:dyDescent="0.3">
      <c r="A488">
        <v>550000</v>
      </c>
      <c r="B488" t="s">
        <v>8221</v>
      </c>
    </row>
    <row r="489" spans="1:2" x14ac:dyDescent="0.3">
      <c r="A489">
        <v>50000</v>
      </c>
      <c r="B489" t="s">
        <v>8221</v>
      </c>
    </row>
    <row r="490" spans="1:2" x14ac:dyDescent="0.3">
      <c r="A490">
        <v>12000</v>
      </c>
      <c r="B490" t="s">
        <v>8221</v>
      </c>
    </row>
    <row r="491" spans="1:2" x14ac:dyDescent="0.3">
      <c r="A491">
        <v>74997</v>
      </c>
      <c r="B491" t="s">
        <v>8221</v>
      </c>
    </row>
    <row r="492" spans="1:2" x14ac:dyDescent="0.3">
      <c r="A492">
        <v>1000</v>
      </c>
      <c r="B492" t="s">
        <v>8221</v>
      </c>
    </row>
    <row r="493" spans="1:2" x14ac:dyDescent="0.3">
      <c r="A493">
        <v>10000</v>
      </c>
      <c r="B493" t="s">
        <v>8221</v>
      </c>
    </row>
    <row r="494" spans="1:2" x14ac:dyDescent="0.3">
      <c r="A494">
        <v>10000000</v>
      </c>
      <c r="B494" t="s">
        <v>8221</v>
      </c>
    </row>
    <row r="495" spans="1:2" x14ac:dyDescent="0.3">
      <c r="A495">
        <v>30000</v>
      </c>
      <c r="B495" t="s">
        <v>8221</v>
      </c>
    </row>
    <row r="496" spans="1:2" x14ac:dyDescent="0.3">
      <c r="A496">
        <v>20000</v>
      </c>
      <c r="B496" t="s">
        <v>8221</v>
      </c>
    </row>
    <row r="497" spans="1:2" x14ac:dyDescent="0.3">
      <c r="A497">
        <v>7000</v>
      </c>
      <c r="B497" t="s">
        <v>8221</v>
      </c>
    </row>
    <row r="498" spans="1:2" x14ac:dyDescent="0.3">
      <c r="A498">
        <v>60000</v>
      </c>
      <c r="B498" t="s">
        <v>8221</v>
      </c>
    </row>
    <row r="499" spans="1:2" x14ac:dyDescent="0.3">
      <c r="A499">
        <v>4480</v>
      </c>
      <c r="B499" t="s">
        <v>8221</v>
      </c>
    </row>
    <row r="500" spans="1:2" x14ac:dyDescent="0.3">
      <c r="A500">
        <v>65108</v>
      </c>
      <c r="B500" t="s">
        <v>8221</v>
      </c>
    </row>
    <row r="501" spans="1:2" x14ac:dyDescent="0.3">
      <c r="A501">
        <v>20000</v>
      </c>
      <c r="B501" t="s">
        <v>8221</v>
      </c>
    </row>
    <row r="502" spans="1:2" x14ac:dyDescent="0.3">
      <c r="A502">
        <v>6500</v>
      </c>
      <c r="B502" t="s">
        <v>8221</v>
      </c>
    </row>
    <row r="503" spans="1:2" x14ac:dyDescent="0.3">
      <c r="A503">
        <v>10000</v>
      </c>
      <c r="B503" t="s">
        <v>8221</v>
      </c>
    </row>
    <row r="504" spans="1:2" x14ac:dyDescent="0.3">
      <c r="A504">
        <v>20000</v>
      </c>
      <c r="B504" t="s">
        <v>8221</v>
      </c>
    </row>
    <row r="505" spans="1:2" x14ac:dyDescent="0.3">
      <c r="A505">
        <v>6500</v>
      </c>
      <c r="B505" t="s">
        <v>8221</v>
      </c>
    </row>
    <row r="506" spans="1:2" x14ac:dyDescent="0.3">
      <c r="A506">
        <v>24500</v>
      </c>
      <c r="B506" t="s">
        <v>8221</v>
      </c>
    </row>
    <row r="507" spans="1:2" x14ac:dyDescent="0.3">
      <c r="A507">
        <v>12000</v>
      </c>
      <c r="B507" t="s">
        <v>8221</v>
      </c>
    </row>
    <row r="508" spans="1:2" x14ac:dyDescent="0.3">
      <c r="A508">
        <v>200000</v>
      </c>
      <c r="B508" t="s">
        <v>8221</v>
      </c>
    </row>
    <row r="509" spans="1:2" x14ac:dyDescent="0.3">
      <c r="A509">
        <v>20000</v>
      </c>
      <c r="B509" t="s">
        <v>8221</v>
      </c>
    </row>
    <row r="510" spans="1:2" x14ac:dyDescent="0.3">
      <c r="A510">
        <v>50000</v>
      </c>
      <c r="B510" t="s">
        <v>8221</v>
      </c>
    </row>
    <row r="511" spans="1:2" x14ac:dyDescent="0.3">
      <c r="A511">
        <v>5000</v>
      </c>
      <c r="B511" t="s">
        <v>8221</v>
      </c>
    </row>
    <row r="512" spans="1:2" x14ac:dyDescent="0.3">
      <c r="A512">
        <v>14000</v>
      </c>
      <c r="B512" t="s">
        <v>8221</v>
      </c>
    </row>
    <row r="513" spans="1:2" x14ac:dyDescent="0.3">
      <c r="A513">
        <v>5000</v>
      </c>
      <c r="B513" t="s">
        <v>8221</v>
      </c>
    </row>
    <row r="514" spans="1:2" x14ac:dyDescent="0.3">
      <c r="A514">
        <v>8000</v>
      </c>
      <c r="B514" t="s">
        <v>8221</v>
      </c>
    </row>
    <row r="515" spans="1:2" x14ac:dyDescent="0.3">
      <c r="A515">
        <v>50000</v>
      </c>
      <c r="B515" t="s">
        <v>8221</v>
      </c>
    </row>
    <row r="516" spans="1:2" x14ac:dyDescent="0.3">
      <c r="A516">
        <v>1500</v>
      </c>
      <c r="B516" t="s">
        <v>8221</v>
      </c>
    </row>
    <row r="517" spans="1:2" x14ac:dyDescent="0.3">
      <c r="A517">
        <v>97000</v>
      </c>
      <c r="B517" t="s">
        <v>8221</v>
      </c>
    </row>
    <row r="518" spans="1:2" x14ac:dyDescent="0.3">
      <c r="A518">
        <v>5000</v>
      </c>
      <c r="B518" t="s">
        <v>8221</v>
      </c>
    </row>
    <row r="519" spans="1:2" x14ac:dyDescent="0.3">
      <c r="A519">
        <v>15000</v>
      </c>
      <c r="B519" t="s">
        <v>8221</v>
      </c>
    </row>
    <row r="520" spans="1:2" x14ac:dyDescent="0.3">
      <c r="A520">
        <v>7175</v>
      </c>
      <c r="B520" t="s">
        <v>8221</v>
      </c>
    </row>
    <row r="521" spans="1:2" x14ac:dyDescent="0.3">
      <c r="A521">
        <v>12001</v>
      </c>
      <c r="B521" t="s">
        <v>8221</v>
      </c>
    </row>
    <row r="522" spans="1:2" x14ac:dyDescent="0.3">
      <c r="A522">
        <v>5000</v>
      </c>
      <c r="B522" t="s">
        <v>8219</v>
      </c>
    </row>
    <row r="523" spans="1:2" x14ac:dyDescent="0.3">
      <c r="A523">
        <v>5000</v>
      </c>
      <c r="B523" t="s">
        <v>8219</v>
      </c>
    </row>
    <row r="524" spans="1:2" x14ac:dyDescent="0.3">
      <c r="A524">
        <v>3000</v>
      </c>
      <c r="B524" t="s">
        <v>8219</v>
      </c>
    </row>
    <row r="525" spans="1:2" x14ac:dyDescent="0.3">
      <c r="A525">
        <v>5000</v>
      </c>
      <c r="B525" t="s">
        <v>8219</v>
      </c>
    </row>
    <row r="526" spans="1:2" x14ac:dyDescent="0.3">
      <c r="A526">
        <v>3500</v>
      </c>
      <c r="B526" t="s">
        <v>8219</v>
      </c>
    </row>
    <row r="527" spans="1:2" x14ac:dyDescent="0.3">
      <c r="A527">
        <v>12000</v>
      </c>
      <c r="B527" t="s">
        <v>8219</v>
      </c>
    </row>
    <row r="528" spans="1:2" x14ac:dyDescent="0.3">
      <c r="A528">
        <v>1500</v>
      </c>
      <c r="B528" t="s">
        <v>8219</v>
      </c>
    </row>
    <row r="529" spans="1:2" x14ac:dyDescent="0.3">
      <c r="A529">
        <v>10000</v>
      </c>
      <c r="B529" t="s">
        <v>8219</v>
      </c>
    </row>
    <row r="530" spans="1:2" x14ac:dyDescent="0.3">
      <c r="A530">
        <v>1150</v>
      </c>
      <c r="B530" t="s">
        <v>8219</v>
      </c>
    </row>
    <row r="531" spans="1:2" x14ac:dyDescent="0.3">
      <c r="A531">
        <v>1200</v>
      </c>
      <c r="B531" t="s">
        <v>8219</v>
      </c>
    </row>
    <row r="532" spans="1:2" x14ac:dyDescent="0.3">
      <c r="A532">
        <v>3405</v>
      </c>
      <c r="B532" t="s">
        <v>8219</v>
      </c>
    </row>
    <row r="533" spans="1:2" x14ac:dyDescent="0.3">
      <c r="A533">
        <v>4000</v>
      </c>
      <c r="B533" t="s">
        <v>8219</v>
      </c>
    </row>
    <row r="534" spans="1:2" x14ac:dyDescent="0.3">
      <c r="A534">
        <v>10000</v>
      </c>
      <c r="B534" t="s">
        <v>8219</v>
      </c>
    </row>
    <row r="535" spans="1:2" x14ac:dyDescent="0.3">
      <c r="A535">
        <v>2000</v>
      </c>
      <c r="B535" t="s">
        <v>8219</v>
      </c>
    </row>
    <row r="536" spans="1:2" x14ac:dyDescent="0.3">
      <c r="A536">
        <v>15000</v>
      </c>
      <c r="B536" t="s">
        <v>8219</v>
      </c>
    </row>
    <row r="537" spans="1:2" x14ac:dyDescent="0.3">
      <c r="A537">
        <v>2000</v>
      </c>
      <c r="B537" t="s">
        <v>8219</v>
      </c>
    </row>
    <row r="538" spans="1:2" x14ac:dyDescent="0.3">
      <c r="A538">
        <v>3300</v>
      </c>
      <c r="B538" t="s">
        <v>8219</v>
      </c>
    </row>
    <row r="539" spans="1:2" x14ac:dyDescent="0.3">
      <c r="A539">
        <v>2000</v>
      </c>
      <c r="B539" t="s">
        <v>8219</v>
      </c>
    </row>
    <row r="540" spans="1:2" x14ac:dyDescent="0.3">
      <c r="A540">
        <v>5000</v>
      </c>
      <c r="B540" t="s">
        <v>8219</v>
      </c>
    </row>
    <row r="541" spans="1:2" x14ac:dyDescent="0.3">
      <c r="A541">
        <v>500</v>
      </c>
      <c r="B541" t="s">
        <v>8219</v>
      </c>
    </row>
    <row r="542" spans="1:2" x14ac:dyDescent="0.3">
      <c r="A542">
        <v>15000</v>
      </c>
      <c r="B542" t="s">
        <v>8221</v>
      </c>
    </row>
    <row r="543" spans="1:2" x14ac:dyDescent="0.3">
      <c r="A543">
        <v>4500</v>
      </c>
      <c r="B543" t="s">
        <v>8221</v>
      </c>
    </row>
    <row r="544" spans="1:2" x14ac:dyDescent="0.3">
      <c r="A544">
        <v>250000</v>
      </c>
      <c r="B544" t="s">
        <v>8221</v>
      </c>
    </row>
    <row r="545" spans="1:2" x14ac:dyDescent="0.3">
      <c r="A545">
        <v>22000</v>
      </c>
      <c r="B545" t="s">
        <v>8221</v>
      </c>
    </row>
    <row r="546" spans="1:2" x14ac:dyDescent="0.3">
      <c r="A546">
        <v>500</v>
      </c>
      <c r="B546" t="s">
        <v>8221</v>
      </c>
    </row>
    <row r="547" spans="1:2" x14ac:dyDescent="0.3">
      <c r="A547">
        <v>50000</v>
      </c>
      <c r="B547" t="s">
        <v>8221</v>
      </c>
    </row>
    <row r="548" spans="1:2" x14ac:dyDescent="0.3">
      <c r="A548">
        <v>60000</v>
      </c>
      <c r="B548" t="s">
        <v>8221</v>
      </c>
    </row>
    <row r="549" spans="1:2" x14ac:dyDescent="0.3">
      <c r="A549">
        <v>7500</v>
      </c>
      <c r="B549" t="s">
        <v>8221</v>
      </c>
    </row>
    <row r="550" spans="1:2" x14ac:dyDescent="0.3">
      <c r="A550">
        <v>10000</v>
      </c>
      <c r="B550" t="s">
        <v>8221</v>
      </c>
    </row>
    <row r="551" spans="1:2" x14ac:dyDescent="0.3">
      <c r="A551">
        <v>2500</v>
      </c>
      <c r="B551" t="s">
        <v>8221</v>
      </c>
    </row>
    <row r="552" spans="1:2" x14ac:dyDescent="0.3">
      <c r="A552">
        <v>5000</v>
      </c>
      <c r="B552" t="s">
        <v>8221</v>
      </c>
    </row>
    <row r="553" spans="1:2" x14ac:dyDescent="0.3">
      <c r="A553">
        <v>75000</v>
      </c>
      <c r="B553" t="s">
        <v>8221</v>
      </c>
    </row>
    <row r="554" spans="1:2" x14ac:dyDescent="0.3">
      <c r="A554">
        <v>45000</v>
      </c>
      <c r="B554" t="s">
        <v>8221</v>
      </c>
    </row>
    <row r="555" spans="1:2" x14ac:dyDescent="0.3">
      <c r="A555">
        <v>25000</v>
      </c>
      <c r="B555" t="s">
        <v>8221</v>
      </c>
    </row>
    <row r="556" spans="1:2" x14ac:dyDescent="0.3">
      <c r="A556">
        <v>3870</v>
      </c>
      <c r="B556" t="s">
        <v>8221</v>
      </c>
    </row>
    <row r="557" spans="1:2" x14ac:dyDescent="0.3">
      <c r="A557">
        <v>7500</v>
      </c>
      <c r="B557" t="s">
        <v>8221</v>
      </c>
    </row>
    <row r="558" spans="1:2" x14ac:dyDescent="0.3">
      <c r="A558">
        <v>8000</v>
      </c>
      <c r="B558" t="s">
        <v>8221</v>
      </c>
    </row>
    <row r="559" spans="1:2" x14ac:dyDescent="0.3">
      <c r="A559">
        <v>150000</v>
      </c>
      <c r="B559" t="s">
        <v>8221</v>
      </c>
    </row>
    <row r="560" spans="1:2" x14ac:dyDescent="0.3">
      <c r="A560">
        <v>750</v>
      </c>
      <c r="B560" t="s">
        <v>8221</v>
      </c>
    </row>
    <row r="561" spans="1:2" x14ac:dyDescent="0.3">
      <c r="A561">
        <v>240000</v>
      </c>
      <c r="B561" t="s">
        <v>8221</v>
      </c>
    </row>
    <row r="562" spans="1:2" x14ac:dyDescent="0.3">
      <c r="A562">
        <v>100000</v>
      </c>
      <c r="B562" t="s">
        <v>8221</v>
      </c>
    </row>
    <row r="563" spans="1:2" x14ac:dyDescent="0.3">
      <c r="A563">
        <v>15000</v>
      </c>
      <c r="B563" t="s">
        <v>8221</v>
      </c>
    </row>
    <row r="564" spans="1:2" x14ac:dyDescent="0.3">
      <c r="A564">
        <v>50000</v>
      </c>
      <c r="B564" t="s">
        <v>8221</v>
      </c>
    </row>
    <row r="565" spans="1:2" x14ac:dyDescent="0.3">
      <c r="A565">
        <v>75000</v>
      </c>
      <c r="B565" t="s">
        <v>8221</v>
      </c>
    </row>
    <row r="566" spans="1:2" x14ac:dyDescent="0.3">
      <c r="A566">
        <v>18000</v>
      </c>
      <c r="B566" t="s">
        <v>8221</v>
      </c>
    </row>
    <row r="567" spans="1:2" x14ac:dyDescent="0.3">
      <c r="A567">
        <v>25000</v>
      </c>
      <c r="B567" t="s">
        <v>8221</v>
      </c>
    </row>
    <row r="568" spans="1:2" x14ac:dyDescent="0.3">
      <c r="A568">
        <v>5000</v>
      </c>
      <c r="B568" t="s">
        <v>8221</v>
      </c>
    </row>
    <row r="569" spans="1:2" x14ac:dyDescent="0.3">
      <c r="A569">
        <v>10000</v>
      </c>
      <c r="B569" t="s">
        <v>8221</v>
      </c>
    </row>
    <row r="570" spans="1:2" x14ac:dyDescent="0.3">
      <c r="A570">
        <v>24500</v>
      </c>
      <c r="B570" t="s">
        <v>8221</v>
      </c>
    </row>
    <row r="571" spans="1:2" x14ac:dyDescent="0.3">
      <c r="A571">
        <v>2500</v>
      </c>
      <c r="B571" t="s">
        <v>8221</v>
      </c>
    </row>
    <row r="572" spans="1:2" x14ac:dyDescent="0.3">
      <c r="A572">
        <v>85000</v>
      </c>
      <c r="B572" t="s">
        <v>8221</v>
      </c>
    </row>
    <row r="573" spans="1:2" x14ac:dyDescent="0.3">
      <c r="A573">
        <v>25000</v>
      </c>
      <c r="B573" t="s">
        <v>8221</v>
      </c>
    </row>
    <row r="574" spans="1:2" x14ac:dyDescent="0.3">
      <c r="A574">
        <v>2500</v>
      </c>
      <c r="B574" t="s">
        <v>8221</v>
      </c>
    </row>
    <row r="575" spans="1:2" x14ac:dyDescent="0.3">
      <c r="A575">
        <v>88888</v>
      </c>
      <c r="B575" t="s">
        <v>8221</v>
      </c>
    </row>
    <row r="576" spans="1:2" x14ac:dyDescent="0.3">
      <c r="A576">
        <v>11180</v>
      </c>
      <c r="B576" t="s">
        <v>8221</v>
      </c>
    </row>
    <row r="577" spans="1:2" x14ac:dyDescent="0.3">
      <c r="A577">
        <v>60000</v>
      </c>
      <c r="B577" t="s">
        <v>8221</v>
      </c>
    </row>
    <row r="578" spans="1:2" x14ac:dyDescent="0.3">
      <c r="A578">
        <v>80000</v>
      </c>
      <c r="B578" t="s">
        <v>8221</v>
      </c>
    </row>
    <row r="579" spans="1:2" x14ac:dyDescent="0.3">
      <c r="A579">
        <v>5000</v>
      </c>
      <c r="B579" t="s">
        <v>8221</v>
      </c>
    </row>
    <row r="580" spans="1:2" x14ac:dyDescent="0.3">
      <c r="A580">
        <v>125000</v>
      </c>
      <c r="B580" t="s">
        <v>8221</v>
      </c>
    </row>
    <row r="581" spans="1:2" x14ac:dyDescent="0.3">
      <c r="A581">
        <v>12000</v>
      </c>
      <c r="B581" t="s">
        <v>8221</v>
      </c>
    </row>
    <row r="582" spans="1:2" x14ac:dyDescent="0.3">
      <c r="A582">
        <v>3000</v>
      </c>
      <c r="B582" t="s">
        <v>8221</v>
      </c>
    </row>
    <row r="583" spans="1:2" x14ac:dyDescent="0.3">
      <c r="A583">
        <v>400</v>
      </c>
      <c r="B583" t="s">
        <v>8221</v>
      </c>
    </row>
    <row r="584" spans="1:2" x14ac:dyDescent="0.3">
      <c r="A584">
        <v>100000</v>
      </c>
      <c r="B584" t="s">
        <v>8221</v>
      </c>
    </row>
    <row r="585" spans="1:2" x14ac:dyDescent="0.3">
      <c r="A585">
        <v>9000</v>
      </c>
      <c r="B585" t="s">
        <v>8221</v>
      </c>
    </row>
    <row r="586" spans="1:2" x14ac:dyDescent="0.3">
      <c r="A586">
        <v>1000</v>
      </c>
      <c r="B586" t="s">
        <v>8221</v>
      </c>
    </row>
    <row r="587" spans="1:2" x14ac:dyDescent="0.3">
      <c r="A587">
        <v>9000</v>
      </c>
      <c r="B587" t="s">
        <v>8221</v>
      </c>
    </row>
    <row r="588" spans="1:2" x14ac:dyDescent="0.3">
      <c r="A588">
        <v>10000</v>
      </c>
      <c r="B588" t="s">
        <v>8221</v>
      </c>
    </row>
    <row r="589" spans="1:2" x14ac:dyDescent="0.3">
      <c r="A589">
        <v>30000</v>
      </c>
      <c r="B589" t="s">
        <v>8221</v>
      </c>
    </row>
    <row r="590" spans="1:2" x14ac:dyDescent="0.3">
      <c r="A590">
        <v>9000</v>
      </c>
      <c r="B590" t="s">
        <v>8221</v>
      </c>
    </row>
    <row r="591" spans="1:2" x14ac:dyDescent="0.3">
      <c r="A591">
        <v>7500</v>
      </c>
      <c r="B591" t="s">
        <v>8221</v>
      </c>
    </row>
    <row r="592" spans="1:2" x14ac:dyDescent="0.3">
      <c r="A592">
        <v>5000</v>
      </c>
      <c r="B592" t="s">
        <v>8221</v>
      </c>
    </row>
    <row r="593" spans="1:2" x14ac:dyDescent="0.3">
      <c r="A593">
        <v>100000</v>
      </c>
      <c r="B593" t="s">
        <v>8221</v>
      </c>
    </row>
    <row r="594" spans="1:2" x14ac:dyDescent="0.3">
      <c r="A594">
        <v>7500</v>
      </c>
      <c r="B594" t="s">
        <v>8221</v>
      </c>
    </row>
    <row r="595" spans="1:2" x14ac:dyDescent="0.3">
      <c r="A595">
        <v>500</v>
      </c>
      <c r="B595" t="s">
        <v>8221</v>
      </c>
    </row>
    <row r="596" spans="1:2" x14ac:dyDescent="0.3">
      <c r="A596">
        <v>25000</v>
      </c>
      <c r="B596" t="s">
        <v>8221</v>
      </c>
    </row>
    <row r="597" spans="1:2" x14ac:dyDescent="0.3">
      <c r="A597">
        <v>100000</v>
      </c>
      <c r="B597" t="s">
        <v>8221</v>
      </c>
    </row>
    <row r="598" spans="1:2" x14ac:dyDescent="0.3">
      <c r="A598">
        <v>20000</v>
      </c>
      <c r="B598" t="s">
        <v>8221</v>
      </c>
    </row>
    <row r="599" spans="1:2" x14ac:dyDescent="0.3">
      <c r="A599">
        <v>7500</v>
      </c>
      <c r="B599" t="s">
        <v>8221</v>
      </c>
    </row>
    <row r="600" spans="1:2" x14ac:dyDescent="0.3">
      <c r="A600">
        <v>2500</v>
      </c>
      <c r="B600" t="s">
        <v>8221</v>
      </c>
    </row>
    <row r="601" spans="1:2" x14ac:dyDescent="0.3">
      <c r="A601">
        <v>50000</v>
      </c>
      <c r="B601" t="s">
        <v>8221</v>
      </c>
    </row>
    <row r="602" spans="1:2" x14ac:dyDescent="0.3">
      <c r="A602">
        <v>5000</v>
      </c>
      <c r="B602" t="s">
        <v>8220</v>
      </c>
    </row>
    <row r="603" spans="1:2" x14ac:dyDescent="0.3">
      <c r="A603">
        <v>10000</v>
      </c>
      <c r="B603" t="s">
        <v>8220</v>
      </c>
    </row>
    <row r="604" spans="1:2" x14ac:dyDescent="0.3">
      <c r="A604">
        <v>70000</v>
      </c>
      <c r="B604" t="s">
        <v>8220</v>
      </c>
    </row>
    <row r="605" spans="1:2" x14ac:dyDescent="0.3">
      <c r="A605">
        <v>15000</v>
      </c>
      <c r="B605" t="s">
        <v>8220</v>
      </c>
    </row>
    <row r="606" spans="1:2" x14ac:dyDescent="0.3">
      <c r="A606">
        <v>1500</v>
      </c>
      <c r="B606" t="s">
        <v>8220</v>
      </c>
    </row>
    <row r="607" spans="1:2" x14ac:dyDescent="0.3">
      <c r="A607">
        <v>5000</v>
      </c>
      <c r="B607" t="s">
        <v>8220</v>
      </c>
    </row>
    <row r="608" spans="1:2" x14ac:dyDescent="0.3">
      <c r="A608">
        <v>5000</v>
      </c>
      <c r="B608" t="s">
        <v>8220</v>
      </c>
    </row>
    <row r="609" spans="1:2" x14ac:dyDescent="0.3">
      <c r="A609">
        <v>250</v>
      </c>
      <c r="B609" t="s">
        <v>8220</v>
      </c>
    </row>
    <row r="610" spans="1:2" x14ac:dyDescent="0.3">
      <c r="A610">
        <v>150000</v>
      </c>
      <c r="B610" t="s">
        <v>8220</v>
      </c>
    </row>
    <row r="611" spans="1:2" x14ac:dyDescent="0.3">
      <c r="A611">
        <v>780</v>
      </c>
      <c r="B611" t="s">
        <v>8220</v>
      </c>
    </row>
    <row r="612" spans="1:2" x14ac:dyDescent="0.3">
      <c r="A612">
        <v>13803</v>
      </c>
      <c r="B612" t="s">
        <v>8220</v>
      </c>
    </row>
    <row r="613" spans="1:2" x14ac:dyDescent="0.3">
      <c r="A613">
        <v>80000</v>
      </c>
      <c r="B613" t="s">
        <v>8220</v>
      </c>
    </row>
    <row r="614" spans="1:2" x14ac:dyDescent="0.3">
      <c r="A614">
        <v>10000</v>
      </c>
      <c r="B614" t="s">
        <v>8220</v>
      </c>
    </row>
    <row r="615" spans="1:2" x14ac:dyDescent="0.3">
      <c r="A615">
        <v>60000</v>
      </c>
      <c r="B615" t="s">
        <v>8220</v>
      </c>
    </row>
    <row r="616" spans="1:2" x14ac:dyDescent="0.3">
      <c r="A616">
        <v>10000</v>
      </c>
      <c r="B616" t="s">
        <v>8220</v>
      </c>
    </row>
    <row r="617" spans="1:2" x14ac:dyDescent="0.3">
      <c r="A617">
        <v>515</v>
      </c>
      <c r="B617" t="s">
        <v>8220</v>
      </c>
    </row>
    <row r="618" spans="1:2" x14ac:dyDescent="0.3">
      <c r="A618">
        <v>5000</v>
      </c>
      <c r="B618" t="s">
        <v>8220</v>
      </c>
    </row>
    <row r="619" spans="1:2" x14ac:dyDescent="0.3">
      <c r="A619">
        <v>2000</v>
      </c>
      <c r="B619" t="s">
        <v>8220</v>
      </c>
    </row>
    <row r="620" spans="1:2" x14ac:dyDescent="0.3">
      <c r="A620">
        <v>400</v>
      </c>
      <c r="B620" t="s">
        <v>8220</v>
      </c>
    </row>
    <row r="621" spans="1:2" x14ac:dyDescent="0.3">
      <c r="A621">
        <v>2500000</v>
      </c>
      <c r="B621" t="s">
        <v>8220</v>
      </c>
    </row>
    <row r="622" spans="1:2" x14ac:dyDescent="0.3">
      <c r="A622">
        <v>30000</v>
      </c>
      <c r="B622" t="s">
        <v>8220</v>
      </c>
    </row>
    <row r="623" spans="1:2" x14ac:dyDescent="0.3">
      <c r="A623">
        <v>25000</v>
      </c>
      <c r="B623" t="s">
        <v>8220</v>
      </c>
    </row>
    <row r="624" spans="1:2" x14ac:dyDescent="0.3">
      <c r="A624">
        <v>6000</v>
      </c>
      <c r="B624" t="s">
        <v>8220</v>
      </c>
    </row>
    <row r="625" spans="1:2" x14ac:dyDescent="0.3">
      <c r="A625">
        <v>75000</v>
      </c>
      <c r="B625" t="s">
        <v>8220</v>
      </c>
    </row>
    <row r="626" spans="1:2" x14ac:dyDescent="0.3">
      <c r="A626">
        <v>5000</v>
      </c>
      <c r="B626" t="s">
        <v>8220</v>
      </c>
    </row>
    <row r="627" spans="1:2" x14ac:dyDescent="0.3">
      <c r="A627">
        <v>25000</v>
      </c>
      <c r="B627" t="s">
        <v>8220</v>
      </c>
    </row>
    <row r="628" spans="1:2" x14ac:dyDescent="0.3">
      <c r="A628">
        <v>25000</v>
      </c>
      <c r="B628" t="s">
        <v>8220</v>
      </c>
    </row>
    <row r="629" spans="1:2" x14ac:dyDescent="0.3">
      <c r="A629">
        <v>450000</v>
      </c>
      <c r="B629" t="s">
        <v>8220</v>
      </c>
    </row>
    <row r="630" spans="1:2" x14ac:dyDescent="0.3">
      <c r="A630">
        <v>5000</v>
      </c>
      <c r="B630" t="s">
        <v>8220</v>
      </c>
    </row>
    <row r="631" spans="1:2" x14ac:dyDescent="0.3">
      <c r="A631">
        <v>200000</v>
      </c>
      <c r="B631" t="s">
        <v>8220</v>
      </c>
    </row>
    <row r="632" spans="1:2" x14ac:dyDescent="0.3">
      <c r="A632">
        <v>11999</v>
      </c>
      <c r="B632" t="s">
        <v>8220</v>
      </c>
    </row>
    <row r="633" spans="1:2" x14ac:dyDescent="0.3">
      <c r="A633">
        <v>50000</v>
      </c>
      <c r="B633" t="s">
        <v>8220</v>
      </c>
    </row>
    <row r="634" spans="1:2" x14ac:dyDescent="0.3">
      <c r="A634">
        <v>20000</v>
      </c>
      <c r="B634" t="s">
        <v>8220</v>
      </c>
    </row>
    <row r="635" spans="1:2" x14ac:dyDescent="0.3">
      <c r="A635">
        <v>10000</v>
      </c>
      <c r="B635" t="s">
        <v>8220</v>
      </c>
    </row>
    <row r="636" spans="1:2" x14ac:dyDescent="0.3">
      <c r="A636">
        <v>5000</v>
      </c>
      <c r="B636" t="s">
        <v>8220</v>
      </c>
    </row>
    <row r="637" spans="1:2" x14ac:dyDescent="0.3">
      <c r="A637">
        <v>25000</v>
      </c>
      <c r="B637" t="s">
        <v>8220</v>
      </c>
    </row>
    <row r="638" spans="1:2" x14ac:dyDescent="0.3">
      <c r="A638">
        <v>2000</v>
      </c>
      <c r="B638" t="s">
        <v>8220</v>
      </c>
    </row>
    <row r="639" spans="1:2" x14ac:dyDescent="0.3">
      <c r="A639">
        <v>100000</v>
      </c>
      <c r="B639" t="s">
        <v>8220</v>
      </c>
    </row>
    <row r="640" spans="1:2" x14ac:dyDescent="0.3">
      <c r="A640">
        <v>200000</v>
      </c>
      <c r="B640" t="s">
        <v>8220</v>
      </c>
    </row>
    <row r="641" spans="1:2" x14ac:dyDescent="0.3">
      <c r="A641">
        <v>1000000</v>
      </c>
      <c r="B641" t="s">
        <v>8220</v>
      </c>
    </row>
    <row r="642" spans="1:2" x14ac:dyDescent="0.3">
      <c r="A642">
        <v>70</v>
      </c>
      <c r="B642" t="s">
        <v>8219</v>
      </c>
    </row>
    <row r="643" spans="1:2" x14ac:dyDescent="0.3">
      <c r="A643">
        <v>40000</v>
      </c>
      <c r="B643" t="s">
        <v>8219</v>
      </c>
    </row>
    <row r="644" spans="1:2" x14ac:dyDescent="0.3">
      <c r="A644">
        <v>20000</v>
      </c>
      <c r="B644" t="s">
        <v>8219</v>
      </c>
    </row>
    <row r="645" spans="1:2" x14ac:dyDescent="0.3">
      <c r="A645">
        <v>25000</v>
      </c>
      <c r="B645" t="s">
        <v>8219</v>
      </c>
    </row>
    <row r="646" spans="1:2" x14ac:dyDescent="0.3">
      <c r="A646">
        <v>25000</v>
      </c>
      <c r="B646" t="s">
        <v>8219</v>
      </c>
    </row>
    <row r="647" spans="1:2" x14ac:dyDescent="0.3">
      <c r="A647">
        <v>2000</v>
      </c>
      <c r="B647" t="s">
        <v>8219</v>
      </c>
    </row>
    <row r="648" spans="1:2" x14ac:dyDescent="0.3">
      <c r="A648">
        <v>800</v>
      </c>
      <c r="B648" t="s">
        <v>8219</v>
      </c>
    </row>
    <row r="649" spans="1:2" x14ac:dyDescent="0.3">
      <c r="A649">
        <v>2000</v>
      </c>
      <c r="B649" t="s">
        <v>8219</v>
      </c>
    </row>
    <row r="650" spans="1:2" x14ac:dyDescent="0.3">
      <c r="A650">
        <v>35000</v>
      </c>
      <c r="B650" t="s">
        <v>8219</v>
      </c>
    </row>
    <row r="651" spans="1:2" x14ac:dyDescent="0.3">
      <c r="A651">
        <v>2500</v>
      </c>
      <c r="B651" t="s">
        <v>8219</v>
      </c>
    </row>
    <row r="652" spans="1:2" x14ac:dyDescent="0.3">
      <c r="A652">
        <v>1500</v>
      </c>
      <c r="B652" t="s">
        <v>8219</v>
      </c>
    </row>
    <row r="653" spans="1:2" x14ac:dyDescent="0.3">
      <c r="A653">
        <v>25000</v>
      </c>
      <c r="B653" t="s">
        <v>8219</v>
      </c>
    </row>
    <row r="654" spans="1:2" x14ac:dyDescent="0.3">
      <c r="A654">
        <v>3000</v>
      </c>
      <c r="B654" t="s">
        <v>8219</v>
      </c>
    </row>
    <row r="655" spans="1:2" x14ac:dyDescent="0.3">
      <c r="A655">
        <v>75000</v>
      </c>
      <c r="B655" t="s">
        <v>8219</v>
      </c>
    </row>
    <row r="656" spans="1:2" x14ac:dyDescent="0.3">
      <c r="A656">
        <v>12000</v>
      </c>
      <c r="B656" t="s">
        <v>8219</v>
      </c>
    </row>
    <row r="657" spans="1:2" x14ac:dyDescent="0.3">
      <c r="A657">
        <v>8000</v>
      </c>
      <c r="B657" t="s">
        <v>8219</v>
      </c>
    </row>
    <row r="658" spans="1:2" x14ac:dyDescent="0.3">
      <c r="A658">
        <v>5000</v>
      </c>
      <c r="B658" t="s">
        <v>8219</v>
      </c>
    </row>
    <row r="659" spans="1:2" x14ac:dyDescent="0.3">
      <c r="A659">
        <v>15000</v>
      </c>
      <c r="B659" t="s">
        <v>8219</v>
      </c>
    </row>
    <row r="660" spans="1:2" x14ac:dyDescent="0.3">
      <c r="A660">
        <v>28888</v>
      </c>
      <c r="B660" t="s">
        <v>8219</v>
      </c>
    </row>
    <row r="661" spans="1:2" x14ac:dyDescent="0.3">
      <c r="A661">
        <v>3000</v>
      </c>
      <c r="B661" t="s">
        <v>8219</v>
      </c>
    </row>
    <row r="662" spans="1:2" x14ac:dyDescent="0.3">
      <c r="A662">
        <v>50000</v>
      </c>
      <c r="B662" t="s">
        <v>8221</v>
      </c>
    </row>
    <row r="663" spans="1:2" x14ac:dyDescent="0.3">
      <c r="A663">
        <v>10000</v>
      </c>
      <c r="B663" t="s">
        <v>8221</v>
      </c>
    </row>
    <row r="664" spans="1:2" x14ac:dyDescent="0.3">
      <c r="A664">
        <v>39000</v>
      </c>
      <c r="B664" t="s">
        <v>8221</v>
      </c>
    </row>
    <row r="665" spans="1:2" x14ac:dyDescent="0.3">
      <c r="A665">
        <v>200000</v>
      </c>
      <c r="B665" t="s">
        <v>8221</v>
      </c>
    </row>
    <row r="666" spans="1:2" x14ac:dyDescent="0.3">
      <c r="A666">
        <v>12000</v>
      </c>
      <c r="B666" t="s">
        <v>8221</v>
      </c>
    </row>
    <row r="667" spans="1:2" x14ac:dyDescent="0.3">
      <c r="A667">
        <v>10000</v>
      </c>
      <c r="B667" t="s">
        <v>8221</v>
      </c>
    </row>
    <row r="668" spans="1:2" x14ac:dyDescent="0.3">
      <c r="A668">
        <v>200000</v>
      </c>
      <c r="B668" t="s">
        <v>8221</v>
      </c>
    </row>
    <row r="669" spans="1:2" x14ac:dyDescent="0.3">
      <c r="A669">
        <v>50000</v>
      </c>
      <c r="B669" t="s">
        <v>8221</v>
      </c>
    </row>
    <row r="670" spans="1:2" x14ac:dyDescent="0.3">
      <c r="A670">
        <v>15000</v>
      </c>
      <c r="B670" t="s">
        <v>8221</v>
      </c>
    </row>
    <row r="671" spans="1:2" x14ac:dyDescent="0.3">
      <c r="A671">
        <v>200000</v>
      </c>
      <c r="B671" t="s">
        <v>8221</v>
      </c>
    </row>
    <row r="672" spans="1:2" x14ac:dyDescent="0.3">
      <c r="A672">
        <v>90000</v>
      </c>
      <c r="B672" t="s">
        <v>8221</v>
      </c>
    </row>
    <row r="673" spans="1:2" x14ac:dyDescent="0.3">
      <c r="A673">
        <v>30000</v>
      </c>
      <c r="B673" t="s">
        <v>8221</v>
      </c>
    </row>
    <row r="674" spans="1:2" x14ac:dyDescent="0.3">
      <c r="A674">
        <v>50000</v>
      </c>
      <c r="B674" t="s">
        <v>8221</v>
      </c>
    </row>
    <row r="675" spans="1:2" x14ac:dyDescent="0.3">
      <c r="A675">
        <v>100000</v>
      </c>
      <c r="B675" t="s">
        <v>8221</v>
      </c>
    </row>
    <row r="676" spans="1:2" x14ac:dyDescent="0.3">
      <c r="A676">
        <v>50000</v>
      </c>
      <c r="B676" t="s">
        <v>8221</v>
      </c>
    </row>
    <row r="677" spans="1:2" x14ac:dyDescent="0.3">
      <c r="A677">
        <v>6000</v>
      </c>
      <c r="B677" t="s">
        <v>8221</v>
      </c>
    </row>
    <row r="678" spans="1:2" x14ac:dyDescent="0.3">
      <c r="A678">
        <v>100000</v>
      </c>
      <c r="B678" t="s">
        <v>8221</v>
      </c>
    </row>
    <row r="679" spans="1:2" x14ac:dyDescent="0.3">
      <c r="A679">
        <v>50000</v>
      </c>
      <c r="B679" t="s">
        <v>8221</v>
      </c>
    </row>
    <row r="680" spans="1:2" x14ac:dyDescent="0.3">
      <c r="A680">
        <v>29000</v>
      </c>
      <c r="B680" t="s">
        <v>8221</v>
      </c>
    </row>
    <row r="681" spans="1:2" x14ac:dyDescent="0.3">
      <c r="A681">
        <v>57000</v>
      </c>
      <c r="B681" t="s">
        <v>8221</v>
      </c>
    </row>
    <row r="682" spans="1:2" x14ac:dyDescent="0.3">
      <c r="A682">
        <v>75000</v>
      </c>
      <c r="B682" t="s">
        <v>8221</v>
      </c>
    </row>
    <row r="683" spans="1:2" x14ac:dyDescent="0.3">
      <c r="A683">
        <v>2500</v>
      </c>
      <c r="B683" t="s">
        <v>8221</v>
      </c>
    </row>
    <row r="684" spans="1:2" x14ac:dyDescent="0.3">
      <c r="A684">
        <v>50000</v>
      </c>
      <c r="B684" t="s">
        <v>8221</v>
      </c>
    </row>
    <row r="685" spans="1:2" x14ac:dyDescent="0.3">
      <c r="A685">
        <v>35000</v>
      </c>
      <c r="B685" t="s">
        <v>8221</v>
      </c>
    </row>
    <row r="686" spans="1:2" x14ac:dyDescent="0.3">
      <c r="A686">
        <v>320000</v>
      </c>
      <c r="B686" t="s">
        <v>8221</v>
      </c>
    </row>
    <row r="687" spans="1:2" x14ac:dyDescent="0.3">
      <c r="A687">
        <v>2000</v>
      </c>
      <c r="B687" t="s">
        <v>8221</v>
      </c>
    </row>
    <row r="688" spans="1:2" x14ac:dyDescent="0.3">
      <c r="A688">
        <v>500000</v>
      </c>
      <c r="B688" t="s">
        <v>8221</v>
      </c>
    </row>
    <row r="689" spans="1:2" x14ac:dyDescent="0.3">
      <c r="A689">
        <v>100000</v>
      </c>
      <c r="B689" t="s">
        <v>8221</v>
      </c>
    </row>
    <row r="690" spans="1:2" x14ac:dyDescent="0.3">
      <c r="A690">
        <v>20000</v>
      </c>
      <c r="B690" t="s">
        <v>8221</v>
      </c>
    </row>
    <row r="691" spans="1:2" x14ac:dyDescent="0.3">
      <c r="A691">
        <v>200000</v>
      </c>
      <c r="B691" t="s">
        <v>8221</v>
      </c>
    </row>
    <row r="692" spans="1:2" x14ac:dyDescent="0.3">
      <c r="A692">
        <v>20000</v>
      </c>
      <c r="B692" t="s">
        <v>8221</v>
      </c>
    </row>
    <row r="693" spans="1:2" x14ac:dyDescent="0.3">
      <c r="A693">
        <v>50000</v>
      </c>
      <c r="B693" t="s">
        <v>8221</v>
      </c>
    </row>
    <row r="694" spans="1:2" x14ac:dyDescent="0.3">
      <c r="A694">
        <v>20000</v>
      </c>
      <c r="B694" t="s">
        <v>8221</v>
      </c>
    </row>
    <row r="695" spans="1:2" x14ac:dyDescent="0.3">
      <c r="A695">
        <v>100000</v>
      </c>
      <c r="B695" t="s">
        <v>8221</v>
      </c>
    </row>
    <row r="696" spans="1:2" x14ac:dyDescent="0.3">
      <c r="A696">
        <v>150000</v>
      </c>
      <c r="B696" t="s">
        <v>8221</v>
      </c>
    </row>
    <row r="697" spans="1:2" x14ac:dyDescent="0.3">
      <c r="A697">
        <v>60000</v>
      </c>
      <c r="B697" t="s">
        <v>8221</v>
      </c>
    </row>
    <row r="698" spans="1:2" x14ac:dyDescent="0.3">
      <c r="A698">
        <v>175000</v>
      </c>
      <c r="B698" t="s">
        <v>8221</v>
      </c>
    </row>
    <row r="699" spans="1:2" x14ac:dyDescent="0.3">
      <c r="A699">
        <v>5000</v>
      </c>
      <c r="B699" t="s">
        <v>8221</v>
      </c>
    </row>
    <row r="700" spans="1:2" x14ac:dyDescent="0.3">
      <c r="A700">
        <v>100000</v>
      </c>
      <c r="B700" t="s">
        <v>8221</v>
      </c>
    </row>
    <row r="701" spans="1:2" x14ac:dyDescent="0.3">
      <c r="A701">
        <v>130000</v>
      </c>
      <c r="B701" t="s">
        <v>8221</v>
      </c>
    </row>
    <row r="702" spans="1:2" x14ac:dyDescent="0.3">
      <c r="A702">
        <v>15000</v>
      </c>
      <c r="B702" t="s">
        <v>8221</v>
      </c>
    </row>
    <row r="703" spans="1:2" x14ac:dyDescent="0.3">
      <c r="A703">
        <v>23000</v>
      </c>
      <c r="B703" t="s">
        <v>8221</v>
      </c>
    </row>
    <row r="704" spans="1:2" x14ac:dyDescent="0.3">
      <c r="A704">
        <v>15000</v>
      </c>
      <c r="B704" t="s">
        <v>8221</v>
      </c>
    </row>
    <row r="705" spans="1:2" x14ac:dyDescent="0.3">
      <c r="A705">
        <v>15000</v>
      </c>
      <c r="B705" t="s">
        <v>8221</v>
      </c>
    </row>
    <row r="706" spans="1:2" x14ac:dyDescent="0.3">
      <c r="A706">
        <v>55000</v>
      </c>
      <c r="B706" t="s">
        <v>8221</v>
      </c>
    </row>
    <row r="707" spans="1:2" x14ac:dyDescent="0.3">
      <c r="A707">
        <v>100000</v>
      </c>
      <c r="B707" t="s">
        <v>8221</v>
      </c>
    </row>
    <row r="708" spans="1:2" x14ac:dyDescent="0.3">
      <c r="A708">
        <v>100000</v>
      </c>
      <c r="B708" t="s">
        <v>8221</v>
      </c>
    </row>
    <row r="709" spans="1:2" x14ac:dyDescent="0.3">
      <c r="A709">
        <v>68000</v>
      </c>
      <c r="B709" t="s">
        <v>8221</v>
      </c>
    </row>
    <row r="710" spans="1:2" x14ac:dyDescent="0.3">
      <c r="A710">
        <v>40000</v>
      </c>
      <c r="B710" t="s">
        <v>8221</v>
      </c>
    </row>
    <row r="711" spans="1:2" x14ac:dyDescent="0.3">
      <c r="A711">
        <v>15000</v>
      </c>
      <c r="B711" t="s">
        <v>8221</v>
      </c>
    </row>
    <row r="712" spans="1:2" x14ac:dyDescent="0.3">
      <c r="A712">
        <v>1200</v>
      </c>
      <c r="B712" t="s">
        <v>8221</v>
      </c>
    </row>
    <row r="713" spans="1:2" x14ac:dyDescent="0.3">
      <c r="A713">
        <v>100000</v>
      </c>
      <c r="B713" t="s">
        <v>8221</v>
      </c>
    </row>
    <row r="714" spans="1:2" x14ac:dyDescent="0.3">
      <c r="A714">
        <v>48500</v>
      </c>
      <c r="B714" t="s">
        <v>8221</v>
      </c>
    </row>
    <row r="715" spans="1:2" x14ac:dyDescent="0.3">
      <c r="A715">
        <v>25000</v>
      </c>
      <c r="B715" t="s">
        <v>8221</v>
      </c>
    </row>
    <row r="716" spans="1:2" x14ac:dyDescent="0.3">
      <c r="A716">
        <v>15000</v>
      </c>
      <c r="B716" t="s">
        <v>8221</v>
      </c>
    </row>
    <row r="717" spans="1:2" x14ac:dyDescent="0.3">
      <c r="A717">
        <v>27500</v>
      </c>
      <c r="B717" t="s">
        <v>8221</v>
      </c>
    </row>
    <row r="718" spans="1:2" x14ac:dyDescent="0.3">
      <c r="A718">
        <v>7000</v>
      </c>
      <c r="B718" t="s">
        <v>8221</v>
      </c>
    </row>
    <row r="719" spans="1:2" x14ac:dyDescent="0.3">
      <c r="A719">
        <v>100000</v>
      </c>
      <c r="B719" t="s">
        <v>8221</v>
      </c>
    </row>
    <row r="720" spans="1:2" x14ac:dyDescent="0.3">
      <c r="A720">
        <v>12000</v>
      </c>
      <c r="B720" t="s">
        <v>8221</v>
      </c>
    </row>
    <row r="721" spans="1:2" x14ac:dyDescent="0.3">
      <c r="A721">
        <v>15000</v>
      </c>
      <c r="B721" t="s">
        <v>8221</v>
      </c>
    </row>
    <row r="722" spans="1:2" x14ac:dyDescent="0.3">
      <c r="A722">
        <v>1900</v>
      </c>
      <c r="B722" t="s">
        <v>8219</v>
      </c>
    </row>
    <row r="723" spans="1:2" x14ac:dyDescent="0.3">
      <c r="A723">
        <v>8200</v>
      </c>
      <c r="B723" t="s">
        <v>8219</v>
      </c>
    </row>
    <row r="724" spans="1:2" x14ac:dyDescent="0.3">
      <c r="A724">
        <v>25000</v>
      </c>
      <c r="B724" t="s">
        <v>8219</v>
      </c>
    </row>
    <row r="725" spans="1:2" x14ac:dyDescent="0.3">
      <c r="A725">
        <v>5000</v>
      </c>
      <c r="B725" t="s">
        <v>8219</v>
      </c>
    </row>
    <row r="726" spans="1:2" x14ac:dyDescent="0.3">
      <c r="A726">
        <v>7000</v>
      </c>
      <c r="B726" t="s">
        <v>8219</v>
      </c>
    </row>
    <row r="727" spans="1:2" x14ac:dyDescent="0.3">
      <c r="A727">
        <v>20000</v>
      </c>
      <c r="B727" t="s">
        <v>8219</v>
      </c>
    </row>
    <row r="728" spans="1:2" x14ac:dyDescent="0.3">
      <c r="A728">
        <v>2500</v>
      </c>
      <c r="B728" t="s">
        <v>8219</v>
      </c>
    </row>
    <row r="729" spans="1:2" x14ac:dyDescent="0.3">
      <c r="A729">
        <v>3500</v>
      </c>
      <c r="B729" t="s">
        <v>8219</v>
      </c>
    </row>
    <row r="730" spans="1:2" x14ac:dyDescent="0.3">
      <c r="A730">
        <v>7500</v>
      </c>
      <c r="B730" t="s">
        <v>8219</v>
      </c>
    </row>
    <row r="731" spans="1:2" x14ac:dyDescent="0.3">
      <c r="A731">
        <v>4000</v>
      </c>
      <c r="B731" t="s">
        <v>8219</v>
      </c>
    </row>
    <row r="732" spans="1:2" x14ac:dyDescent="0.3">
      <c r="A732">
        <v>20000</v>
      </c>
      <c r="B732" t="s">
        <v>8219</v>
      </c>
    </row>
    <row r="733" spans="1:2" x14ac:dyDescent="0.3">
      <c r="A733">
        <v>5000</v>
      </c>
      <c r="B733" t="s">
        <v>8219</v>
      </c>
    </row>
    <row r="734" spans="1:2" x14ac:dyDescent="0.3">
      <c r="A734">
        <v>40</v>
      </c>
      <c r="B734" t="s">
        <v>8219</v>
      </c>
    </row>
    <row r="735" spans="1:2" x14ac:dyDescent="0.3">
      <c r="A735">
        <v>2500</v>
      </c>
      <c r="B735" t="s">
        <v>8219</v>
      </c>
    </row>
    <row r="736" spans="1:2" x14ac:dyDescent="0.3">
      <c r="A736">
        <v>8500</v>
      </c>
      <c r="B736" t="s">
        <v>8219</v>
      </c>
    </row>
    <row r="737" spans="1:2" x14ac:dyDescent="0.3">
      <c r="A737">
        <v>47000</v>
      </c>
      <c r="B737" t="s">
        <v>8219</v>
      </c>
    </row>
    <row r="738" spans="1:2" x14ac:dyDescent="0.3">
      <c r="A738">
        <v>3600</v>
      </c>
      <c r="B738" t="s">
        <v>8219</v>
      </c>
    </row>
    <row r="739" spans="1:2" x14ac:dyDescent="0.3">
      <c r="A739">
        <v>5000</v>
      </c>
      <c r="B739" t="s">
        <v>8219</v>
      </c>
    </row>
    <row r="740" spans="1:2" x14ac:dyDescent="0.3">
      <c r="A740">
        <v>1500</v>
      </c>
      <c r="B740" t="s">
        <v>8219</v>
      </c>
    </row>
    <row r="741" spans="1:2" x14ac:dyDescent="0.3">
      <c r="A741">
        <v>6000</v>
      </c>
      <c r="B741" t="s">
        <v>8219</v>
      </c>
    </row>
    <row r="742" spans="1:2" x14ac:dyDescent="0.3">
      <c r="A742">
        <v>3000</v>
      </c>
      <c r="B742" t="s">
        <v>8219</v>
      </c>
    </row>
    <row r="743" spans="1:2" x14ac:dyDescent="0.3">
      <c r="A743">
        <v>13000</v>
      </c>
      <c r="B743" t="s">
        <v>8219</v>
      </c>
    </row>
    <row r="744" spans="1:2" x14ac:dyDescent="0.3">
      <c r="A744">
        <v>1400</v>
      </c>
      <c r="B744" t="s">
        <v>8219</v>
      </c>
    </row>
    <row r="745" spans="1:2" x14ac:dyDescent="0.3">
      <c r="A745">
        <v>550</v>
      </c>
      <c r="B745" t="s">
        <v>8219</v>
      </c>
    </row>
    <row r="746" spans="1:2" x14ac:dyDescent="0.3">
      <c r="A746">
        <v>5000</v>
      </c>
      <c r="B746" t="s">
        <v>8219</v>
      </c>
    </row>
    <row r="747" spans="1:2" x14ac:dyDescent="0.3">
      <c r="A747">
        <v>2220</v>
      </c>
      <c r="B747" t="s">
        <v>8219</v>
      </c>
    </row>
    <row r="748" spans="1:2" x14ac:dyDescent="0.3">
      <c r="A748">
        <v>2987</v>
      </c>
      <c r="B748" t="s">
        <v>8219</v>
      </c>
    </row>
    <row r="749" spans="1:2" x14ac:dyDescent="0.3">
      <c r="A749">
        <v>7000</v>
      </c>
      <c r="B749" t="s">
        <v>8219</v>
      </c>
    </row>
    <row r="750" spans="1:2" x14ac:dyDescent="0.3">
      <c r="A750">
        <v>2000</v>
      </c>
      <c r="B750" t="s">
        <v>8219</v>
      </c>
    </row>
    <row r="751" spans="1:2" x14ac:dyDescent="0.3">
      <c r="A751">
        <v>10000</v>
      </c>
      <c r="B751" t="s">
        <v>8219</v>
      </c>
    </row>
    <row r="752" spans="1:2" x14ac:dyDescent="0.3">
      <c r="A752">
        <v>4444</v>
      </c>
      <c r="B752" t="s">
        <v>8219</v>
      </c>
    </row>
    <row r="753" spans="1:2" x14ac:dyDescent="0.3">
      <c r="A753">
        <v>3000</v>
      </c>
      <c r="B753" t="s">
        <v>8219</v>
      </c>
    </row>
    <row r="754" spans="1:2" x14ac:dyDescent="0.3">
      <c r="A754">
        <v>5000</v>
      </c>
      <c r="B754" t="s">
        <v>8219</v>
      </c>
    </row>
    <row r="755" spans="1:2" x14ac:dyDescent="0.3">
      <c r="A755">
        <v>10000</v>
      </c>
      <c r="B755" t="s">
        <v>8219</v>
      </c>
    </row>
    <row r="756" spans="1:2" x14ac:dyDescent="0.3">
      <c r="A756">
        <v>2000</v>
      </c>
      <c r="B756" t="s">
        <v>8219</v>
      </c>
    </row>
    <row r="757" spans="1:2" x14ac:dyDescent="0.3">
      <c r="A757">
        <v>2500</v>
      </c>
      <c r="B757" t="s">
        <v>8219</v>
      </c>
    </row>
    <row r="758" spans="1:2" x14ac:dyDescent="0.3">
      <c r="A758">
        <v>700</v>
      </c>
      <c r="B758" t="s">
        <v>8219</v>
      </c>
    </row>
    <row r="759" spans="1:2" x14ac:dyDescent="0.3">
      <c r="A759">
        <v>250</v>
      </c>
      <c r="B759" t="s">
        <v>8219</v>
      </c>
    </row>
    <row r="760" spans="1:2" x14ac:dyDescent="0.3">
      <c r="A760">
        <v>2500</v>
      </c>
      <c r="B760" t="s">
        <v>8219</v>
      </c>
    </row>
    <row r="761" spans="1:2" x14ac:dyDescent="0.3">
      <c r="A761">
        <v>5000</v>
      </c>
      <c r="B761" t="s">
        <v>8219</v>
      </c>
    </row>
    <row r="762" spans="1:2" x14ac:dyDescent="0.3">
      <c r="A762">
        <v>2200</v>
      </c>
      <c r="B762" t="s">
        <v>8221</v>
      </c>
    </row>
    <row r="763" spans="1:2" x14ac:dyDescent="0.3">
      <c r="A763">
        <v>5000</v>
      </c>
      <c r="B763" t="s">
        <v>8221</v>
      </c>
    </row>
    <row r="764" spans="1:2" x14ac:dyDescent="0.3">
      <c r="A764">
        <v>3500</v>
      </c>
      <c r="B764" t="s">
        <v>8221</v>
      </c>
    </row>
    <row r="765" spans="1:2" x14ac:dyDescent="0.3">
      <c r="A765">
        <v>4290</v>
      </c>
      <c r="B765" t="s">
        <v>8221</v>
      </c>
    </row>
    <row r="766" spans="1:2" x14ac:dyDescent="0.3">
      <c r="A766">
        <v>5000</v>
      </c>
      <c r="B766" t="s">
        <v>8221</v>
      </c>
    </row>
    <row r="767" spans="1:2" x14ac:dyDescent="0.3">
      <c r="A767">
        <v>7000</v>
      </c>
      <c r="B767" t="s">
        <v>8221</v>
      </c>
    </row>
    <row r="768" spans="1:2" x14ac:dyDescent="0.3">
      <c r="A768">
        <v>4000</v>
      </c>
      <c r="B768" t="s">
        <v>8221</v>
      </c>
    </row>
    <row r="769" spans="1:2" x14ac:dyDescent="0.3">
      <c r="A769">
        <v>5000</v>
      </c>
      <c r="B769" t="s">
        <v>8221</v>
      </c>
    </row>
    <row r="770" spans="1:2" x14ac:dyDescent="0.3">
      <c r="A770">
        <v>2500</v>
      </c>
      <c r="B770" t="s">
        <v>8221</v>
      </c>
    </row>
    <row r="771" spans="1:2" x14ac:dyDescent="0.3">
      <c r="A771">
        <v>4000</v>
      </c>
      <c r="B771" t="s">
        <v>8221</v>
      </c>
    </row>
    <row r="772" spans="1:2" x14ac:dyDescent="0.3">
      <c r="A772">
        <v>17500</v>
      </c>
      <c r="B772" t="s">
        <v>8221</v>
      </c>
    </row>
    <row r="773" spans="1:2" x14ac:dyDescent="0.3">
      <c r="A773">
        <v>38000</v>
      </c>
      <c r="B773" t="s">
        <v>8221</v>
      </c>
    </row>
    <row r="774" spans="1:2" x14ac:dyDescent="0.3">
      <c r="A774">
        <v>1500</v>
      </c>
      <c r="B774" t="s">
        <v>8221</v>
      </c>
    </row>
    <row r="775" spans="1:2" x14ac:dyDescent="0.3">
      <c r="A775">
        <v>3759</v>
      </c>
      <c r="B775" t="s">
        <v>8221</v>
      </c>
    </row>
    <row r="776" spans="1:2" x14ac:dyDescent="0.3">
      <c r="A776">
        <v>500</v>
      </c>
      <c r="B776" t="s">
        <v>8221</v>
      </c>
    </row>
    <row r="777" spans="1:2" x14ac:dyDescent="0.3">
      <c r="A777">
        <v>10000</v>
      </c>
      <c r="B777" t="s">
        <v>8221</v>
      </c>
    </row>
    <row r="778" spans="1:2" x14ac:dyDescent="0.3">
      <c r="A778">
        <v>7000</v>
      </c>
      <c r="B778" t="s">
        <v>8221</v>
      </c>
    </row>
    <row r="779" spans="1:2" x14ac:dyDescent="0.3">
      <c r="A779">
        <v>3000</v>
      </c>
      <c r="B779" t="s">
        <v>8221</v>
      </c>
    </row>
    <row r="780" spans="1:2" x14ac:dyDescent="0.3">
      <c r="A780">
        <v>500</v>
      </c>
      <c r="B780" t="s">
        <v>8221</v>
      </c>
    </row>
    <row r="781" spans="1:2" x14ac:dyDescent="0.3">
      <c r="A781">
        <v>15000</v>
      </c>
      <c r="B781" t="s">
        <v>8221</v>
      </c>
    </row>
    <row r="782" spans="1:2" x14ac:dyDescent="0.3">
      <c r="A782">
        <v>1000</v>
      </c>
      <c r="B782" t="s">
        <v>8219</v>
      </c>
    </row>
    <row r="783" spans="1:2" x14ac:dyDescent="0.3">
      <c r="A783">
        <v>800</v>
      </c>
      <c r="B783" t="s">
        <v>8219</v>
      </c>
    </row>
    <row r="784" spans="1:2" x14ac:dyDescent="0.3">
      <c r="A784">
        <v>700</v>
      </c>
      <c r="B784" t="s">
        <v>8219</v>
      </c>
    </row>
    <row r="785" spans="1:2" x14ac:dyDescent="0.3">
      <c r="A785">
        <v>1500</v>
      </c>
      <c r="B785" t="s">
        <v>8219</v>
      </c>
    </row>
    <row r="786" spans="1:2" x14ac:dyDescent="0.3">
      <c r="A786">
        <v>1000</v>
      </c>
      <c r="B786" t="s">
        <v>8219</v>
      </c>
    </row>
    <row r="787" spans="1:2" x14ac:dyDescent="0.3">
      <c r="A787">
        <v>500</v>
      </c>
      <c r="B787" t="s">
        <v>8219</v>
      </c>
    </row>
    <row r="788" spans="1:2" x14ac:dyDescent="0.3">
      <c r="A788">
        <v>5000</v>
      </c>
      <c r="B788" t="s">
        <v>8219</v>
      </c>
    </row>
    <row r="789" spans="1:2" x14ac:dyDescent="0.3">
      <c r="A789">
        <v>1200</v>
      </c>
      <c r="B789" t="s">
        <v>8219</v>
      </c>
    </row>
    <row r="790" spans="1:2" x14ac:dyDescent="0.3">
      <c r="A790">
        <v>1000</v>
      </c>
      <c r="B790" t="s">
        <v>8219</v>
      </c>
    </row>
    <row r="791" spans="1:2" x14ac:dyDescent="0.3">
      <c r="A791">
        <v>1700</v>
      </c>
      <c r="B791" t="s">
        <v>8219</v>
      </c>
    </row>
    <row r="792" spans="1:2" x14ac:dyDescent="0.3">
      <c r="A792">
        <v>10000</v>
      </c>
      <c r="B792" t="s">
        <v>8219</v>
      </c>
    </row>
    <row r="793" spans="1:2" x14ac:dyDescent="0.3">
      <c r="A793">
        <v>7500</v>
      </c>
      <c r="B793" t="s">
        <v>8219</v>
      </c>
    </row>
    <row r="794" spans="1:2" x14ac:dyDescent="0.3">
      <c r="A794">
        <v>2500</v>
      </c>
      <c r="B794" t="s">
        <v>8219</v>
      </c>
    </row>
    <row r="795" spans="1:2" x14ac:dyDescent="0.3">
      <c r="A795">
        <v>2750</v>
      </c>
      <c r="B795" t="s">
        <v>8219</v>
      </c>
    </row>
    <row r="796" spans="1:2" x14ac:dyDescent="0.3">
      <c r="A796">
        <v>8000</v>
      </c>
      <c r="B796" t="s">
        <v>8219</v>
      </c>
    </row>
    <row r="797" spans="1:2" x14ac:dyDescent="0.3">
      <c r="A797">
        <v>14000</v>
      </c>
      <c r="B797" t="s">
        <v>8219</v>
      </c>
    </row>
    <row r="798" spans="1:2" x14ac:dyDescent="0.3">
      <c r="A798">
        <v>10000</v>
      </c>
      <c r="B798" t="s">
        <v>8219</v>
      </c>
    </row>
    <row r="799" spans="1:2" x14ac:dyDescent="0.3">
      <c r="A799">
        <v>3000</v>
      </c>
      <c r="B799" t="s">
        <v>8219</v>
      </c>
    </row>
    <row r="800" spans="1:2" x14ac:dyDescent="0.3">
      <c r="A800">
        <v>3500</v>
      </c>
      <c r="B800" t="s">
        <v>8219</v>
      </c>
    </row>
    <row r="801" spans="1:2" x14ac:dyDescent="0.3">
      <c r="A801">
        <v>5000</v>
      </c>
      <c r="B801" t="s">
        <v>8219</v>
      </c>
    </row>
    <row r="802" spans="1:2" x14ac:dyDescent="0.3">
      <c r="A802">
        <v>1500</v>
      </c>
      <c r="B802" t="s">
        <v>8219</v>
      </c>
    </row>
    <row r="803" spans="1:2" x14ac:dyDescent="0.3">
      <c r="A803">
        <v>2000</v>
      </c>
      <c r="B803" t="s">
        <v>8219</v>
      </c>
    </row>
    <row r="804" spans="1:2" x14ac:dyDescent="0.3">
      <c r="A804">
        <v>6000</v>
      </c>
      <c r="B804" t="s">
        <v>8219</v>
      </c>
    </row>
    <row r="805" spans="1:2" x14ac:dyDescent="0.3">
      <c r="A805">
        <v>2300</v>
      </c>
      <c r="B805" t="s">
        <v>8219</v>
      </c>
    </row>
    <row r="806" spans="1:2" x14ac:dyDescent="0.3">
      <c r="A806">
        <v>5500</v>
      </c>
      <c r="B806" t="s">
        <v>8219</v>
      </c>
    </row>
    <row r="807" spans="1:2" x14ac:dyDescent="0.3">
      <c r="A807">
        <v>3000</v>
      </c>
      <c r="B807" t="s">
        <v>8219</v>
      </c>
    </row>
    <row r="808" spans="1:2" x14ac:dyDescent="0.3">
      <c r="A808">
        <v>8000</v>
      </c>
      <c r="B808" t="s">
        <v>8219</v>
      </c>
    </row>
    <row r="809" spans="1:2" x14ac:dyDescent="0.3">
      <c r="A809">
        <v>4000</v>
      </c>
      <c r="B809" t="s">
        <v>8219</v>
      </c>
    </row>
    <row r="810" spans="1:2" x14ac:dyDescent="0.3">
      <c r="A810">
        <v>4500</v>
      </c>
      <c r="B810" t="s">
        <v>8219</v>
      </c>
    </row>
    <row r="811" spans="1:2" x14ac:dyDescent="0.3">
      <c r="A811">
        <v>4000</v>
      </c>
      <c r="B811" t="s">
        <v>8219</v>
      </c>
    </row>
    <row r="812" spans="1:2" x14ac:dyDescent="0.3">
      <c r="A812">
        <v>1500</v>
      </c>
      <c r="B812" t="s">
        <v>8219</v>
      </c>
    </row>
    <row r="813" spans="1:2" x14ac:dyDescent="0.3">
      <c r="A813">
        <v>1000</v>
      </c>
      <c r="B813" t="s">
        <v>8219</v>
      </c>
    </row>
    <row r="814" spans="1:2" x14ac:dyDescent="0.3">
      <c r="A814">
        <v>600</v>
      </c>
      <c r="B814" t="s">
        <v>8219</v>
      </c>
    </row>
    <row r="815" spans="1:2" x14ac:dyDescent="0.3">
      <c r="A815">
        <v>1500</v>
      </c>
      <c r="B815" t="s">
        <v>8219</v>
      </c>
    </row>
    <row r="816" spans="1:2" x14ac:dyDescent="0.3">
      <c r="A816">
        <v>1000</v>
      </c>
      <c r="B816" t="s">
        <v>8219</v>
      </c>
    </row>
    <row r="817" spans="1:2" x14ac:dyDescent="0.3">
      <c r="A817">
        <v>4000</v>
      </c>
      <c r="B817" t="s">
        <v>8219</v>
      </c>
    </row>
    <row r="818" spans="1:2" x14ac:dyDescent="0.3">
      <c r="A818">
        <v>7000</v>
      </c>
      <c r="B818" t="s">
        <v>8219</v>
      </c>
    </row>
    <row r="819" spans="1:2" x14ac:dyDescent="0.3">
      <c r="A819">
        <v>1500</v>
      </c>
      <c r="B819" t="s">
        <v>8219</v>
      </c>
    </row>
    <row r="820" spans="1:2" x14ac:dyDescent="0.3">
      <c r="A820">
        <v>350</v>
      </c>
      <c r="B820" t="s">
        <v>8219</v>
      </c>
    </row>
    <row r="821" spans="1:2" x14ac:dyDescent="0.3">
      <c r="A821">
        <v>400</v>
      </c>
      <c r="B821" t="s">
        <v>8219</v>
      </c>
    </row>
    <row r="822" spans="1:2" x14ac:dyDescent="0.3">
      <c r="A822">
        <v>2000</v>
      </c>
      <c r="B822" t="s">
        <v>8219</v>
      </c>
    </row>
    <row r="823" spans="1:2" x14ac:dyDescent="0.3">
      <c r="A823">
        <v>17482</v>
      </c>
      <c r="B823" t="s">
        <v>8219</v>
      </c>
    </row>
    <row r="824" spans="1:2" x14ac:dyDescent="0.3">
      <c r="A824">
        <v>3000</v>
      </c>
      <c r="B824" t="s">
        <v>8219</v>
      </c>
    </row>
    <row r="825" spans="1:2" x14ac:dyDescent="0.3">
      <c r="A825">
        <v>800</v>
      </c>
      <c r="B825" t="s">
        <v>8219</v>
      </c>
    </row>
    <row r="826" spans="1:2" x14ac:dyDescent="0.3">
      <c r="A826">
        <v>1600</v>
      </c>
      <c r="B826" t="s">
        <v>8219</v>
      </c>
    </row>
    <row r="827" spans="1:2" x14ac:dyDescent="0.3">
      <c r="A827">
        <v>12500</v>
      </c>
      <c r="B827" t="s">
        <v>8219</v>
      </c>
    </row>
    <row r="828" spans="1:2" x14ac:dyDescent="0.3">
      <c r="A828">
        <v>5500</v>
      </c>
      <c r="B828" t="s">
        <v>8219</v>
      </c>
    </row>
    <row r="829" spans="1:2" x14ac:dyDescent="0.3">
      <c r="A829">
        <v>300</v>
      </c>
      <c r="B829" t="s">
        <v>8219</v>
      </c>
    </row>
    <row r="830" spans="1:2" x14ac:dyDescent="0.3">
      <c r="A830">
        <v>1300</v>
      </c>
      <c r="B830" t="s">
        <v>8219</v>
      </c>
    </row>
    <row r="831" spans="1:2" x14ac:dyDescent="0.3">
      <c r="A831">
        <v>500</v>
      </c>
      <c r="B831" t="s">
        <v>8219</v>
      </c>
    </row>
    <row r="832" spans="1:2" x14ac:dyDescent="0.3">
      <c r="A832">
        <v>1800</v>
      </c>
      <c r="B832" t="s">
        <v>8219</v>
      </c>
    </row>
    <row r="833" spans="1:2" x14ac:dyDescent="0.3">
      <c r="A833">
        <v>1500</v>
      </c>
      <c r="B833" t="s">
        <v>8219</v>
      </c>
    </row>
    <row r="834" spans="1:2" x14ac:dyDescent="0.3">
      <c r="A834">
        <v>15000</v>
      </c>
      <c r="B834" t="s">
        <v>8219</v>
      </c>
    </row>
    <row r="835" spans="1:2" x14ac:dyDescent="0.3">
      <c r="A835">
        <v>6000</v>
      </c>
      <c r="B835" t="s">
        <v>8219</v>
      </c>
    </row>
    <row r="836" spans="1:2" x14ac:dyDescent="0.3">
      <c r="A836">
        <v>5500</v>
      </c>
      <c r="B836" t="s">
        <v>8219</v>
      </c>
    </row>
    <row r="837" spans="1:2" x14ac:dyDescent="0.3">
      <c r="A837">
        <v>2000</v>
      </c>
      <c r="B837" t="s">
        <v>8219</v>
      </c>
    </row>
    <row r="838" spans="1:2" x14ac:dyDescent="0.3">
      <c r="A838">
        <v>5000</v>
      </c>
      <c r="B838" t="s">
        <v>8219</v>
      </c>
    </row>
    <row r="839" spans="1:2" x14ac:dyDescent="0.3">
      <c r="A839">
        <v>2500</v>
      </c>
      <c r="B839" t="s">
        <v>8219</v>
      </c>
    </row>
    <row r="840" spans="1:2" x14ac:dyDescent="0.3">
      <c r="A840">
        <v>2000</v>
      </c>
      <c r="B840" t="s">
        <v>8219</v>
      </c>
    </row>
    <row r="841" spans="1:2" x14ac:dyDescent="0.3">
      <c r="A841">
        <v>5000</v>
      </c>
      <c r="B841" t="s">
        <v>8219</v>
      </c>
    </row>
    <row r="842" spans="1:2" x14ac:dyDescent="0.3">
      <c r="A842">
        <v>10000</v>
      </c>
      <c r="B842" t="s">
        <v>8219</v>
      </c>
    </row>
    <row r="843" spans="1:2" x14ac:dyDescent="0.3">
      <c r="A843">
        <v>5000</v>
      </c>
      <c r="B843" t="s">
        <v>8219</v>
      </c>
    </row>
    <row r="844" spans="1:2" x14ac:dyDescent="0.3">
      <c r="A844">
        <v>2500</v>
      </c>
      <c r="B844" t="s">
        <v>8219</v>
      </c>
    </row>
    <row r="845" spans="1:2" x14ac:dyDescent="0.3">
      <c r="A845">
        <v>3000</v>
      </c>
      <c r="B845" t="s">
        <v>8219</v>
      </c>
    </row>
    <row r="846" spans="1:2" x14ac:dyDescent="0.3">
      <c r="A846">
        <v>3000</v>
      </c>
      <c r="B846" t="s">
        <v>8219</v>
      </c>
    </row>
    <row r="847" spans="1:2" x14ac:dyDescent="0.3">
      <c r="A847">
        <v>5000</v>
      </c>
      <c r="B847" t="s">
        <v>8219</v>
      </c>
    </row>
    <row r="848" spans="1:2" x14ac:dyDescent="0.3">
      <c r="A848">
        <v>1100</v>
      </c>
      <c r="B848" t="s">
        <v>8219</v>
      </c>
    </row>
    <row r="849" spans="1:2" x14ac:dyDescent="0.3">
      <c r="A849">
        <v>10</v>
      </c>
      <c r="B849" t="s">
        <v>8219</v>
      </c>
    </row>
    <row r="850" spans="1:2" x14ac:dyDescent="0.3">
      <c r="A850">
        <v>300</v>
      </c>
      <c r="B850" t="s">
        <v>8219</v>
      </c>
    </row>
    <row r="851" spans="1:2" x14ac:dyDescent="0.3">
      <c r="A851">
        <v>4000</v>
      </c>
      <c r="B851" t="s">
        <v>8219</v>
      </c>
    </row>
    <row r="852" spans="1:2" x14ac:dyDescent="0.3">
      <c r="A852">
        <v>4000</v>
      </c>
      <c r="B852" t="s">
        <v>8219</v>
      </c>
    </row>
    <row r="853" spans="1:2" x14ac:dyDescent="0.3">
      <c r="A853">
        <v>2000</v>
      </c>
      <c r="B853" t="s">
        <v>8219</v>
      </c>
    </row>
    <row r="854" spans="1:2" x14ac:dyDescent="0.3">
      <c r="A854">
        <v>3500</v>
      </c>
      <c r="B854" t="s">
        <v>8219</v>
      </c>
    </row>
    <row r="855" spans="1:2" x14ac:dyDescent="0.3">
      <c r="A855">
        <v>300</v>
      </c>
      <c r="B855" t="s">
        <v>8219</v>
      </c>
    </row>
    <row r="856" spans="1:2" x14ac:dyDescent="0.3">
      <c r="A856">
        <v>27800</v>
      </c>
      <c r="B856" t="s">
        <v>8219</v>
      </c>
    </row>
    <row r="857" spans="1:2" x14ac:dyDescent="0.3">
      <c r="A857">
        <v>1450</v>
      </c>
      <c r="B857" t="s">
        <v>8219</v>
      </c>
    </row>
    <row r="858" spans="1:2" x14ac:dyDescent="0.3">
      <c r="A858">
        <v>250</v>
      </c>
      <c r="B858" t="s">
        <v>8219</v>
      </c>
    </row>
    <row r="859" spans="1:2" x14ac:dyDescent="0.3">
      <c r="A859">
        <v>1200</v>
      </c>
      <c r="B859" t="s">
        <v>8219</v>
      </c>
    </row>
    <row r="860" spans="1:2" x14ac:dyDescent="0.3">
      <c r="A860">
        <v>1200</v>
      </c>
      <c r="B860" t="s">
        <v>8219</v>
      </c>
    </row>
    <row r="861" spans="1:2" x14ac:dyDescent="0.3">
      <c r="A861">
        <v>4000</v>
      </c>
      <c r="B861" t="s">
        <v>8219</v>
      </c>
    </row>
    <row r="862" spans="1:2" x14ac:dyDescent="0.3">
      <c r="A862">
        <v>14000</v>
      </c>
      <c r="B862" t="s">
        <v>8221</v>
      </c>
    </row>
    <row r="863" spans="1:2" x14ac:dyDescent="0.3">
      <c r="A863">
        <v>4500</v>
      </c>
      <c r="B863" t="s">
        <v>8221</v>
      </c>
    </row>
    <row r="864" spans="1:2" x14ac:dyDescent="0.3">
      <c r="A864">
        <v>50000</v>
      </c>
      <c r="B864" t="s">
        <v>8221</v>
      </c>
    </row>
    <row r="865" spans="1:2" x14ac:dyDescent="0.3">
      <c r="A865">
        <v>2000</v>
      </c>
      <c r="B865" t="s">
        <v>8221</v>
      </c>
    </row>
    <row r="866" spans="1:2" x14ac:dyDescent="0.3">
      <c r="A866">
        <v>6500</v>
      </c>
      <c r="B866" t="s">
        <v>8221</v>
      </c>
    </row>
    <row r="867" spans="1:2" x14ac:dyDescent="0.3">
      <c r="A867">
        <v>2200</v>
      </c>
      <c r="B867" t="s">
        <v>8221</v>
      </c>
    </row>
    <row r="868" spans="1:2" x14ac:dyDescent="0.3">
      <c r="A868">
        <v>3500</v>
      </c>
      <c r="B868" t="s">
        <v>8221</v>
      </c>
    </row>
    <row r="869" spans="1:2" x14ac:dyDescent="0.3">
      <c r="A869">
        <v>5000</v>
      </c>
      <c r="B869" t="s">
        <v>8221</v>
      </c>
    </row>
    <row r="870" spans="1:2" x14ac:dyDescent="0.3">
      <c r="A870">
        <v>45000</v>
      </c>
      <c r="B870" t="s">
        <v>8221</v>
      </c>
    </row>
    <row r="871" spans="1:2" x14ac:dyDescent="0.3">
      <c r="A871">
        <v>8800</v>
      </c>
      <c r="B871" t="s">
        <v>8221</v>
      </c>
    </row>
    <row r="872" spans="1:2" x14ac:dyDescent="0.3">
      <c r="A872">
        <v>20000</v>
      </c>
      <c r="B872" t="s">
        <v>8221</v>
      </c>
    </row>
    <row r="873" spans="1:2" x14ac:dyDescent="0.3">
      <c r="A873">
        <v>6000</v>
      </c>
      <c r="B873" t="s">
        <v>8221</v>
      </c>
    </row>
    <row r="874" spans="1:2" x14ac:dyDescent="0.3">
      <c r="A874">
        <v>8000</v>
      </c>
      <c r="B874" t="s">
        <v>8221</v>
      </c>
    </row>
    <row r="875" spans="1:2" x14ac:dyDescent="0.3">
      <c r="A875">
        <v>3500</v>
      </c>
      <c r="B875" t="s">
        <v>8221</v>
      </c>
    </row>
    <row r="876" spans="1:2" x14ac:dyDescent="0.3">
      <c r="A876">
        <v>3000</v>
      </c>
      <c r="B876" t="s">
        <v>8221</v>
      </c>
    </row>
    <row r="877" spans="1:2" x14ac:dyDescent="0.3">
      <c r="A877">
        <v>5000</v>
      </c>
      <c r="B877" t="s">
        <v>8221</v>
      </c>
    </row>
    <row r="878" spans="1:2" x14ac:dyDescent="0.3">
      <c r="A878">
        <v>3152</v>
      </c>
      <c r="B878" t="s">
        <v>8221</v>
      </c>
    </row>
    <row r="879" spans="1:2" x14ac:dyDescent="0.3">
      <c r="A879">
        <v>2000</v>
      </c>
      <c r="B879" t="s">
        <v>8221</v>
      </c>
    </row>
    <row r="880" spans="1:2" x14ac:dyDescent="0.3">
      <c r="A880">
        <v>5000</v>
      </c>
      <c r="B880" t="s">
        <v>8221</v>
      </c>
    </row>
    <row r="881" spans="1:2" x14ac:dyDescent="0.3">
      <c r="A881">
        <v>2100</v>
      </c>
      <c r="B881" t="s">
        <v>8221</v>
      </c>
    </row>
    <row r="882" spans="1:2" x14ac:dyDescent="0.3">
      <c r="A882">
        <v>3780</v>
      </c>
      <c r="B882" t="s">
        <v>8221</v>
      </c>
    </row>
    <row r="883" spans="1:2" x14ac:dyDescent="0.3">
      <c r="A883">
        <v>3750</v>
      </c>
      <c r="B883" t="s">
        <v>8221</v>
      </c>
    </row>
    <row r="884" spans="1:2" x14ac:dyDescent="0.3">
      <c r="A884">
        <v>1500</v>
      </c>
      <c r="B884" t="s">
        <v>8221</v>
      </c>
    </row>
    <row r="885" spans="1:2" x14ac:dyDescent="0.3">
      <c r="A885">
        <v>5000</v>
      </c>
      <c r="B885" t="s">
        <v>8221</v>
      </c>
    </row>
    <row r="886" spans="1:2" x14ac:dyDescent="0.3">
      <c r="A886">
        <v>2000</v>
      </c>
      <c r="B886" t="s">
        <v>8221</v>
      </c>
    </row>
    <row r="887" spans="1:2" x14ac:dyDescent="0.3">
      <c r="A887">
        <v>1000</v>
      </c>
      <c r="B887" t="s">
        <v>8221</v>
      </c>
    </row>
    <row r="888" spans="1:2" x14ac:dyDescent="0.3">
      <c r="A888">
        <v>500</v>
      </c>
      <c r="B888" t="s">
        <v>8221</v>
      </c>
    </row>
    <row r="889" spans="1:2" x14ac:dyDescent="0.3">
      <c r="A889">
        <v>1000</v>
      </c>
      <c r="B889" t="s">
        <v>8221</v>
      </c>
    </row>
    <row r="890" spans="1:2" x14ac:dyDescent="0.3">
      <c r="A890">
        <v>1000</v>
      </c>
      <c r="B890" t="s">
        <v>8221</v>
      </c>
    </row>
    <row r="891" spans="1:2" x14ac:dyDescent="0.3">
      <c r="A891">
        <v>25000</v>
      </c>
      <c r="B891" t="s">
        <v>8221</v>
      </c>
    </row>
    <row r="892" spans="1:2" x14ac:dyDescent="0.3">
      <c r="A892">
        <v>3000</v>
      </c>
      <c r="B892" t="s">
        <v>8221</v>
      </c>
    </row>
    <row r="893" spans="1:2" x14ac:dyDescent="0.3">
      <c r="A893">
        <v>8000</v>
      </c>
      <c r="B893" t="s">
        <v>8221</v>
      </c>
    </row>
    <row r="894" spans="1:2" x14ac:dyDescent="0.3">
      <c r="A894">
        <v>6000</v>
      </c>
      <c r="B894" t="s">
        <v>8221</v>
      </c>
    </row>
    <row r="895" spans="1:2" x14ac:dyDescent="0.3">
      <c r="A895">
        <v>2000</v>
      </c>
      <c r="B895" t="s">
        <v>8221</v>
      </c>
    </row>
    <row r="896" spans="1:2" x14ac:dyDescent="0.3">
      <c r="A896">
        <v>20000</v>
      </c>
      <c r="B896" t="s">
        <v>8221</v>
      </c>
    </row>
    <row r="897" spans="1:2" x14ac:dyDescent="0.3">
      <c r="A897">
        <v>8000</v>
      </c>
      <c r="B897" t="s">
        <v>8221</v>
      </c>
    </row>
    <row r="898" spans="1:2" x14ac:dyDescent="0.3">
      <c r="A898">
        <v>8000</v>
      </c>
      <c r="B898" t="s">
        <v>8221</v>
      </c>
    </row>
    <row r="899" spans="1:2" x14ac:dyDescent="0.3">
      <c r="A899">
        <v>3000</v>
      </c>
      <c r="B899" t="s">
        <v>8221</v>
      </c>
    </row>
    <row r="900" spans="1:2" x14ac:dyDescent="0.3">
      <c r="A900">
        <v>2500</v>
      </c>
      <c r="B900" t="s">
        <v>8221</v>
      </c>
    </row>
    <row r="901" spans="1:2" x14ac:dyDescent="0.3">
      <c r="A901">
        <v>750</v>
      </c>
      <c r="B901" t="s">
        <v>8221</v>
      </c>
    </row>
    <row r="902" spans="1:2" x14ac:dyDescent="0.3">
      <c r="A902">
        <v>5000</v>
      </c>
      <c r="B902" t="s">
        <v>8221</v>
      </c>
    </row>
    <row r="903" spans="1:2" x14ac:dyDescent="0.3">
      <c r="A903">
        <v>6500</v>
      </c>
      <c r="B903" t="s">
        <v>8221</v>
      </c>
    </row>
    <row r="904" spans="1:2" x14ac:dyDescent="0.3">
      <c r="A904">
        <v>30000</v>
      </c>
      <c r="B904" t="s">
        <v>8221</v>
      </c>
    </row>
    <row r="905" spans="1:2" x14ac:dyDescent="0.3">
      <c r="A905">
        <v>5000</v>
      </c>
      <c r="B905" t="s">
        <v>8221</v>
      </c>
    </row>
    <row r="906" spans="1:2" x14ac:dyDescent="0.3">
      <c r="A906">
        <v>50000</v>
      </c>
      <c r="B906" t="s">
        <v>8221</v>
      </c>
    </row>
    <row r="907" spans="1:2" x14ac:dyDescent="0.3">
      <c r="A907">
        <v>6500</v>
      </c>
      <c r="B907" t="s">
        <v>8221</v>
      </c>
    </row>
    <row r="908" spans="1:2" x14ac:dyDescent="0.3">
      <c r="A908">
        <v>15000</v>
      </c>
      <c r="B908" t="s">
        <v>8221</v>
      </c>
    </row>
    <row r="909" spans="1:2" x14ac:dyDescent="0.3">
      <c r="A909">
        <v>2900</v>
      </c>
      <c r="B909" t="s">
        <v>8221</v>
      </c>
    </row>
    <row r="910" spans="1:2" x14ac:dyDescent="0.3">
      <c r="A910">
        <v>2500</v>
      </c>
      <c r="B910" t="s">
        <v>8221</v>
      </c>
    </row>
    <row r="911" spans="1:2" x14ac:dyDescent="0.3">
      <c r="A911">
        <v>16000</v>
      </c>
      <c r="B911" t="s">
        <v>8221</v>
      </c>
    </row>
    <row r="912" spans="1:2" x14ac:dyDescent="0.3">
      <c r="A912">
        <v>550</v>
      </c>
      <c r="B912" t="s">
        <v>8221</v>
      </c>
    </row>
    <row r="913" spans="1:2" x14ac:dyDescent="0.3">
      <c r="A913">
        <v>100000</v>
      </c>
      <c r="B913" t="s">
        <v>8221</v>
      </c>
    </row>
    <row r="914" spans="1:2" x14ac:dyDescent="0.3">
      <c r="A914">
        <v>3500</v>
      </c>
      <c r="B914" t="s">
        <v>8221</v>
      </c>
    </row>
    <row r="915" spans="1:2" x14ac:dyDescent="0.3">
      <c r="A915">
        <v>30000</v>
      </c>
      <c r="B915" t="s">
        <v>8221</v>
      </c>
    </row>
    <row r="916" spans="1:2" x14ac:dyDescent="0.3">
      <c r="A916">
        <v>1500</v>
      </c>
      <c r="B916" t="s">
        <v>8221</v>
      </c>
    </row>
    <row r="917" spans="1:2" x14ac:dyDescent="0.3">
      <c r="A917">
        <v>6500</v>
      </c>
      <c r="B917" t="s">
        <v>8221</v>
      </c>
    </row>
    <row r="918" spans="1:2" x14ac:dyDescent="0.3">
      <c r="A918">
        <v>3300</v>
      </c>
      <c r="B918" t="s">
        <v>8221</v>
      </c>
    </row>
    <row r="919" spans="1:2" x14ac:dyDescent="0.3">
      <c r="A919">
        <v>5000</v>
      </c>
      <c r="B919" t="s">
        <v>8221</v>
      </c>
    </row>
    <row r="920" spans="1:2" x14ac:dyDescent="0.3">
      <c r="A920">
        <v>3900</v>
      </c>
      <c r="B920" t="s">
        <v>8221</v>
      </c>
    </row>
    <row r="921" spans="1:2" x14ac:dyDescent="0.3">
      <c r="A921">
        <v>20000</v>
      </c>
      <c r="B921" t="s">
        <v>8221</v>
      </c>
    </row>
    <row r="922" spans="1:2" x14ac:dyDescent="0.3">
      <c r="A922">
        <v>5500</v>
      </c>
      <c r="B922" t="s">
        <v>8221</v>
      </c>
    </row>
    <row r="923" spans="1:2" x14ac:dyDescent="0.3">
      <c r="A923">
        <v>15000</v>
      </c>
      <c r="B923" t="s">
        <v>8221</v>
      </c>
    </row>
    <row r="924" spans="1:2" x14ac:dyDescent="0.3">
      <c r="A924">
        <v>27000</v>
      </c>
      <c r="B924" t="s">
        <v>8221</v>
      </c>
    </row>
    <row r="925" spans="1:2" x14ac:dyDescent="0.3">
      <c r="A925">
        <v>15000</v>
      </c>
      <c r="B925" t="s">
        <v>8221</v>
      </c>
    </row>
    <row r="926" spans="1:2" x14ac:dyDescent="0.3">
      <c r="A926">
        <v>3000</v>
      </c>
      <c r="B926" t="s">
        <v>8221</v>
      </c>
    </row>
    <row r="927" spans="1:2" x14ac:dyDescent="0.3">
      <c r="A927">
        <v>6000</v>
      </c>
      <c r="B927" t="s">
        <v>8221</v>
      </c>
    </row>
    <row r="928" spans="1:2" x14ac:dyDescent="0.3">
      <c r="A928">
        <v>7000</v>
      </c>
      <c r="B928" t="s">
        <v>8221</v>
      </c>
    </row>
    <row r="929" spans="1:2" x14ac:dyDescent="0.3">
      <c r="A929">
        <v>20000</v>
      </c>
      <c r="B929" t="s">
        <v>8221</v>
      </c>
    </row>
    <row r="930" spans="1:2" x14ac:dyDescent="0.3">
      <c r="A930">
        <v>14500</v>
      </c>
      <c r="B930" t="s">
        <v>8221</v>
      </c>
    </row>
    <row r="931" spans="1:2" x14ac:dyDescent="0.3">
      <c r="A931">
        <v>500</v>
      </c>
      <c r="B931" t="s">
        <v>8221</v>
      </c>
    </row>
    <row r="932" spans="1:2" x14ac:dyDescent="0.3">
      <c r="A932">
        <v>900</v>
      </c>
      <c r="B932" t="s">
        <v>8221</v>
      </c>
    </row>
    <row r="933" spans="1:2" x14ac:dyDescent="0.3">
      <c r="A933">
        <v>2000</v>
      </c>
      <c r="B933" t="s">
        <v>8221</v>
      </c>
    </row>
    <row r="934" spans="1:2" x14ac:dyDescent="0.3">
      <c r="A934">
        <v>9500</v>
      </c>
      <c r="B934" t="s">
        <v>8221</v>
      </c>
    </row>
    <row r="935" spans="1:2" x14ac:dyDescent="0.3">
      <c r="A935">
        <v>2000</v>
      </c>
      <c r="B935" t="s">
        <v>8221</v>
      </c>
    </row>
    <row r="936" spans="1:2" x14ac:dyDescent="0.3">
      <c r="A936">
        <v>5000</v>
      </c>
      <c r="B936" t="s">
        <v>8221</v>
      </c>
    </row>
    <row r="937" spans="1:2" x14ac:dyDescent="0.3">
      <c r="A937">
        <v>3500</v>
      </c>
      <c r="B937" t="s">
        <v>8221</v>
      </c>
    </row>
    <row r="938" spans="1:2" x14ac:dyDescent="0.3">
      <c r="A938">
        <v>1400</v>
      </c>
      <c r="B938" t="s">
        <v>8221</v>
      </c>
    </row>
    <row r="939" spans="1:2" x14ac:dyDescent="0.3">
      <c r="A939">
        <v>3500</v>
      </c>
      <c r="B939" t="s">
        <v>8221</v>
      </c>
    </row>
    <row r="940" spans="1:2" x14ac:dyDescent="0.3">
      <c r="A940">
        <v>7000</v>
      </c>
      <c r="B940" t="s">
        <v>8221</v>
      </c>
    </row>
    <row r="941" spans="1:2" x14ac:dyDescent="0.3">
      <c r="A941">
        <v>2750</v>
      </c>
      <c r="B941" t="s">
        <v>8221</v>
      </c>
    </row>
    <row r="942" spans="1:2" x14ac:dyDescent="0.3">
      <c r="A942">
        <v>9000</v>
      </c>
      <c r="B942" t="s">
        <v>8221</v>
      </c>
    </row>
    <row r="943" spans="1:2" x14ac:dyDescent="0.3">
      <c r="A943">
        <v>50000</v>
      </c>
      <c r="B943" t="s">
        <v>8221</v>
      </c>
    </row>
    <row r="944" spans="1:2" x14ac:dyDescent="0.3">
      <c r="A944">
        <v>7500</v>
      </c>
      <c r="B944" t="s">
        <v>8221</v>
      </c>
    </row>
    <row r="945" spans="1:2" x14ac:dyDescent="0.3">
      <c r="A945">
        <v>3000</v>
      </c>
      <c r="B945" t="s">
        <v>8221</v>
      </c>
    </row>
    <row r="946" spans="1:2" x14ac:dyDescent="0.3">
      <c r="A946">
        <v>50000</v>
      </c>
      <c r="B946" t="s">
        <v>8221</v>
      </c>
    </row>
    <row r="947" spans="1:2" x14ac:dyDescent="0.3">
      <c r="A947">
        <v>100000</v>
      </c>
      <c r="B947" t="s">
        <v>8221</v>
      </c>
    </row>
    <row r="948" spans="1:2" x14ac:dyDescent="0.3">
      <c r="A948">
        <v>15000</v>
      </c>
      <c r="B948" t="s">
        <v>8221</v>
      </c>
    </row>
    <row r="949" spans="1:2" x14ac:dyDescent="0.3">
      <c r="A949">
        <v>850</v>
      </c>
      <c r="B949" t="s">
        <v>8221</v>
      </c>
    </row>
    <row r="950" spans="1:2" x14ac:dyDescent="0.3">
      <c r="A950">
        <v>4000</v>
      </c>
      <c r="B950" t="s">
        <v>8221</v>
      </c>
    </row>
    <row r="951" spans="1:2" x14ac:dyDescent="0.3">
      <c r="A951">
        <v>20000</v>
      </c>
      <c r="B951" t="s">
        <v>8221</v>
      </c>
    </row>
    <row r="952" spans="1:2" x14ac:dyDescent="0.3">
      <c r="A952">
        <v>5000</v>
      </c>
      <c r="B952" t="s">
        <v>8221</v>
      </c>
    </row>
    <row r="953" spans="1:2" x14ac:dyDescent="0.3">
      <c r="A953">
        <v>50000</v>
      </c>
      <c r="B953" t="s">
        <v>8221</v>
      </c>
    </row>
    <row r="954" spans="1:2" x14ac:dyDescent="0.3">
      <c r="A954">
        <v>49000</v>
      </c>
      <c r="B954" t="s">
        <v>8221</v>
      </c>
    </row>
    <row r="955" spans="1:2" x14ac:dyDescent="0.3">
      <c r="A955">
        <v>15000</v>
      </c>
      <c r="B955" t="s">
        <v>8221</v>
      </c>
    </row>
    <row r="956" spans="1:2" x14ac:dyDescent="0.3">
      <c r="A956">
        <v>15000</v>
      </c>
      <c r="B956" t="s">
        <v>8221</v>
      </c>
    </row>
    <row r="957" spans="1:2" x14ac:dyDescent="0.3">
      <c r="A957">
        <v>300000</v>
      </c>
      <c r="B957" t="s">
        <v>8221</v>
      </c>
    </row>
    <row r="958" spans="1:2" x14ac:dyDescent="0.3">
      <c r="A958">
        <v>50000</v>
      </c>
      <c r="B958" t="s">
        <v>8221</v>
      </c>
    </row>
    <row r="959" spans="1:2" x14ac:dyDescent="0.3">
      <c r="A959">
        <v>12000</v>
      </c>
      <c r="B959" t="s">
        <v>8221</v>
      </c>
    </row>
    <row r="960" spans="1:2" x14ac:dyDescent="0.3">
      <c r="A960">
        <v>7777</v>
      </c>
      <c r="B960" t="s">
        <v>8221</v>
      </c>
    </row>
    <row r="961" spans="1:2" x14ac:dyDescent="0.3">
      <c r="A961">
        <v>50000</v>
      </c>
      <c r="B961" t="s">
        <v>8221</v>
      </c>
    </row>
    <row r="962" spans="1:2" x14ac:dyDescent="0.3">
      <c r="A962">
        <v>55650</v>
      </c>
      <c r="B962" t="s">
        <v>8221</v>
      </c>
    </row>
    <row r="963" spans="1:2" x14ac:dyDescent="0.3">
      <c r="A963">
        <v>95000</v>
      </c>
      <c r="B963" t="s">
        <v>8221</v>
      </c>
    </row>
    <row r="964" spans="1:2" x14ac:dyDescent="0.3">
      <c r="A964">
        <v>2500</v>
      </c>
      <c r="B964" t="s">
        <v>8221</v>
      </c>
    </row>
    <row r="965" spans="1:2" x14ac:dyDescent="0.3">
      <c r="A965">
        <v>35000</v>
      </c>
      <c r="B965" t="s">
        <v>8221</v>
      </c>
    </row>
    <row r="966" spans="1:2" x14ac:dyDescent="0.3">
      <c r="A966">
        <v>110000</v>
      </c>
      <c r="B966" t="s">
        <v>8221</v>
      </c>
    </row>
    <row r="967" spans="1:2" x14ac:dyDescent="0.3">
      <c r="A967">
        <v>25000</v>
      </c>
      <c r="B967" t="s">
        <v>8221</v>
      </c>
    </row>
    <row r="968" spans="1:2" x14ac:dyDescent="0.3">
      <c r="A968">
        <v>12000</v>
      </c>
      <c r="B968" t="s">
        <v>8221</v>
      </c>
    </row>
    <row r="969" spans="1:2" x14ac:dyDescent="0.3">
      <c r="A969">
        <v>20000</v>
      </c>
      <c r="B969" t="s">
        <v>8221</v>
      </c>
    </row>
    <row r="970" spans="1:2" x14ac:dyDescent="0.3">
      <c r="A970">
        <v>8000</v>
      </c>
      <c r="B970" t="s">
        <v>8221</v>
      </c>
    </row>
    <row r="971" spans="1:2" x14ac:dyDescent="0.3">
      <c r="A971">
        <v>30000</v>
      </c>
      <c r="B971" t="s">
        <v>8221</v>
      </c>
    </row>
    <row r="972" spans="1:2" x14ac:dyDescent="0.3">
      <c r="A972">
        <v>5000</v>
      </c>
      <c r="B972" t="s">
        <v>8221</v>
      </c>
    </row>
    <row r="973" spans="1:2" x14ac:dyDescent="0.3">
      <c r="A973">
        <v>100000</v>
      </c>
      <c r="B973" t="s">
        <v>8221</v>
      </c>
    </row>
    <row r="974" spans="1:2" x14ac:dyDescent="0.3">
      <c r="A974">
        <v>20000</v>
      </c>
      <c r="B974" t="s">
        <v>8221</v>
      </c>
    </row>
    <row r="975" spans="1:2" x14ac:dyDescent="0.3">
      <c r="A975">
        <v>20000</v>
      </c>
      <c r="B975" t="s">
        <v>8221</v>
      </c>
    </row>
    <row r="976" spans="1:2" x14ac:dyDescent="0.3">
      <c r="A976">
        <v>50000</v>
      </c>
      <c r="B976" t="s">
        <v>8221</v>
      </c>
    </row>
    <row r="977" spans="1:2" x14ac:dyDescent="0.3">
      <c r="A977">
        <v>100000</v>
      </c>
      <c r="B977" t="s">
        <v>8221</v>
      </c>
    </row>
    <row r="978" spans="1:2" x14ac:dyDescent="0.3">
      <c r="A978">
        <v>150000</v>
      </c>
      <c r="B978" t="s">
        <v>8221</v>
      </c>
    </row>
    <row r="979" spans="1:2" x14ac:dyDescent="0.3">
      <c r="A979">
        <v>2700</v>
      </c>
      <c r="B979" t="s">
        <v>8221</v>
      </c>
    </row>
    <row r="980" spans="1:2" x14ac:dyDescent="0.3">
      <c r="A980">
        <v>172889</v>
      </c>
      <c r="B980" t="s">
        <v>8221</v>
      </c>
    </row>
    <row r="981" spans="1:2" x14ac:dyDescent="0.3">
      <c r="A981">
        <v>35000</v>
      </c>
      <c r="B981" t="s">
        <v>8221</v>
      </c>
    </row>
    <row r="982" spans="1:2" x14ac:dyDescent="0.3">
      <c r="A982">
        <v>10000</v>
      </c>
      <c r="B982" t="s">
        <v>8221</v>
      </c>
    </row>
    <row r="983" spans="1:2" x14ac:dyDescent="0.3">
      <c r="A983">
        <v>88888</v>
      </c>
      <c r="B983" t="s">
        <v>8221</v>
      </c>
    </row>
    <row r="984" spans="1:2" x14ac:dyDescent="0.3">
      <c r="A984">
        <v>17500</v>
      </c>
      <c r="B984" t="s">
        <v>8221</v>
      </c>
    </row>
    <row r="985" spans="1:2" x14ac:dyDescent="0.3">
      <c r="A985">
        <v>104219</v>
      </c>
      <c r="B985" t="s">
        <v>8221</v>
      </c>
    </row>
    <row r="986" spans="1:2" x14ac:dyDescent="0.3">
      <c r="A986">
        <v>10000</v>
      </c>
      <c r="B986" t="s">
        <v>8221</v>
      </c>
    </row>
    <row r="987" spans="1:2" x14ac:dyDescent="0.3">
      <c r="A987">
        <v>30000</v>
      </c>
      <c r="B987" t="s">
        <v>8221</v>
      </c>
    </row>
    <row r="988" spans="1:2" x14ac:dyDescent="0.3">
      <c r="A988">
        <v>20000</v>
      </c>
      <c r="B988" t="s">
        <v>8221</v>
      </c>
    </row>
    <row r="989" spans="1:2" x14ac:dyDescent="0.3">
      <c r="A989">
        <v>50000</v>
      </c>
      <c r="B989" t="s">
        <v>8221</v>
      </c>
    </row>
    <row r="990" spans="1:2" x14ac:dyDescent="0.3">
      <c r="A990">
        <v>5000</v>
      </c>
      <c r="B990" t="s">
        <v>8221</v>
      </c>
    </row>
    <row r="991" spans="1:2" x14ac:dyDescent="0.3">
      <c r="A991">
        <v>10000</v>
      </c>
      <c r="B991" t="s">
        <v>8221</v>
      </c>
    </row>
    <row r="992" spans="1:2" x14ac:dyDescent="0.3">
      <c r="A992">
        <v>25000</v>
      </c>
      <c r="B992" t="s">
        <v>8221</v>
      </c>
    </row>
    <row r="993" spans="1:2" x14ac:dyDescent="0.3">
      <c r="A993">
        <v>5000</v>
      </c>
      <c r="B993" t="s">
        <v>8221</v>
      </c>
    </row>
    <row r="994" spans="1:2" x14ac:dyDescent="0.3">
      <c r="A994">
        <v>100000</v>
      </c>
      <c r="B994" t="s">
        <v>8221</v>
      </c>
    </row>
    <row r="995" spans="1:2" x14ac:dyDescent="0.3">
      <c r="A995">
        <v>70000</v>
      </c>
      <c r="B995" t="s">
        <v>8221</v>
      </c>
    </row>
    <row r="996" spans="1:2" x14ac:dyDescent="0.3">
      <c r="A996">
        <v>200000</v>
      </c>
      <c r="B996" t="s">
        <v>8221</v>
      </c>
    </row>
    <row r="997" spans="1:2" x14ac:dyDescent="0.3">
      <c r="A997">
        <v>10000</v>
      </c>
      <c r="B997" t="s">
        <v>8221</v>
      </c>
    </row>
    <row r="998" spans="1:2" x14ac:dyDescent="0.3">
      <c r="A998">
        <v>4000</v>
      </c>
      <c r="B998" t="s">
        <v>8221</v>
      </c>
    </row>
    <row r="999" spans="1:2" x14ac:dyDescent="0.3">
      <c r="A999">
        <v>5000</v>
      </c>
      <c r="B999" t="s">
        <v>8221</v>
      </c>
    </row>
    <row r="1000" spans="1:2" x14ac:dyDescent="0.3">
      <c r="A1000">
        <v>60000</v>
      </c>
      <c r="B1000" t="s">
        <v>8221</v>
      </c>
    </row>
    <row r="1001" spans="1:2" x14ac:dyDescent="0.3">
      <c r="A1001">
        <v>150000</v>
      </c>
      <c r="B1001" t="s">
        <v>8221</v>
      </c>
    </row>
    <row r="1002" spans="1:2" x14ac:dyDescent="0.3">
      <c r="A1002">
        <v>894700</v>
      </c>
      <c r="B1002" t="s">
        <v>8220</v>
      </c>
    </row>
    <row r="1003" spans="1:2" x14ac:dyDescent="0.3">
      <c r="A1003">
        <v>5000</v>
      </c>
      <c r="B1003" t="s">
        <v>8220</v>
      </c>
    </row>
    <row r="1004" spans="1:2" x14ac:dyDescent="0.3">
      <c r="A1004">
        <v>9999</v>
      </c>
      <c r="B1004" t="s">
        <v>8220</v>
      </c>
    </row>
    <row r="1005" spans="1:2" x14ac:dyDescent="0.3">
      <c r="A1005">
        <v>20000</v>
      </c>
      <c r="B1005" t="s">
        <v>8220</v>
      </c>
    </row>
    <row r="1006" spans="1:2" x14ac:dyDescent="0.3">
      <c r="A1006">
        <v>25000</v>
      </c>
      <c r="B1006" t="s">
        <v>8220</v>
      </c>
    </row>
    <row r="1007" spans="1:2" x14ac:dyDescent="0.3">
      <c r="A1007">
        <v>200000</v>
      </c>
      <c r="B1007" t="s">
        <v>8220</v>
      </c>
    </row>
    <row r="1008" spans="1:2" x14ac:dyDescent="0.3">
      <c r="A1008">
        <v>4000</v>
      </c>
      <c r="B1008" t="s">
        <v>8220</v>
      </c>
    </row>
    <row r="1009" spans="1:2" x14ac:dyDescent="0.3">
      <c r="A1009">
        <v>30000</v>
      </c>
      <c r="B1009" t="s">
        <v>8220</v>
      </c>
    </row>
    <row r="1010" spans="1:2" x14ac:dyDescent="0.3">
      <c r="A1010">
        <v>93500</v>
      </c>
      <c r="B1010" t="s">
        <v>8220</v>
      </c>
    </row>
    <row r="1011" spans="1:2" x14ac:dyDescent="0.3">
      <c r="A1011">
        <v>50000</v>
      </c>
      <c r="B1011" t="s">
        <v>8220</v>
      </c>
    </row>
    <row r="1012" spans="1:2" x14ac:dyDescent="0.3">
      <c r="A1012">
        <v>115250</v>
      </c>
      <c r="B1012" t="s">
        <v>8220</v>
      </c>
    </row>
    <row r="1013" spans="1:2" x14ac:dyDescent="0.3">
      <c r="A1013">
        <v>20000</v>
      </c>
      <c r="B1013" t="s">
        <v>8220</v>
      </c>
    </row>
    <row r="1014" spans="1:2" x14ac:dyDescent="0.3">
      <c r="A1014">
        <v>5000</v>
      </c>
      <c r="B1014" t="s">
        <v>8220</v>
      </c>
    </row>
    <row r="1015" spans="1:2" x14ac:dyDescent="0.3">
      <c r="A1015">
        <v>25000</v>
      </c>
      <c r="B1015" t="s">
        <v>8220</v>
      </c>
    </row>
    <row r="1016" spans="1:2" x14ac:dyDescent="0.3">
      <c r="A1016">
        <v>10000</v>
      </c>
      <c r="B1016" t="s">
        <v>8220</v>
      </c>
    </row>
    <row r="1017" spans="1:2" x14ac:dyDescent="0.3">
      <c r="A1017">
        <v>9000</v>
      </c>
      <c r="B1017" t="s">
        <v>8220</v>
      </c>
    </row>
    <row r="1018" spans="1:2" x14ac:dyDescent="0.3">
      <c r="A1018">
        <v>100000</v>
      </c>
      <c r="B1018" t="s">
        <v>8220</v>
      </c>
    </row>
    <row r="1019" spans="1:2" x14ac:dyDescent="0.3">
      <c r="A1019">
        <v>250000</v>
      </c>
      <c r="B1019" t="s">
        <v>8220</v>
      </c>
    </row>
    <row r="1020" spans="1:2" x14ac:dyDescent="0.3">
      <c r="A1020">
        <v>20000</v>
      </c>
      <c r="B1020" t="s">
        <v>8220</v>
      </c>
    </row>
    <row r="1021" spans="1:2" x14ac:dyDescent="0.3">
      <c r="A1021">
        <v>45000</v>
      </c>
      <c r="B1021" t="s">
        <v>8220</v>
      </c>
    </row>
    <row r="1022" spans="1:2" x14ac:dyDescent="0.3">
      <c r="A1022">
        <v>1550</v>
      </c>
      <c r="B1022" t="s">
        <v>8219</v>
      </c>
    </row>
    <row r="1023" spans="1:2" x14ac:dyDescent="0.3">
      <c r="A1023">
        <v>3000</v>
      </c>
      <c r="B1023" t="s">
        <v>8219</v>
      </c>
    </row>
    <row r="1024" spans="1:2" x14ac:dyDescent="0.3">
      <c r="A1024">
        <v>2000</v>
      </c>
      <c r="B1024" t="s">
        <v>8219</v>
      </c>
    </row>
    <row r="1025" spans="1:2" x14ac:dyDescent="0.3">
      <c r="A1025">
        <v>2000</v>
      </c>
      <c r="B1025" t="s">
        <v>8219</v>
      </c>
    </row>
    <row r="1026" spans="1:2" x14ac:dyDescent="0.3">
      <c r="A1026">
        <v>20000</v>
      </c>
      <c r="B1026" t="s">
        <v>8219</v>
      </c>
    </row>
    <row r="1027" spans="1:2" x14ac:dyDescent="0.3">
      <c r="A1027">
        <v>70000</v>
      </c>
      <c r="B1027" t="s">
        <v>8219</v>
      </c>
    </row>
    <row r="1028" spans="1:2" x14ac:dyDescent="0.3">
      <c r="A1028">
        <v>7000</v>
      </c>
      <c r="B1028" t="s">
        <v>8219</v>
      </c>
    </row>
    <row r="1029" spans="1:2" x14ac:dyDescent="0.3">
      <c r="A1029">
        <v>7501</v>
      </c>
      <c r="B1029" t="s">
        <v>8219</v>
      </c>
    </row>
    <row r="1030" spans="1:2" x14ac:dyDescent="0.3">
      <c r="A1030">
        <v>10000</v>
      </c>
      <c r="B1030" t="s">
        <v>8219</v>
      </c>
    </row>
    <row r="1031" spans="1:2" x14ac:dyDescent="0.3">
      <c r="A1031">
        <v>10000</v>
      </c>
      <c r="B1031" t="s">
        <v>8219</v>
      </c>
    </row>
    <row r="1032" spans="1:2" x14ac:dyDescent="0.3">
      <c r="A1032">
        <v>2000</v>
      </c>
      <c r="B1032" t="s">
        <v>8219</v>
      </c>
    </row>
    <row r="1033" spans="1:2" x14ac:dyDescent="0.3">
      <c r="A1033">
        <v>10000</v>
      </c>
      <c r="B1033" t="s">
        <v>8219</v>
      </c>
    </row>
    <row r="1034" spans="1:2" x14ac:dyDescent="0.3">
      <c r="A1034">
        <v>5400</v>
      </c>
      <c r="B1034" t="s">
        <v>8219</v>
      </c>
    </row>
    <row r="1035" spans="1:2" x14ac:dyDescent="0.3">
      <c r="A1035">
        <v>1328</v>
      </c>
      <c r="B1035" t="s">
        <v>8219</v>
      </c>
    </row>
    <row r="1036" spans="1:2" x14ac:dyDescent="0.3">
      <c r="A1036">
        <v>5000</v>
      </c>
      <c r="B1036" t="s">
        <v>8219</v>
      </c>
    </row>
    <row r="1037" spans="1:2" x14ac:dyDescent="0.3">
      <c r="A1037">
        <v>4600</v>
      </c>
      <c r="B1037" t="s">
        <v>8219</v>
      </c>
    </row>
    <row r="1038" spans="1:2" x14ac:dyDescent="0.3">
      <c r="A1038">
        <v>4500</v>
      </c>
      <c r="B1038" t="s">
        <v>8219</v>
      </c>
    </row>
    <row r="1039" spans="1:2" x14ac:dyDescent="0.3">
      <c r="A1039">
        <v>1000</v>
      </c>
      <c r="B1039" t="s">
        <v>8219</v>
      </c>
    </row>
    <row r="1040" spans="1:2" x14ac:dyDescent="0.3">
      <c r="A1040">
        <v>1500</v>
      </c>
      <c r="B1040" t="s">
        <v>8219</v>
      </c>
    </row>
    <row r="1041" spans="1:2" x14ac:dyDescent="0.3">
      <c r="A1041">
        <v>500</v>
      </c>
      <c r="B1041" t="s">
        <v>8219</v>
      </c>
    </row>
    <row r="1042" spans="1:2" x14ac:dyDescent="0.3">
      <c r="A1042">
        <v>85000</v>
      </c>
      <c r="B1042" t="s">
        <v>8220</v>
      </c>
    </row>
    <row r="1043" spans="1:2" x14ac:dyDescent="0.3">
      <c r="A1043">
        <v>50</v>
      </c>
      <c r="B1043" t="s">
        <v>8220</v>
      </c>
    </row>
    <row r="1044" spans="1:2" x14ac:dyDescent="0.3">
      <c r="A1044">
        <v>650</v>
      </c>
      <c r="B1044" t="s">
        <v>8220</v>
      </c>
    </row>
    <row r="1045" spans="1:2" x14ac:dyDescent="0.3">
      <c r="A1045">
        <v>100000</v>
      </c>
      <c r="B1045" t="s">
        <v>8220</v>
      </c>
    </row>
    <row r="1046" spans="1:2" x14ac:dyDescent="0.3">
      <c r="A1046">
        <v>7000</v>
      </c>
      <c r="B1046" t="s">
        <v>8220</v>
      </c>
    </row>
    <row r="1047" spans="1:2" x14ac:dyDescent="0.3">
      <c r="A1047">
        <v>10000</v>
      </c>
      <c r="B1047" t="s">
        <v>8220</v>
      </c>
    </row>
    <row r="1048" spans="1:2" x14ac:dyDescent="0.3">
      <c r="A1048">
        <v>3000</v>
      </c>
      <c r="B1048" t="s">
        <v>8220</v>
      </c>
    </row>
    <row r="1049" spans="1:2" x14ac:dyDescent="0.3">
      <c r="A1049">
        <v>2000</v>
      </c>
      <c r="B1049" t="s">
        <v>8220</v>
      </c>
    </row>
    <row r="1050" spans="1:2" x14ac:dyDescent="0.3">
      <c r="A1050">
        <v>15000</v>
      </c>
      <c r="B1050" t="s">
        <v>8220</v>
      </c>
    </row>
    <row r="1051" spans="1:2" x14ac:dyDescent="0.3">
      <c r="A1051">
        <v>12000</v>
      </c>
      <c r="B1051" t="s">
        <v>8220</v>
      </c>
    </row>
    <row r="1052" spans="1:2" x14ac:dyDescent="0.3">
      <c r="A1052">
        <v>2500</v>
      </c>
      <c r="B1052" t="s">
        <v>8220</v>
      </c>
    </row>
    <row r="1053" spans="1:2" x14ac:dyDescent="0.3">
      <c r="A1053">
        <v>500</v>
      </c>
      <c r="B1053" t="s">
        <v>8220</v>
      </c>
    </row>
    <row r="1054" spans="1:2" x14ac:dyDescent="0.3">
      <c r="A1054">
        <v>4336</v>
      </c>
      <c r="B1054" t="s">
        <v>8220</v>
      </c>
    </row>
    <row r="1055" spans="1:2" x14ac:dyDescent="0.3">
      <c r="A1055">
        <v>1500</v>
      </c>
      <c r="B1055" t="s">
        <v>8220</v>
      </c>
    </row>
    <row r="1056" spans="1:2" x14ac:dyDescent="0.3">
      <c r="A1056">
        <v>2500</v>
      </c>
      <c r="B1056" t="s">
        <v>8220</v>
      </c>
    </row>
    <row r="1057" spans="1:2" x14ac:dyDescent="0.3">
      <c r="A1057">
        <v>3500</v>
      </c>
      <c r="B1057" t="s">
        <v>8220</v>
      </c>
    </row>
    <row r="1058" spans="1:2" x14ac:dyDescent="0.3">
      <c r="A1058">
        <v>10000</v>
      </c>
      <c r="B1058" t="s">
        <v>8220</v>
      </c>
    </row>
    <row r="1059" spans="1:2" x14ac:dyDescent="0.3">
      <c r="A1059">
        <v>10000</v>
      </c>
      <c r="B1059" t="s">
        <v>8220</v>
      </c>
    </row>
    <row r="1060" spans="1:2" x14ac:dyDescent="0.3">
      <c r="A1060">
        <v>40000</v>
      </c>
      <c r="B1060" t="s">
        <v>8220</v>
      </c>
    </row>
    <row r="1061" spans="1:2" x14ac:dyDescent="0.3">
      <c r="A1061">
        <v>1100</v>
      </c>
      <c r="B1061" t="s">
        <v>8220</v>
      </c>
    </row>
    <row r="1062" spans="1:2" x14ac:dyDescent="0.3">
      <c r="A1062">
        <v>5000</v>
      </c>
      <c r="B1062" t="s">
        <v>8220</v>
      </c>
    </row>
    <row r="1063" spans="1:2" x14ac:dyDescent="0.3">
      <c r="A1063">
        <v>4000</v>
      </c>
      <c r="B1063" t="s">
        <v>8220</v>
      </c>
    </row>
    <row r="1064" spans="1:2" x14ac:dyDescent="0.3">
      <c r="A1064">
        <v>199</v>
      </c>
      <c r="B1064" t="s">
        <v>8220</v>
      </c>
    </row>
    <row r="1065" spans="1:2" x14ac:dyDescent="0.3">
      <c r="A1065">
        <v>1000</v>
      </c>
      <c r="B1065" t="s">
        <v>8220</v>
      </c>
    </row>
    <row r="1066" spans="1:2" x14ac:dyDescent="0.3">
      <c r="A1066">
        <v>90000</v>
      </c>
      <c r="B1066" t="s">
        <v>8221</v>
      </c>
    </row>
    <row r="1067" spans="1:2" x14ac:dyDescent="0.3">
      <c r="A1067">
        <v>3000</v>
      </c>
      <c r="B1067" t="s">
        <v>8221</v>
      </c>
    </row>
    <row r="1068" spans="1:2" x14ac:dyDescent="0.3">
      <c r="A1068">
        <v>150000</v>
      </c>
      <c r="B1068" t="s">
        <v>8221</v>
      </c>
    </row>
    <row r="1069" spans="1:2" x14ac:dyDescent="0.3">
      <c r="A1069">
        <v>500</v>
      </c>
      <c r="B1069" t="s">
        <v>8221</v>
      </c>
    </row>
    <row r="1070" spans="1:2" x14ac:dyDescent="0.3">
      <c r="A1070">
        <v>30000</v>
      </c>
      <c r="B1070" t="s">
        <v>8221</v>
      </c>
    </row>
    <row r="1071" spans="1:2" x14ac:dyDescent="0.3">
      <c r="A1071">
        <v>2200</v>
      </c>
      <c r="B1071" t="s">
        <v>8221</v>
      </c>
    </row>
    <row r="1072" spans="1:2" x14ac:dyDescent="0.3">
      <c r="A1072">
        <v>10000</v>
      </c>
      <c r="B1072" t="s">
        <v>8221</v>
      </c>
    </row>
    <row r="1073" spans="1:2" x14ac:dyDescent="0.3">
      <c r="A1073">
        <v>100</v>
      </c>
      <c r="B1073" t="s">
        <v>8221</v>
      </c>
    </row>
    <row r="1074" spans="1:2" x14ac:dyDescent="0.3">
      <c r="A1074">
        <v>75000</v>
      </c>
      <c r="B1074" t="s">
        <v>8221</v>
      </c>
    </row>
    <row r="1075" spans="1:2" x14ac:dyDescent="0.3">
      <c r="A1075">
        <v>750</v>
      </c>
      <c r="B1075" t="s">
        <v>8221</v>
      </c>
    </row>
    <row r="1076" spans="1:2" x14ac:dyDescent="0.3">
      <c r="A1076">
        <v>54000</v>
      </c>
      <c r="B1076" t="s">
        <v>8221</v>
      </c>
    </row>
    <row r="1077" spans="1:2" x14ac:dyDescent="0.3">
      <c r="A1077">
        <v>1000</v>
      </c>
      <c r="B1077" t="s">
        <v>8221</v>
      </c>
    </row>
    <row r="1078" spans="1:2" x14ac:dyDescent="0.3">
      <c r="A1078">
        <v>75000</v>
      </c>
      <c r="B1078" t="s">
        <v>8221</v>
      </c>
    </row>
    <row r="1079" spans="1:2" x14ac:dyDescent="0.3">
      <c r="A1079">
        <v>25000</v>
      </c>
      <c r="B1079" t="s">
        <v>8221</v>
      </c>
    </row>
    <row r="1080" spans="1:2" x14ac:dyDescent="0.3">
      <c r="A1080">
        <v>600</v>
      </c>
      <c r="B1080" t="s">
        <v>8221</v>
      </c>
    </row>
    <row r="1081" spans="1:2" x14ac:dyDescent="0.3">
      <c r="A1081">
        <v>26000</v>
      </c>
      <c r="B1081" t="s">
        <v>8221</v>
      </c>
    </row>
    <row r="1082" spans="1:2" x14ac:dyDescent="0.3">
      <c r="A1082">
        <v>20000</v>
      </c>
      <c r="B1082" t="s">
        <v>8221</v>
      </c>
    </row>
    <row r="1083" spans="1:2" x14ac:dyDescent="0.3">
      <c r="A1083">
        <v>68000</v>
      </c>
      <c r="B1083" t="s">
        <v>8221</v>
      </c>
    </row>
    <row r="1084" spans="1:2" x14ac:dyDescent="0.3">
      <c r="A1084">
        <v>10000</v>
      </c>
      <c r="B1084" t="s">
        <v>8221</v>
      </c>
    </row>
    <row r="1085" spans="1:2" x14ac:dyDescent="0.3">
      <c r="A1085">
        <v>50000</v>
      </c>
      <c r="B1085" t="s">
        <v>8221</v>
      </c>
    </row>
    <row r="1086" spans="1:2" x14ac:dyDescent="0.3">
      <c r="A1086">
        <v>550</v>
      </c>
      <c r="B1086" t="s">
        <v>8221</v>
      </c>
    </row>
    <row r="1087" spans="1:2" x14ac:dyDescent="0.3">
      <c r="A1087">
        <v>30000</v>
      </c>
      <c r="B1087" t="s">
        <v>8221</v>
      </c>
    </row>
    <row r="1088" spans="1:2" x14ac:dyDescent="0.3">
      <c r="A1088">
        <v>18000</v>
      </c>
      <c r="B1088" t="s">
        <v>8221</v>
      </c>
    </row>
    <row r="1089" spans="1:2" x14ac:dyDescent="0.3">
      <c r="A1089">
        <v>1100</v>
      </c>
      <c r="B1089" t="s">
        <v>8221</v>
      </c>
    </row>
    <row r="1090" spans="1:2" x14ac:dyDescent="0.3">
      <c r="A1090">
        <v>45000</v>
      </c>
      <c r="B1090" t="s">
        <v>8221</v>
      </c>
    </row>
    <row r="1091" spans="1:2" x14ac:dyDescent="0.3">
      <c r="A1091">
        <v>15000</v>
      </c>
      <c r="B1091" t="s">
        <v>8221</v>
      </c>
    </row>
    <row r="1092" spans="1:2" x14ac:dyDescent="0.3">
      <c r="A1092">
        <v>12999</v>
      </c>
      <c r="B1092" t="s">
        <v>8221</v>
      </c>
    </row>
    <row r="1093" spans="1:2" x14ac:dyDescent="0.3">
      <c r="A1093">
        <v>200</v>
      </c>
      <c r="B1093" t="s">
        <v>8221</v>
      </c>
    </row>
    <row r="1094" spans="1:2" x14ac:dyDescent="0.3">
      <c r="A1094">
        <v>2000</v>
      </c>
      <c r="B1094" t="s">
        <v>8221</v>
      </c>
    </row>
    <row r="1095" spans="1:2" x14ac:dyDescent="0.3">
      <c r="A1095">
        <v>300</v>
      </c>
      <c r="B1095" t="s">
        <v>8221</v>
      </c>
    </row>
    <row r="1096" spans="1:2" x14ac:dyDescent="0.3">
      <c r="A1096">
        <v>18000</v>
      </c>
      <c r="B1096" t="s">
        <v>8221</v>
      </c>
    </row>
    <row r="1097" spans="1:2" x14ac:dyDescent="0.3">
      <c r="A1097">
        <v>500000</v>
      </c>
      <c r="B1097" t="s">
        <v>8221</v>
      </c>
    </row>
    <row r="1098" spans="1:2" x14ac:dyDescent="0.3">
      <c r="A1098">
        <v>12000</v>
      </c>
      <c r="B1098" t="s">
        <v>8221</v>
      </c>
    </row>
    <row r="1099" spans="1:2" x14ac:dyDescent="0.3">
      <c r="A1099">
        <v>100000</v>
      </c>
      <c r="B1099" t="s">
        <v>8221</v>
      </c>
    </row>
    <row r="1100" spans="1:2" x14ac:dyDescent="0.3">
      <c r="A1100">
        <v>25000</v>
      </c>
      <c r="B1100" t="s">
        <v>8221</v>
      </c>
    </row>
    <row r="1101" spans="1:2" x14ac:dyDescent="0.3">
      <c r="A1101">
        <v>5000</v>
      </c>
      <c r="B1101" t="s">
        <v>8221</v>
      </c>
    </row>
    <row r="1102" spans="1:2" x14ac:dyDescent="0.3">
      <c r="A1102">
        <v>4000</v>
      </c>
      <c r="B1102" t="s">
        <v>8221</v>
      </c>
    </row>
    <row r="1103" spans="1:2" x14ac:dyDescent="0.3">
      <c r="A1103">
        <v>100000</v>
      </c>
      <c r="B1103" t="s">
        <v>8221</v>
      </c>
    </row>
    <row r="1104" spans="1:2" x14ac:dyDescent="0.3">
      <c r="A1104">
        <v>8000</v>
      </c>
      <c r="B1104" t="s">
        <v>8221</v>
      </c>
    </row>
    <row r="1105" spans="1:2" x14ac:dyDescent="0.3">
      <c r="A1105">
        <v>15000</v>
      </c>
      <c r="B1105" t="s">
        <v>8221</v>
      </c>
    </row>
    <row r="1106" spans="1:2" x14ac:dyDescent="0.3">
      <c r="A1106">
        <v>60000</v>
      </c>
      <c r="B1106" t="s">
        <v>8221</v>
      </c>
    </row>
    <row r="1107" spans="1:2" x14ac:dyDescent="0.3">
      <c r="A1107">
        <v>900000</v>
      </c>
      <c r="B1107" t="s">
        <v>8221</v>
      </c>
    </row>
    <row r="1108" spans="1:2" x14ac:dyDescent="0.3">
      <c r="A1108">
        <v>400</v>
      </c>
      <c r="B1108" t="s">
        <v>8221</v>
      </c>
    </row>
    <row r="1109" spans="1:2" x14ac:dyDescent="0.3">
      <c r="A1109">
        <v>10000</v>
      </c>
      <c r="B1109" t="s">
        <v>8221</v>
      </c>
    </row>
    <row r="1110" spans="1:2" x14ac:dyDescent="0.3">
      <c r="A1110">
        <v>25000</v>
      </c>
      <c r="B1110" t="s">
        <v>8221</v>
      </c>
    </row>
    <row r="1111" spans="1:2" x14ac:dyDescent="0.3">
      <c r="A1111">
        <v>10000</v>
      </c>
      <c r="B1111" t="s">
        <v>8221</v>
      </c>
    </row>
    <row r="1112" spans="1:2" x14ac:dyDescent="0.3">
      <c r="A1112">
        <v>50000</v>
      </c>
      <c r="B1112" t="s">
        <v>8221</v>
      </c>
    </row>
    <row r="1113" spans="1:2" x14ac:dyDescent="0.3">
      <c r="A1113">
        <v>2500</v>
      </c>
      <c r="B1113" t="s">
        <v>8221</v>
      </c>
    </row>
    <row r="1114" spans="1:2" x14ac:dyDescent="0.3">
      <c r="A1114">
        <v>88000</v>
      </c>
      <c r="B1114" t="s">
        <v>8221</v>
      </c>
    </row>
    <row r="1115" spans="1:2" x14ac:dyDescent="0.3">
      <c r="A1115">
        <v>1000</v>
      </c>
      <c r="B1115" t="s">
        <v>8221</v>
      </c>
    </row>
    <row r="1116" spans="1:2" x14ac:dyDescent="0.3">
      <c r="A1116">
        <v>6000</v>
      </c>
      <c r="B1116" t="s">
        <v>8221</v>
      </c>
    </row>
    <row r="1117" spans="1:2" x14ac:dyDescent="0.3">
      <c r="A1117">
        <v>40000</v>
      </c>
      <c r="B1117" t="s">
        <v>8221</v>
      </c>
    </row>
    <row r="1118" spans="1:2" x14ac:dyDescent="0.3">
      <c r="A1118">
        <v>500000</v>
      </c>
      <c r="B1118" t="s">
        <v>8221</v>
      </c>
    </row>
    <row r="1119" spans="1:2" x14ac:dyDescent="0.3">
      <c r="A1119">
        <v>1000</v>
      </c>
      <c r="B1119" t="s">
        <v>8221</v>
      </c>
    </row>
    <row r="1120" spans="1:2" x14ac:dyDescent="0.3">
      <c r="A1120">
        <v>4500</v>
      </c>
      <c r="B1120" t="s">
        <v>8221</v>
      </c>
    </row>
    <row r="1121" spans="1:2" x14ac:dyDescent="0.3">
      <c r="A1121">
        <v>2100</v>
      </c>
      <c r="B1121" t="s">
        <v>8221</v>
      </c>
    </row>
    <row r="1122" spans="1:2" x14ac:dyDescent="0.3">
      <c r="A1122">
        <v>25000</v>
      </c>
      <c r="B1122" t="s">
        <v>8221</v>
      </c>
    </row>
    <row r="1123" spans="1:2" x14ac:dyDescent="0.3">
      <c r="A1123">
        <v>250000</v>
      </c>
      <c r="B1123" t="s">
        <v>8221</v>
      </c>
    </row>
    <row r="1124" spans="1:2" x14ac:dyDescent="0.3">
      <c r="A1124">
        <v>3200</v>
      </c>
      <c r="B1124" t="s">
        <v>8221</v>
      </c>
    </row>
    <row r="1125" spans="1:2" x14ac:dyDescent="0.3">
      <c r="A1125">
        <v>5000</v>
      </c>
      <c r="B1125" t="s">
        <v>8221</v>
      </c>
    </row>
    <row r="1126" spans="1:2" x14ac:dyDescent="0.3">
      <c r="A1126">
        <v>90000</v>
      </c>
      <c r="B1126" t="s">
        <v>8221</v>
      </c>
    </row>
    <row r="1127" spans="1:2" x14ac:dyDescent="0.3">
      <c r="A1127">
        <v>3000</v>
      </c>
      <c r="B1127" t="s">
        <v>8221</v>
      </c>
    </row>
    <row r="1128" spans="1:2" x14ac:dyDescent="0.3">
      <c r="A1128">
        <v>2000</v>
      </c>
      <c r="B1128" t="s">
        <v>8221</v>
      </c>
    </row>
    <row r="1129" spans="1:2" x14ac:dyDescent="0.3">
      <c r="A1129">
        <v>35000</v>
      </c>
      <c r="B1129" t="s">
        <v>8221</v>
      </c>
    </row>
    <row r="1130" spans="1:2" x14ac:dyDescent="0.3">
      <c r="A1130">
        <v>1000</v>
      </c>
      <c r="B1130" t="s">
        <v>8221</v>
      </c>
    </row>
    <row r="1131" spans="1:2" x14ac:dyDescent="0.3">
      <c r="A1131">
        <v>20000</v>
      </c>
      <c r="B1131" t="s">
        <v>8221</v>
      </c>
    </row>
    <row r="1132" spans="1:2" x14ac:dyDescent="0.3">
      <c r="A1132">
        <v>5000</v>
      </c>
      <c r="B1132" t="s">
        <v>8221</v>
      </c>
    </row>
    <row r="1133" spans="1:2" x14ac:dyDescent="0.3">
      <c r="A1133">
        <v>40000</v>
      </c>
      <c r="B1133" t="s">
        <v>8221</v>
      </c>
    </row>
    <row r="1134" spans="1:2" x14ac:dyDescent="0.3">
      <c r="A1134">
        <v>10000</v>
      </c>
      <c r="B1134" t="s">
        <v>8221</v>
      </c>
    </row>
    <row r="1135" spans="1:2" x14ac:dyDescent="0.3">
      <c r="A1135">
        <v>3000</v>
      </c>
      <c r="B1135" t="s">
        <v>8221</v>
      </c>
    </row>
    <row r="1136" spans="1:2" x14ac:dyDescent="0.3">
      <c r="A1136">
        <v>25000</v>
      </c>
      <c r="B1136" t="s">
        <v>8221</v>
      </c>
    </row>
    <row r="1137" spans="1:2" x14ac:dyDescent="0.3">
      <c r="A1137">
        <v>1000</v>
      </c>
      <c r="B1137" t="s">
        <v>8221</v>
      </c>
    </row>
    <row r="1138" spans="1:2" x14ac:dyDescent="0.3">
      <c r="A1138">
        <v>4190</v>
      </c>
      <c r="B1138" t="s">
        <v>8221</v>
      </c>
    </row>
    <row r="1139" spans="1:2" x14ac:dyDescent="0.3">
      <c r="A1139">
        <v>25000</v>
      </c>
      <c r="B1139" t="s">
        <v>8221</v>
      </c>
    </row>
    <row r="1140" spans="1:2" x14ac:dyDescent="0.3">
      <c r="A1140">
        <v>35000</v>
      </c>
      <c r="B1140" t="s">
        <v>8221</v>
      </c>
    </row>
    <row r="1141" spans="1:2" x14ac:dyDescent="0.3">
      <c r="A1141">
        <v>8000</v>
      </c>
      <c r="B1141" t="s">
        <v>8221</v>
      </c>
    </row>
    <row r="1142" spans="1:2" x14ac:dyDescent="0.3">
      <c r="A1142">
        <v>5000</v>
      </c>
      <c r="B1142" t="s">
        <v>8221</v>
      </c>
    </row>
    <row r="1143" spans="1:2" x14ac:dyDescent="0.3">
      <c r="A1143">
        <v>500</v>
      </c>
      <c r="B1143" t="s">
        <v>8221</v>
      </c>
    </row>
    <row r="1144" spans="1:2" x14ac:dyDescent="0.3">
      <c r="A1144">
        <v>4000</v>
      </c>
      <c r="B1144" t="s">
        <v>8221</v>
      </c>
    </row>
    <row r="1145" spans="1:2" x14ac:dyDescent="0.3">
      <c r="A1145">
        <v>45000</v>
      </c>
      <c r="B1145" t="s">
        <v>8221</v>
      </c>
    </row>
    <row r="1146" spans="1:2" x14ac:dyDescent="0.3">
      <c r="A1146">
        <v>9300</v>
      </c>
      <c r="B1146" t="s">
        <v>8221</v>
      </c>
    </row>
    <row r="1147" spans="1:2" x14ac:dyDescent="0.3">
      <c r="A1147">
        <v>80000</v>
      </c>
      <c r="B1147" t="s">
        <v>8221</v>
      </c>
    </row>
    <row r="1148" spans="1:2" x14ac:dyDescent="0.3">
      <c r="A1148">
        <v>6000</v>
      </c>
      <c r="B1148" t="s">
        <v>8221</v>
      </c>
    </row>
    <row r="1149" spans="1:2" x14ac:dyDescent="0.3">
      <c r="A1149">
        <v>25000</v>
      </c>
      <c r="B1149" t="s">
        <v>8221</v>
      </c>
    </row>
    <row r="1150" spans="1:2" x14ac:dyDescent="0.3">
      <c r="A1150">
        <v>15000</v>
      </c>
      <c r="B1150" t="s">
        <v>8221</v>
      </c>
    </row>
    <row r="1151" spans="1:2" x14ac:dyDescent="0.3">
      <c r="A1151">
        <v>50000</v>
      </c>
      <c r="B1151" t="s">
        <v>8221</v>
      </c>
    </row>
    <row r="1152" spans="1:2" x14ac:dyDescent="0.3">
      <c r="A1152">
        <v>2500</v>
      </c>
      <c r="B1152" t="s">
        <v>8221</v>
      </c>
    </row>
    <row r="1153" spans="1:2" x14ac:dyDescent="0.3">
      <c r="A1153">
        <v>25000</v>
      </c>
      <c r="B1153" t="s">
        <v>8221</v>
      </c>
    </row>
    <row r="1154" spans="1:2" x14ac:dyDescent="0.3">
      <c r="A1154">
        <v>16000</v>
      </c>
      <c r="B1154" t="s">
        <v>8221</v>
      </c>
    </row>
    <row r="1155" spans="1:2" x14ac:dyDescent="0.3">
      <c r="A1155">
        <v>8000</v>
      </c>
      <c r="B1155" t="s">
        <v>8221</v>
      </c>
    </row>
    <row r="1156" spans="1:2" x14ac:dyDescent="0.3">
      <c r="A1156">
        <v>5000</v>
      </c>
      <c r="B1156" t="s">
        <v>8221</v>
      </c>
    </row>
    <row r="1157" spans="1:2" x14ac:dyDescent="0.3">
      <c r="A1157">
        <v>25000</v>
      </c>
      <c r="B1157" t="s">
        <v>8221</v>
      </c>
    </row>
    <row r="1158" spans="1:2" x14ac:dyDescent="0.3">
      <c r="A1158">
        <v>6500</v>
      </c>
      <c r="B1158" t="s">
        <v>8221</v>
      </c>
    </row>
    <row r="1159" spans="1:2" x14ac:dyDescent="0.3">
      <c r="A1159">
        <v>10000</v>
      </c>
      <c r="B1159" t="s">
        <v>8221</v>
      </c>
    </row>
    <row r="1160" spans="1:2" x14ac:dyDescent="0.3">
      <c r="A1160">
        <v>7500</v>
      </c>
      <c r="B1160" t="s">
        <v>8221</v>
      </c>
    </row>
    <row r="1161" spans="1:2" x14ac:dyDescent="0.3">
      <c r="A1161">
        <v>6750</v>
      </c>
      <c r="B1161" t="s">
        <v>8221</v>
      </c>
    </row>
    <row r="1162" spans="1:2" x14ac:dyDescent="0.3">
      <c r="A1162">
        <v>30000</v>
      </c>
      <c r="B1162" t="s">
        <v>8221</v>
      </c>
    </row>
    <row r="1163" spans="1:2" x14ac:dyDescent="0.3">
      <c r="A1163">
        <v>18000</v>
      </c>
      <c r="B1163" t="s">
        <v>8221</v>
      </c>
    </row>
    <row r="1164" spans="1:2" x14ac:dyDescent="0.3">
      <c r="A1164">
        <v>60000</v>
      </c>
      <c r="B1164" t="s">
        <v>8221</v>
      </c>
    </row>
    <row r="1165" spans="1:2" x14ac:dyDescent="0.3">
      <c r="A1165">
        <v>5200</v>
      </c>
      <c r="B1165" t="s">
        <v>8221</v>
      </c>
    </row>
    <row r="1166" spans="1:2" x14ac:dyDescent="0.3">
      <c r="A1166">
        <v>10000</v>
      </c>
      <c r="B1166" t="s">
        <v>8221</v>
      </c>
    </row>
    <row r="1167" spans="1:2" x14ac:dyDescent="0.3">
      <c r="A1167">
        <v>10000</v>
      </c>
      <c r="B1167" t="s">
        <v>8221</v>
      </c>
    </row>
    <row r="1168" spans="1:2" x14ac:dyDescent="0.3">
      <c r="A1168">
        <v>15000</v>
      </c>
      <c r="B1168" t="s">
        <v>8221</v>
      </c>
    </row>
    <row r="1169" spans="1:2" x14ac:dyDescent="0.3">
      <c r="A1169">
        <v>60000</v>
      </c>
      <c r="B1169" t="s">
        <v>8221</v>
      </c>
    </row>
    <row r="1170" spans="1:2" x14ac:dyDescent="0.3">
      <c r="A1170">
        <v>18000</v>
      </c>
      <c r="B1170" t="s">
        <v>8221</v>
      </c>
    </row>
    <row r="1171" spans="1:2" x14ac:dyDescent="0.3">
      <c r="A1171">
        <v>10000</v>
      </c>
      <c r="B1171" t="s">
        <v>8221</v>
      </c>
    </row>
    <row r="1172" spans="1:2" x14ac:dyDescent="0.3">
      <c r="A1172">
        <v>25000</v>
      </c>
      <c r="B1172" t="s">
        <v>8221</v>
      </c>
    </row>
    <row r="1173" spans="1:2" x14ac:dyDescent="0.3">
      <c r="A1173">
        <v>25000</v>
      </c>
      <c r="B1173" t="s">
        <v>8221</v>
      </c>
    </row>
    <row r="1174" spans="1:2" x14ac:dyDescent="0.3">
      <c r="A1174">
        <v>9000</v>
      </c>
      <c r="B1174" t="s">
        <v>8221</v>
      </c>
    </row>
    <row r="1175" spans="1:2" x14ac:dyDescent="0.3">
      <c r="A1175">
        <v>125000</v>
      </c>
      <c r="B1175" t="s">
        <v>8221</v>
      </c>
    </row>
    <row r="1176" spans="1:2" x14ac:dyDescent="0.3">
      <c r="A1176">
        <v>15000</v>
      </c>
      <c r="B1176" t="s">
        <v>8221</v>
      </c>
    </row>
    <row r="1177" spans="1:2" x14ac:dyDescent="0.3">
      <c r="A1177">
        <v>20000</v>
      </c>
      <c r="B1177" t="s">
        <v>8221</v>
      </c>
    </row>
    <row r="1178" spans="1:2" x14ac:dyDescent="0.3">
      <c r="A1178">
        <v>175000</v>
      </c>
      <c r="B1178" t="s">
        <v>8221</v>
      </c>
    </row>
    <row r="1179" spans="1:2" x14ac:dyDescent="0.3">
      <c r="A1179">
        <v>6000</v>
      </c>
      <c r="B1179" t="s">
        <v>8221</v>
      </c>
    </row>
    <row r="1180" spans="1:2" x14ac:dyDescent="0.3">
      <c r="A1180">
        <v>75000</v>
      </c>
      <c r="B1180" t="s">
        <v>8221</v>
      </c>
    </row>
    <row r="1181" spans="1:2" x14ac:dyDescent="0.3">
      <c r="A1181">
        <v>60000</v>
      </c>
      <c r="B1181" t="s">
        <v>8221</v>
      </c>
    </row>
    <row r="1182" spans="1:2" x14ac:dyDescent="0.3">
      <c r="A1182">
        <v>50000</v>
      </c>
      <c r="B1182" t="s">
        <v>8221</v>
      </c>
    </row>
    <row r="1183" spans="1:2" x14ac:dyDescent="0.3">
      <c r="A1183">
        <v>50000</v>
      </c>
      <c r="B1183" t="s">
        <v>8221</v>
      </c>
    </row>
    <row r="1184" spans="1:2" x14ac:dyDescent="0.3">
      <c r="A1184">
        <v>1000</v>
      </c>
      <c r="B1184" t="s">
        <v>8221</v>
      </c>
    </row>
    <row r="1185" spans="1:2" x14ac:dyDescent="0.3">
      <c r="A1185">
        <v>2500</v>
      </c>
      <c r="B1185" t="s">
        <v>8221</v>
      </c>
    </row>
    <row r="1186" spans="1:2" x14ac:dyDescent="0.3">
      <c r="A1186">
        <v>22000</v>
      </c>
      <c r="B1186" t="s">
        <v>8219</v>
      </c>
    </row>
    <row r="1187" spans="1:2" x14ac:dyDescent="0.3">
      <c r="A1187">
        <v>12500</v>
      </c>
      <c r="B1187" t="s">
        <v>8219</v>
      </c>
    </row>
    <row r="1188" spans="1:2" x14ac:dyDescent="0.3">
      <c r="A1188">
        <v>7500</v>
      </c>
      <c r="B1188" t="s">
        <v>8219</v>
      </c>
    </row>
    <row r="1189" spans="1:2" x14ac:dyDescent="0.3">
      <c r="A1189">
        <v>8750</v>
      </c>
      <c r="B1189" t="s">
        <v>8219</v>
      </c>
    </row>
    <row r="1190" spans="1:2" x14ac:dyDescent="0.3">
      <c r="A1190">
        <v>2000</v>
      </c>
      <c r="B1190" t="s">
        <v>8219</v>
      </c>
    </row>
    <row r="1191" spans="1:2" x14ac:dyDescent="0.3">
      <c r="A1191">
        <v>9000</v>
      </c>
      <c r="B1191" t="s">
        <v>8219</v>
      </c>
    </row>
    <row r="1192" spans="1:2" x14ac:dyDescent="0.3">
      <c r="A1192">
        <v>500</v>
      </c>
      <c r="B1192" t="s">
        <v>8219</v>
      </c>
    </row>
    <row r="1193" spans="1:2" x14ac:dyDescent="0.3">
      <c r="A1193">
        <v>2700</v>
      </c>
      <c r="B1193" t="s">
        <v>8219</v>
      </c>
    </row>
    <row r="1194" spans="1:2" x14ac:dyDescent="0.3">
      <c r="A1194">
        <v>100</v>
      </c>
      <c r="B1194" t="s">
        <v>8219</v>
      </c>
    </row>
    <row r="1195" spans="1:2" x14ac:dyDescent="0.3">
      <c r="A1195">
        <v>21000</v>
      </c>
      <c r="B1195" t="s">
        <v>8219</v>
      </c>
    </row>
    <row r="1196" spans="1:2" x14ac:dyDescent="0.3">
      <c r="A1196">
        <v>12500</v>
      </c>
      <c r="B1196" t="s">
        <v>8219</v>
      </c>
    </row>
    <row r="1197" spans="1:2" x14ac:dyDescent="0.3">
      <c r="A1197">
        <v>10000</v>
      </c>
      <c r="B1197" t="s">
        <v>8219</v>
      </c>
    </row>
    <row r="1198" spans="1:2" x14ac:dyDescent="0.3">
      <c r="A1198">
        <v>14500</v>
      </c>
      <c r="B1198" t="s">
        <v>8219</v>
      </c>
    </row>
    <row r="1199" spans="1:2" x14ac:dyDescent="0.3">
      <c r="A1199">
        <v>15000</v>
      </c>
      <c r="B1199" t="s">
        <v>8219</v>
      </c>
    </row>
    <row r="1200" spans="1:2" x14ac:dyDescent="0.3">
      <c r="A1200">
        <v>3500</v>
      </c>
      <c r="B1200" t="s">
        <v>8219</v>
      </c>
    </row>
    <row r="1201" spans="1:2" x14ac:dyDescent="0.3">
      <c r="A1201">
        <v>2658</v>
      </c>
      <c r="B1201" t="s">
        <v>8219</v>
      </c>
    </row>
    <row r="1202" spans="1:2" x14ac:dyDescent="0.3">
      <c r="A1202">
        <v>4800</v>
      </c>
      <c r="B1202" t="s">
        <v>8219</v>
      </c>
    </row>
    <row r="1203" spans="1:2" x14ac:dyDescent="0.3">
      <c r="A1203">
        <v>6000</v>
      </c>
      <c r="B1203" t="s">
        <v>8219</v>
      </c>
    </row>
    <row r="1204" spans="1:2" x14ac:dyDescent="0.3">
      <c r="A1204">
        <v>25000</v>
      </c>
      <c r="B1204" t="s">
        <v>8219</v>
      </c>
    </row>
    <row r="1205" spans="1:2" x14ac:dyDescent="0.3">
      <c r="A1205">
        <v>16300</v>
      </c>
      <c r="B1205" t="s">
        <v>8219</v>
      </c>
    </row>
    <row r="1206" spans="1:2" x14ac:dyDescent="0.3">
      <c r="A1206">
        <v>13000</v>
      </c>
      <c r="B1206" t="s">
        <v>8219</v>
      </c>
    </row>
    <row r="1207" spans="1:2" x14ac:dyDescent="0.3">
      <c r="A1207">
        <v>13000</v>
      </c>
      <c r="B1207" t="s">
        <v>8219</v>
      </c>
    </row>
    <row r="1208" spans="1:2" x14ac:dyDescent="0.3">
      <c r="A1208">
        <v>900</v>
      </c>
      <c r="B1208" t="s">
        <v>8219</v>
      </c>
    </row>
    <row r="1209" spans="1:2" x14ac:dyDescent="0.3">
      <c r="A1209">
        <v>16700</v>
      </c>
      <c r="B1209" t="s">
        <v>8219</v>
      </c>
    </row>
    <row r="1210" spans="1:2" x14ac:dyDescent="0.3">
      <c r="A1210">
        <v>10000</v>
      </c>
      <c r="B1210" t="s">
        <v>8219</v>
      </c>
    </row>
    <row r="1211" spans="1:2" x14ac:dyDescent="0.3">
      <c r="A1211">
        <v>6000</v>
      </c>
      <c r="B1211" t="s">
        <v>8219</v>
      </c>
    </row>
    <row r="1212" spans="1:2" x14ac:dyDescent="0.3">
      <c r="A1212">
        <v>20000</v>
      </c>
      <c r="B1212" t="s">
        <v>8219</v>
      </c>
    </row>
    <row r="1213" spans="1:2" x14ac:dyDescent="0.3">
      <c r="A1213">
        <v>1000</v>
      </c>
      <c r="B1213" t="s">
        <v>8219</v>
      </c>
    </row>
    <row r="1214" spans="1:2" x14ac:dyDescent="0.3">
      <c r="A1214">
        <v>2500</v>
      </c>
      <c r="B1214" t="s">
        <v>8219</v>
      </c>
    </row>
    <row r="1215" spans="1:2" x14ac:dyDescent="0.3">
      <c r="A1215">
        <v>6500</v>
      </c>
      <c r="B1215" t="s">
        <v>8219</v>
      </c>
    </row>
    <row r="1216" spans="1:2" x14ac:dyDescent="0.3">
      <c r="A1216">
        <v>2000</v>
      </c>
      <c r="B1216" t="s">
        <v>8219</v>
      </c>
    </row>
    <row r="1217" spans="1:2" x14ac:dyDescent="0.3">
      <c r="A1217">
        <v>5000</v>
      </c>
      <c r="B1217" t="s">
        <v>8219</v>
      </c>
    </row>
    <row r="1218" spans="1:2" x14ac:dyDescent="0.3">
      <c r="A1218">
        <v>14000</v>
      </c>
      <c r="B1218" t="s">
        <v>8219</v>
      </c>
    </row>
    <row r="1219" spans="1:2" x14ac:dyDescent="0.3">
      <c r="A1219">
        <v>26500</v>
      </c>
      <c r="B1219" t="s">
        <v>8219</v>
      </c>
    </row>
    <row r="1220" spans="1:2" x14ac:dyDescent="0.3">
      <c r="A1220">
        <v>9000</v>
      </c>
      <c r="B1220" t="s">
        <v>8219</v>
      </c>
    </row>
    <row r="1221" spans="1:2" x14ac:dyDescent="0.3">
      <c r="A1221">
        <v>16350</v>
      </c>
      <c r="B1221" t="s">
        <v>8219</v>
      </c>
    </row>
    <row r="1222" spans="1:2" x14ac:dyDescent="0.3">
      <c r="A1222">
        <v>15000</v>
      </c>
      <c r="B1222" t="s">
        <v>8219</v>
      </c>
    </row>
    <row r="1223" spans="1:2" x14ac:dyDescent="0.3">
      <c r="A1223">
        <v>2200</v>
      </c>
      <c r="B1223" t="s">
        <v>8219</v>
      </c>
    </row>
    <row r="1224" spans="1:2" x14ac:dyDescent="0.3">
      <c r="A1224">
        <v>4000</v>
      </c>
      <c r="B1224" t="s">
        <v>8219</v>
      </c>
    </row>
    <row r="1225" spans="1:2" x14ac:dyDescent="0.3">
      <c r="A1225">
        <v>19800</v>
      </c>
      <c r="B1225" t="s">
        <v>8219</v>
      </c>
    </row>
    <row r="1226" spans="1:2" x14ac:dyDescent="0.3">
      <c r="A1226">
        <v>15000</v>
      </c>
      <c r="B1226" t="s">
        <v>8220</v>
      </c>
    </row>
    <row r="1227" spans="1:2" x14ac:dyDescent="0.3">
      <c r="A1227">
        <v>3000</v>
      </c>
      <c r="B1227" t="s">
        <v>8220</v>
      </c>
    </row>
    <row r="1228" spans="1:2" x14ac:dyDescent="0.3">
      <c r="A1228">
        <v>50000</v>
      </c>
      <c r="B1228" t="s">
        <v>8220</v>
      </c>
    </row>
    <row r="1229" spans="1:2" x14ac:dyDescent="0.3">
      <c r="A1229">
        <v>2000</v>
      </c>
      <c r="B1229" t="s">
        <v>8220</v>
      </c>
    </row>
    <row r="1230" spans="1:2" x14ac:dyDescent="0.3">
      <c r="A1230">
        <v>5000</v>
      </c>
      <c r="B1230" t="s">
        <v>8220</v>
      </c>
    </row>
    <row r="1231" spans="1:2" x14ac:dyDescent="0.3">
      <c r="A1231">
        <v>2750</v>
      </c>
      <c r="B1231" t="s">
        <v>8220</v>
      </c>
    </row>
    <row r="1232" spans="1:2" x14ac:dyDescent="0.3">
      <c r="A1232">
        <v>500000</v>
      </c>
      <c r="B1232" t="s">
        <v>8220</v>
      </c>
    </row>
    <row r="1233" spans="1:2" x14ac:dyDescent="0.3">
      <c r="A1233">
        <v>5000</v>
      </c>
      <c r="B1233" t="s">
        <v>8220</v>
      </c>
    </row>
    <row r="1234" spans="1:2" x14ac:dyDescent="0.3">
      <c r="A1234">
        <v>5000</v>
      </c>
      <c r="B1234" t="s">
        <v>8220</v>
      </c>
    </row>
    <row r="1235" spans="1:2" x14ac:dyDescent="0.3">
      <c r="A1235">
        <v>1000</v>
      </c>
      <c r="B1235" t="s">
        <v>8220</v>
      </c>
    </row>
    <row r="1236" spans="1:2" x14ac:dyDescent="0.3">
      <c r="A1236">
        <v>50000</v>
      </c>
      <c r="B1236" t="s">
        <v>8220</v>
      </c>
    </row>
    <row r="1237" spans="1:2" x14ac:dyDescent="0.3">
      <c r="A1237">
        <v>7534</v>
      </c>
      <c r="B1237" t="s">
        <v>8220</v>
      </c>
    </row>
    <row r="1238" spans="1:2" x14ac:dyDescent="0.3">
      <c r="A1238">
        <v>2500</v>
      </c>
      <c r="B1238" t="s">
        <v>8220</v>
      </c>
    </row>
    <row r="1239" spans="1:2" x14ac:dyDescent="0.3">
      <c r="A1239">
        <v>25000</v>
      </c>
      <c r="B1239" t="s">
        <v>8220</v>
      </c>
    </row>
    <row r="1240" spans="1:2" x14ac:dyDescent="0.3">
      <c r="A1240">
        <v>1000</v>
      </c>
      <c r="B1240" t="s">
        <v>8220</v>
      </c>
    </row>
    <row r="1241" spans="1:2" x14ac:dyDescent="0.3">
      <c r="A1241">
        <v>2500</v>
      </c>
      <c r="B1241" t="s">
        <v>8220</v>
      </c>
    </row>
    <row r="1242" spans="1:2" x14ac:dyDescent="0.3">
      <c r="A1242">
        <v>8000</v>
      </c>
      <c r="B1242" t="s">
        <v>8220</v>
      </c>
    </row>
    <row r="1243" spans="1:2" x14ac:dyDescent="0.3">
      <c r="A1243">
        <v>5000</v>
      </c>
      <c r="B1243" t="s">
        <v>8220</v>
      </c>
    </row>
    <row r="1244" spans="1:2" x14ac:dyDescent="0.3">
      <c r="A1244">
        <v>911</v>
      </c>
      <c r="B1244" t="s">
        <v>8220</v>
      </c>
    </row>
    <row r="1245" spans="1:2" x14ac:dyDescent="0.3">
      <c r="A1245">
        <v>12000</v>
      </c>
      <c r="B1245" t="s">
        <v>8220</v>
      </c>
    </row>
    <row r="1246" spans="1:2" x14ac:dyDescent="0.3">
      <c r="A1246">
        <v>2000</v>
      </c>
      <c r="B1246" t="s">
        <v>8219</v>
      </c>
    </row>
    <row r="1247" spans="1:2" x14ac:dyDescent="0.3">
      <c r="A1247">
        <v>2000</v>
      </c>
      <c r="B1247" t="s">
        <v>8219</v>
      </c>
    </row>
    <row r="1248" spans="1:2" x14ac:dyDescent="0.3">
      <c r="A1248">
        <v>2000</v>
      </c>
      <c r="B1248" t="s">
        <v>8219</v>
      </c>
    </row>
    <row r="1249" spans="1:2" x14ac:dyDescent="0.3">
      <c r="A1249">
        <v>3500</v>
      </c>
      <c r="B1249" t="s">
        <v>8219</v>
      </c>
    </row>
    <row r="1250" spans="1:2" x14ac:dyDescent="0.3">
      <c r="A1250">
        <v>2500</v>
      </c>
      <c r="B1250" t="s">
        <v>8219</v>
      </c>
    </row>
    <row r="1251" spans="1:2" x14ac:dyDescent="0.3">
      <c r="A1251">
        <v>5000</v>
      </c>
      <c r="B1251" t="s">
        <v>8219</v>
      </c>
    </row>
    <row r="1252" spans="1:2" x14ac:dyDescent="0.3">
      <c r="A1252">
        <v>30000</v>
      </c>
      <c r="B1252" t="s">
        <v>8219</v>
      </c>
    </row>
    <row r="1253" spans="1:2" x14ac:dyDescent="0.3">
      <c r="A1253">
        <v>6000</v>
      </c>
      <c r="B1253" t="s">
        <v>8219</v>
      </c>
    </row>
    <row r="1254" spans="1:2" x14ac:dyDescent="0.3">
      <c r="A1254">
        <v>3500</v>
      </c>
      <c r="B1254" t="s">
        <v>8219</v>
      </c>
    </row>
    <row r="1255" spans="1:2" x14ac:dyDescent="0.3">
      <c r="A1255">
        <v>10</v>
      </c>
      <c r="B1255" t="s">
        <v>8219</v>
      </c>
    </row>
    <row r="1256" spans="1:2" x14ac:dyDescent="0.3">
      <c r="A1256">
        <v>6700</v>
      </c>
      <c r="B1256" t="s">
        <v>8219</v>
      </c>
    </row>
    <row r="1257" spans="1:2" x14ac:dyDescent="0.3">
      <c r="A1257">
        <v>3000</v>
      </c>
      <c r="B1257" t="s">
        <v>8219</v>
      </c>
    </row>
    <row r="1258" spans="1:2" x14ac:dyDescent="0.3">
      <c r="A1258">
        <v>30000</v>
      </c>
      <c r="B1258" t="s">
        <v>8219</v>
      </c>
    </row>
    <row r="1259" spans="1:2" x14ac:dyDescent="0.3">
      <c r="A1259">
        <v>5500</v>
      </c>
      <c r="B1259" t="s">
        <v>8219</v>
      </c>
    </row>
    <row r="1260" spans="1:2" x14ac:dyDescent="0.3">
      <c r="A1260">
        <v>12000</v>
      </c>
      <c r="B1260" t="s">
        <v>8219</v>
      </c>
    </row>
    <row r="1261" spans="1:2" x14ac:dyDescent="0.3">
      <c r="A1261">
        <v>2500</v>
      </c>
      <c r="B1261" t="s">
        <v>8219</v>
      </c>
    </row>
    <row r="1262" spans="1:2" x14ac:dyDescent="0.3">
      <c r="A1262">
        <v>3300</v>
      </c>
      <c r="B1262" t="s">
        <v>8219</v>
      </c>
    </row>
    <row r="1263" spans="1:2" x14ac:dyDescent="0.3">
      <c r="A1263">
        <v>2000</v>
      </c>
      <c r="B1263" t="s">
        <v>8219</v>
      </c>
    </row>
    <row r="1264" spans="1:2" x14ac:dyDescent="0.3">
      <c r="A1264">
        <v>6500</v>
      </c>
      <c r="B1264" t="s">
        <v>8219</v>
      </c>
    </row>
    <row r="1265" spans="1:2" x14ac:dyDescent="0.3">
      <c r="A1265">
        <v>1500</v>
      </c>
      <c r="B1265" t="s">
        <v>8219</v>
      </c>
    </row>
    <row r="1266" spans="1:2" x14ac:dyDescent="0.3">
      <c r="A1266">
        <v>650</v>
      </c>
      <c r="B1266" t="s">
        <v>8219</v>
      </c>
    </row>
    <row r="1267" spans="1:2" x14ac:dyDescent="0.3">
      <c r="A1267">
        <v>3500</v>
      </c>
      <c r="B1267" t="s">
        <v>8219</v>
      </c>
    </row>
    <row r="1268" spans="1:2" x14ac:dyDescent="0.3">
      <c r="A1268">
        <v>9500</v>
      </c>
      <c r="B1268" t="s">
        <v>8219</v>
      </c>
    </row>
    <row r="1269" spans="1:2" x14ac:dyDescent="0.3">
      <c r="A1269">
        <v>22000</v>
      </c>
      <c r="B1269" t="s">
        <v>8219</v>
      </c>
    </row>
    <row r="1270" spans="1:2" x14ac:dyDescent="0.3">
      <c r="A1270">
        <v>12000</v>
      </c>
      <c r="B1270" t="s">
        <v>8219</v>
      </c>
    </row>
    <row r="1271" spans="1:2" x14ac:dyDescent="0.3">
      <c r="A1271">
        <v>18800</v>
      </c>
      <c r="B1271" t="s">
        <v>8219</v>
      </c>
    </row>
    <row r="1272" spans="1:2" x14ac:dyDescent="0.3">
      <c r="A1272">
        <v>10000</v>
      </c>
      <c r="B1272" t="s">
        <v>8219</v>
      </c>
    </row>
    <row r="1273" spans="1:2" x14ac:dyDescent="0.3">
      <c r="A1273">
        <v>7500</v>
      </c>
      <c r="B1273" t="s">
        <v>8219</v>
      </c>
    </row>
    <row r="1274" spans="1:2" x14ac:dyDescent="0.3">
      <c r="A1274">
        <v>5000</v>
      </c>
      <c r="B1274" t="s">
        <v>8219</v>
      </c>
    </row>
    <row r="1275" spans="1:2" x14ac:dyDescent="0.3">
      <c r="A1275">
        <v>4000</v>
      </c>
      <c r="B1275" t="s">
        <v>8219</v>
      </c>
    </row>
    <row r="1276" spans="1:2" x14ac:dyDescent="0.3">
      <c r="A1276">
        <v>25000</v>
      </c>
      <c r="B1276" t="s">
        <v>8219</v>
      </c>
    </row>
    <row r="1277" spans="1:2" x14ac:dyDescent="0.3">
      <c r="A1277">
        <v>15000</v>
      </c>
      <c r="B1277" t="s">
        <v>8219</v>
      </c>
    </row>
    <row r="1278" spans="1:2" x14ac:dyDescent="0.3">
      <c r="A1278">
        <v>3000</v>
      </c>
      <c r="B1278" t="s">
        <v>8219</v>
      </c>
    </row>
    <row r="1279" spans="1:2" x14ac:dyDescent="0.3">
      <c r="A1279">
        <v>15000</v>
      </c>
      <c r="B1279" t="s">
        <v>8219</v>
      </c>
    </row>
    <row r="1280" spans="1:2" x14ac:dyDescent="0.3">
      <c r="A1280">
        <v>6500</v>
      </c>
      <c r="B1280" t="s">
        <v>8219</v>
      </c>
    </row>
    <row r="1281" spans="1:2" x14ac:dyDescent="0.3">
      <c r="A1281">
        <v>12516</v>
      </c>
      <c r="B1281" t="s">
        <v>8219</v>
      </c>
    </row>
    <row r="1282" spans="1:2" x14ac:dyDescent="0.3">
      <c r="A1282">
        <v>15000</v>
      </c>
      <c r="B1282" t="s">
        <v>8219</v>
      </c>
    </row>
    <row r="1283" spans="1:2" x14ac:dyDescent="0.3">
      <c r="A1283">
        <v>7000</v>
      </c>
      <c r="B1283" t="s">
        <v>8219</v>
      </c>
    </row>
    <row r="1284" spans="1:2" x14ac:dyDescent="0.3">
      <c r="A1284">
        <v>15000</v>
      </c>
      <c r="B1284" t="s">
        <v>8219</v>
      </c>
    </row>
    <row r="1285" spans="1:2" x14ac:dyDescent="0.3">
      <c r="A1285">
        <v>1000</v>
      </c>
      <c r="B1285" t="s">
        <v>8219</v>
      </c>
    </row>
    <row r="1286" spans="1:2" x14ac:dyDescent="0.3">
      <c r="A1286">
        <v>2000</v>
      </c>
      <c r="B1286" t="s">
        <v>8219</v>
      </c>
    </row>
    <row r="1287" spans="1:2" x14ac:dyDescent="0.3">
      <c r="A1287">
        <v>2000</v>
      </c>
      <c r="B1287" t="s">
        <v>8219</v>
      </c>
    </row>
    <row r="1288" spans="1:2" x14ac:dyDescent="0.3">
      <c r="A1288">
        <v>1500</v>
      </c>
      <c r="B1288" t="s">
        <v>8219</v>
      </c>
    </row>
    <row r="1289" spans="1:2" x14ac:dyDescent="0.3">
      <c r="A1289">
        <v>250</v>
      </c>
      <c r="B1289" t="s">
        <v>8219</v>
      </c>
    </row>
    <row r="1290" spans="1:2" x14ac:dyDescent="0.3">
      <c r="A1290">
        <v>4000</v>
      </c>
      <c r="B1290" t="s">
        <v>8219</v>
      </c>
    </row>
    <row r="1291" spans="1:2" x14ac:dyDescent="0.3">
      <c r="A1291">
        <v>1500</v>
      </c>
      <c r="B1291" t="s">
        <v>8219</v>
      </c>
    </row>
    <row r="1292" spans="1:2" x14ac:dyDescent="0.3">
      <c r="A1292">
        <v>3500</v>
      </c>
      <c r="B1292" t="s">
        <v>8219</v>
      </c>
    </row>
    <row r="1293" spans="1:2" x14ac:dyDescent="0.3">
      <c r="A1293">
        <v>3000</v>
      </c>
      <c r="B1293" t="s">
        <v>8219</v>
      </c>
    </row>
    <row r="1294" spans="1:2" x14ac:dyDescent="0.3">
      <c r="A1294">
        <v>1700</v>
      </c>
      <c r="B1294" t="s">
        <v>8219</v>
      </c>
    </row>
    <row r="1295" spans="1:2" x14ac:dyDescent="0.3">
      <c r="A1295">
        <v>15000</v>
      </c>
      <c r="B1295" t="s">
        <v>8219</v>
      </c>
    </row>
    <row r="1296" spans="1:2" x14ac:dyDescent="0.3">
      <c r="A1296">
        <v>500</v>
      </c>
      <c r="B1296" t="s">
        <v>8219</v>
      </c>
    </row>
    <row r="1297" spans="1:2" x14ac:dyDescent="0.3">
      <c r="A1297">
        <v>2500</v>
      </c>
      <c r="B1297" t="s">
        <v>8219</v>
      </c>
    </row>
    <row r="1298" spans="1:2" x14ac:dyDescent="0.3">
      <c r="A1298">
        <v>850</v>
      </c>
      <c r="B1298" t="s">
        <v>8219</v>
      </c>
    </row>
    <row r="1299" spans="1:2" x14ac:dyDescent="0.3">
      <c r="A1299">
        <v>20000</v>
      </c>
      <c r="B1299" t="s">
        <v>8219</v>
      </c>
    </row>
    <row r="1300" spans="1:2" x14ac:dyDescent="0.3">
      <c r="A1300">
        <v>2000</v>
      </c>
      <c r="B1300" t="s">
        <v>8219</v>
      </c>
    </row>
    <row r="1301" spans="1:2" x14ac:dyDescent="0.3">
      <c r="A1301">
        <v>3500</v>
      </c>
      <c r="B1301" t="s">
        <v>8219</v>
      </c>
    </row>
    <row r="1302" spans="1:2" x14ac:dyDescent="0.3">
      <c r="A1302">
        <v>3000</v>
      </c>
      <c r="B1302" t="s">
        <v>8219</v>
      </c>
    </row>
    <row r="1303" spans="1:2" x14ac:dyDescent="0.3">
      <c r="A1303">
        <v>2000</v>
      </c>
      <c r="B1303" t="s">
        <v>8219</v>
      </c>
    </row>
    <row r="1304" spans="1:2" x14ac:dyDescent="0.3">
      <c r="A1304">
        <v>2500</v>
      </c>
      <c r="B1304" t="s">
        <v>8219</v>
      </c>
    </row>
    <row r="1305" spans="1:2" x14ac:dyDescent="0.3">
      <c r="A1305">
        <v>3500</v>
      </c>
      <c r="B1305" t="s">
        <v>8219</v>
      </c>
    </row>
    <row r="1306" spans="1:2" x14ac:dyDescent="0.3">
      <c r="A1306">
        <v>40000</v>
      </c>
      <c r="B1306" t="s">
        <v>8220</v>
      </c>
    </row>
    <row r="1307" spans="1:2" x14ac:dyDescent="0.3">
      <c r="A1307">
        <v>30000</v>
      </c>
      <c r="B1307" t="s">
        <v>8220</v>
      </c>
    </row>
    <row r="1308" spans="1:2" x14ac:dyDescent="0.3">
      <c r="A1308">
        <v>110000</v>
      </c>
      <c r="B1308" t="s">
        <v>8220</v>
      </c>
    </row>
    <row r="1309" spans="1:2" x14ac:dyDescent="0.3">
      <c r="A1309">
        <v>50000</v>
      </c>
      <c r="B1309" t="s">
        <v>8220</v>
      </c>
    </row>
    <row r="1310" spans="1:2" x14ac:dyDescent="0.3">
      <c r="A1310">
        <v>10000</v>
      </c>
      <c r="B1310" t="s">
        <v>8220</v>
      </c>
    </row>
    <row r="1311" spans="1:2" x14ac:dyDescent="0.3">
      <c r="A1311">
        <v>11500</v>
      </c>
      <c r="B1311" t="s">
        <v>8220</v>
      </c>
    </row>
    <row r="1312" spans="1:2" x14ac:dyDescent="0.3">
      <c r="A1312">
        <v>20000</v>
      </c>
      <c r="B1312" t="s">
        <v>8220</v>
      </c>
    </row>
    <row r="1313" spans="1:2" x14ac:dyDescent="0.3">
      <c r="A1313">
        <v>250000</v>
      </c>
      <c r="B1313" t="s">
        <v>8220</v>
      </c>
    </row>
    <row r="1314" spans="1:2" x14ac:dyDescent="0.3">
      <c r="A1314">
        <v>4600</v>
      </c>
      <c r="B1314" t="s">
        <v>8220</v>
      </c>
    </row>
    <row r="1315" spans="1:2" x14ac:dyDescent="0.3">
      <c r="A1315">
        <v>40000</v>
      </c>
      <c r="B1315" t="s">
        <v>8220</v>
      </c>
    </row>
    <row r="1316" spans="1:2" x14ac:dyDescent="0.3">
      <c r="A1316">
        <v>180000</v>
      </c>
      <c r="B1316" t="s">
        <v>8220</v>
      </c>
    </row>
    <row r="1317" spans="1:2" x14ac:dyDescent="0.3">
      <c r="A1317">
        <v>100000</v>
      </c>
      <c r="B1317" t="s">
        <v>8220</v>
      </c>
    </row>
    <row r="1318" spans="1:2" x14ac:dyDescent="0.3">
      <c r="A1318">
        <v>75000</v>
      </c>
      <c r="B1318" t="s">
        <v>8220</v>
      </c>
    </row>
    <row r="1319" spans="1:2" x14ac:dyDescent="0.3">
      <c r="A1319">
        <v>200000</v>
      </c>
      <c r="B1319" t="s">
        <v>8220</v>
      </c>
    </row>
    <row r="1320" spans="1:2" x14ac:dyDescent="0.3">
      <c r="A1320">
        <v>40000</v>
      </c>
      <c r="B1320" t="s">
        <v>8220</v>
      </c>
    </row>
    <row r="1321" spans="1:2" x14ac:dyDescent="0.3">
      <c r="A1321">
        <v>5800</v>
      </c>
      <c r="B1321" t="s">
        <v>8220</v>
      </c>
    </row>
    <row r="1322" spans="1:2" x14ac:dyDescent="0.3">
      <c r="A1322">
        <v>100000</v>
      </c>
      <c r="B1322" t="s">
        <v>8220</v>
      </c>
    </row>
    <row r="1323" spans="1:2" x14ac:dyDescent="0.3">
      <c r="A1323">
        <v>462000</v>
      </c>
      <c r="B1323" t="s">
        <v>8220</v>
      </c>
    </row>
    <row r="1324" spans="1:2" x14ac:dyDescent="0.3">
      <c r="A1324">
        <v>35000</v>
      </c>
      <c r="B1324" t="s">
        <v>8220</v>
      </c>
    </row>
    <row r="1325" spans="1:2" x14ac:dyDescent="0.3">
      <c r="A1325">
        <v>15000</v>
      </c>
      <c r="B1325" t="s">
        <v>8220</v>
      </c>
    </row>
    <row r="1326" spans="1:2" x14ac:dyDescent="0.3">
      <c r="A1326">
        <v>50000</v>
      </c>
      <c r="B1326" t="s">
        <v>8220</v>
      </c>
    </row>
    <row r="1327" spans="1:2" x14ac:dyDescent="0.3">
      <c r="A1327">
        <v>20000</v>
      </c>
      <c r="B1327" t="s">
        <v>8220</v>
      </c>
    </row>
    <row r="1328" spans="1:2" x14ac:dyDescent="0.3">
      <c r="A1328">
        <v>100000</v>
      </c>
      <c r="B1328" t="s">
        <v>8220</v>
      </c>
    </row>
    <row r="1329" spans="1:2" x14ac:dyDescent="0.3">
      <c r="A1329">
        <v>48000</v>
      </c>
      <c r="B1329" t="s">
        <v>8220</v>
      </c>
    </row>
    <row r="1330" spans="1:2" x14ac:dyDescent="0.3">
      <c r="A1330">
        <v>75000</v>
      </c>
      <c r="B1330" t="s">
        <v>8220</v>
      </c>
    </row>
    <row r="1331" spans="1:2" x14ac:dyDescent="0.3">
      <c r="A1331">
        <v>50000</v>
      </c>
      <c r="B1331" t="s">
        <v>8220</v>
      </c>
    </row>
    <row r="1332" spans="1:2" x14ac:dyDescent="0.3">
      <c r="A1332">
        <v>35000</v>
      </c>
      <c r="B1332" t="s">
        <v>8220</v>
      </c>
    </row>
    <row r="1333" spans="1:2" x14ac:dyDescent="0.3">
      <c r="A1333">
        <v>250000</v>
      </c>
      <c r="B1333" t="s">
        <v>8220</v>
      </c>
    </row>
    <row r="1334" spans="1:2" x14ac:dyDescent="0.3">
      <c r="A1334">
        <v>10115</v>
      </c>
      <c r="B1334" t="s">
        <v>8220</v>
      </c>
    </row>
    <row r="1335" spans="1:2" x14ac:dyDescent="0.3">
      <c r="A1335">
        <v>2500</v>
      </c>
      <c r="B1335" t="s">
        <v>8220</v>
      </c>
    </row>
    <row r="1336" spans="1:2" x14ac:dyDescent="0.3">
      <c r="A1336">
        <v>133000</v>
      </c>
      <c r="B1336" t="s">
        <v>8220</v>
      </c>
    </row>
    <row r="1337" spans="1:2" x14ac:dyDescent="0.3">
      <c r="A1337">
        <v>25000</v>
      </c>
      <c r="B1337" t="s">
        <v>8220</v>
      </c>
    </row>
    <row r="1338" spans="1:2" x14ac:dyDescent="0.3">
      <c r="A1338">
        <v>100000</v>
      </c>
      <c r="B1338" t="s">
        <v>8220</v>
      </c>
    </row>
    <row r="1339" spans="1:2" x14ac:dyDescent="0.3">
      <c r="A1339">
        <v>50000</v>
      </c>
      <c r="B1339" t="s">
        <v>8220</v>
      </c>
    </row>
    <row r="1340" spans="1:2" x14ac:dyDescent="0.3">
      <c r="A1340">
        <v>30000</v>
      </c>
      <c r="B1340" t="s">
        <v>8220</v>
      </c>
    </row>
    <row r="1341" spans="1:2" x14ac:dyDescent="0.3">
      <c r="A1341">
        <v>50000</v>
      </c>
      <c r="B1341" t="s">
        <v>8220</v>
      </c>
    </row>
    <row r="1342" spans="1:2" x14ac:dyDescent="0.3">
      <c r="A1342">
        <v>1680</v>
      </c>
      <c r="B1342" t="s">
        <v>8220</v>
      </c>
    </row>
    <row r="1343" spans="1:2" x14ac:dyDescent="0.3">
      <c r="A1343">
        <v>25000</v>
      </c>
      <c r="B1343" t="s">
        <v>8220</v>
      </c>
    </row>
    <row r="1344" spans="1:2" x14ac:dyDescent="0.3">
      <c r="A1344">
        <v>50000</v>
      </c>
      <c r="B1344" t="s">
        <v>8220</v>
      </c>
    </row>
    <row r="1345" spans="1:2" x14ac:dyDescent="0.3">
      <c r="A1345">
        <v>50000</v>
      </c>
      <c r="B1345" t="s">
        <v>8220</v>
      </c>
    </row>
    <row r="1346" spans="1:2" x14ac:dyDescent="0.3">
      <c r="A1346">
        <v>1500</v>
      </c>
      <c r="B1346" t="s">
        <v>8219</v>
      </c>
    </row>
    <row r="1347" spans="1:2" x14ac:dyDescent="0.3">
      <c r="A1347">
        <v>300</v>
      </c>
      <c r="B1347" t="s">
        <v>8219</v>
      </c>
    </row>
    <row r="1348" spans="1:2" x14ac:dyDescent="0.3">
      <c r="A1348">
        <v>4900</v>
      </c>
      <c r="B1348" t="s">
        <v>8219</v>
      </c>
    </row>
    <row r="1349" spans="1:2" x14ac:dyDescent="0.3">
      <c r="A1349">
        <v>2500</v>
      </c>
      <c r="B1349" t="s">
        <v>8219</v>
      </c>
    </row>
    <row r="1350" spans="1:2" x14ac:dyDescent="0.3">
      <c r="A1350">
        <v>5875</v>
      </c>
      <c r="B1350" t="s">
        <v>8219</v>
      </c>
    </row>
    <row r="1351" spans="1:2" x14ac:dyDescent="0.3">
      <c r="A1351">
        <v>5000</v>
      </c>
      <c r="B1351" t="s">
        <v>8219</v>
      </c>
    </row>
    <row r="1352" spans="1:2" x14ac:dyDescent="0.3">
      <c r="A1352">
        <v>5000</v>
      </c>
      <c r="B1352" t="s">
        <v>8219</v>
      </c>
    </row>
    <row r="1353" spans="1:2" x14ac:dyDescent="0.3">
      <c r="A1353">
        <v>20000</v>
      </c>
      <c r="B1353" t="s">
        <v>8219</v>
      </c>
    </row>
    <row r="1354" spans="1:2" x14ac:dyDescent="0.3">
      <c r="A1354">
        <v>10000</v>
      </c>
      <c r="B1354" t="s">
        <v>8219</v>
      </c>
    </row>
    <row r="1355" spans="1:2" x14ac:dyDescent="0.3">
      <c r="A1355">
        <v>1000</v>
      </c>
      <c r="B1355" t="s">
        <v>8219</v>
      </c>
    </row>
    <row r="1356" spans="1:2" x14ac:dyDescent="0.3">
      <c r="A1356">
        <v>1200</v>
      </c>
      <c r="B1356" t="s">
        <v>8219</v>
      </c>
    </row>
    <row r="1357" spans="1:2" x14ac:dyDescent="0.3">
      <c r="A1357">
        <v>2500</v>
      </c>
      <c r="B1357" t="s">
        <v>8219</v>
      </c>
    </row>
    <row r="1358" spans="1:2" x14ac:dyDescent="0.3">
      <c r="A1358">
        <v>3400</v>
      </c>
      <c r="B1358" t="s">
        <v>8219</v>
      </c>
    </row>
    <row r="1359" spans="1:2" x14ac:dyDescent="0.3">
      <c r="A1359">
        <v>2000</v>
      </c>
      <c r="B1359" t="s">
        <v>8219</v>
      </c>
    </row>
    <row r="1360" spans="1:2" x14ac:dyDescent="0.3">
      <c r="A1360">
        <v>3000</v>
      </c>
      <c r="B1360" t="s">
        <v>8219</v>
      </c>
    </row>
    <row r="1361" spans="1:2" x14ac:dyDescent="0.3">
      <c r="A1361">
        <v>660</v>
      </c>
      <c r="B1361" t="s">
        <v>8219</v>
      </c>
    </row>
    <row r="1362" spans="1:2" x14ac:dyDescent="0.3">
      <c r="A1362">
        <v>1500</v>
      </c>
      <c r="B1362" t="s">
        <v>8219</v>
      </c>
    </row>
    <row r="1363" spans="1:2" x14ac:dyDescent="0.3">
      <c r="A1363">
        <v>6000</v>
      </c>
      <c r="B1363" t="s">
        <v>8219</v>
      </c>
    </row>
    <row r="1364" spans="1:2" x14ac:dyDescent="0.3">
      <c r="A1364">
        <v>1000</v>
      </c>
      <c r="B1364" t="s">
        <v>8219</v>
      </c>
    </row>
    <row r="1365" spans="1:2" x14ac:dyDescent="0.3">
      <c r="A1365">
        <v>200</v>
      </c>
      <c r="B1365" t="s">
        <v>8219</v>
      </c>
    </row>
    <row r="1366" spans="1:2" x14ac:dyDescent="0.3">
      <c r="A1366">
        <v>42000</v>
      </c>
      <c r="B1366" t="s">
        <v>8219</v>
      </c>
    </row>
    <row r="1367" spans="1:2" x14ac:dyDescent="0.3">
      <c r="A1367">
        <v>7500</v>
      </c>
      <c r="B1367" t="s">
        <v>8219</v>
      </c>
    </row>
    <row r="1368" spans="1:2" x14ac:dyDescent="0.3">
      <c r="A1368">
        <v>7500</v>
      </c>
      <c r="B1368" t="s">
        <v>8219</v>
      </c>
    </row>
    <row r="1369" spans="1:2" x14ac:dyDescent="0.3">
      <c r="A1369">
        <v>5000</v>
      </c>
      <c r="B1369" t="s">
        <v>8219</v>
      </c>
    </row>
    <row r="1370" spans="1:2" x14ac:dyDescent="0.3">
      <c r="A1370">
        <v>5000</v>
      </c>
      <c r="B1370" t="s">
        <v>8219</v>
      </c>
    </row>
    <row r="1371" spans="1:2" x14ac:dyDescent="0.3">
      <c r="A1371">
        <v>32360</v>
      </c>
      <c r="B1371" t="s">
        <v>8219</v>
      </c>
    </row>
    <row r="1372" spans="1:2" x14ac:dyDescent="0.3">
      <c r="A1372">
        <v>1500</v>
      </c>
      <c r="B1372" t="s">
        <v>8219</v>
      </c>
    </row>
    <row r="1373" spans="1:2" x14ac:dyDescent="0.3">
      <c r="A1373">
        <v>6999</v>
      </c>
      <c r="B1373" t="s">
        <v>8219</v>
      </c>
    </row>
    <row r="1374" spans="1:2" x14ac:dyDescent="0.3">
      <c r="A1374">
        <v>500</v>
      </c>
      <c r="B1374" t="s">
        <v>8219</v>
      </c>
    </row>
    <row r="1375" spans="1:2" x14ac:dyDescent="0.3">
      <c r="A1375">
        <v>10000</v>
      </c>
      <c r="B1375" t="s">
        <v>8219</v>
      </c>
    </row>
    <row r="1376" spans="1:2" x14ac:dyDescent="0.3">
      <c r="A1376">
        <v>1500</v>
      </c>
      <c r="B1376" t="s">
        <v>8219</v>
      </c>
    </row>
    <row r="1377" spans="1:2" x14ac:dyDescent="0.3">
      <c r="A1377">
        <v>4000</v>
      </c>
      <c r="B1377" t="s">
        <v>8219</v>
      </c>
    </row>
    <row r="1378" spans="1:2" x14ac:dyDescent="0.3">
      <c r="A1378">
        <v>3700</v>
      </c>
      <c r="B1378" t="s">
        <v>8219</v>
      </c>
    </row>
    <row r="1379" spans="1:2" x14ac:dyDescent="0.3">
      <c r="A1379">
        <v>1300</v>
      </c>
      <c r="B1379" t="s">
        <v>8219</v>
      </c>
    </row>
    <row r="1380" spans="1:2" x14ac:dyDescent="0.3">
      <c r="A1380">
        <v>2000</v>
      </c>
      <c r="B1380" t="s">
        <v>8219</v>
      </c>
    </row>
    <row r="1381" spans="1:2" x14ac:dyDescent="0.3">
      <c r="A1381">
        <v>10000</v>
      </c>
      <c r="B1381" t="s">
        <v>8219</v>
      </c>
    </row>
    <row r="1382" spans="1:2" x14ac:dyDescent="0.3">
      <c r="A1382">
        <v>25</v>
      </c>
      <c r="B1382" t="s">
        <v>8219</v>
      </c>
    </row>
    <row r="1383" spans="1:2" x14ac:dyDescent="0.3">
      <c r="A1383">
        <v>5000</v>
      </c>
      <c r="B1383" t="s">
        <v>8219</v>
      </c>
    </row>
    <row r="1384" spans="1:2" x14ac:dyDescent="0.3">
      <c r="A1384">
        <v>8000</v>
      </c>
      <c r="B1384" t="s">
        <v>8219</v>
      </c>
    </row>
    <row r="1385" spans="1:2" x14ac:dyDescent="0.3">
      <c r="A1385">
        <v>2200</v>
      </c>
      <c r="B1385" t="s">
        <v>8219</v>
      </c>
    </row>
    <row r="1386" spans="1:2" x14ac:dyDescent="0.3">
      <c r="A1386">
        <v>3500</v>
      </c>
      <c r="B1386" t="s">
        <v>8219</v>
      </c>
    </row>
    <row r="1387" spans="1:2" x14ac:dyDescent="0.3">
      <c r="A1387">
        <v>8000</v>
      </c>
      <c r="B1387" t="s">
        <v>8219</v>
      </c>
    </row>
    <row r="1388" spans="1:2" x14ac:dyDescent="0.3">
      <c r="A1388">
        <v>400</v>
      </c>
      <c r="B1388" t="s">
        <v>8219</v>
      </c>
    </row>
    <row r="1389" spans="1:2" x14ac:dyDescent="0.3">
      <c r="A1389">
        <v>4000</v>
      </c>
      <c r="B1389" t="s">
        <v>8219</v>
      </c>
    </row>
    <row r="1390" spans="1:2" x14ac:dyDescent="0.3">
      <c r="A1390">
        <v>5000</v>
      </c>
      <c r="B1390" t="s">
        <v>8219</v>
      </c>
    </row>
    <row r="1391" spans="1:2" x14ac:dyDescent="0.3">
      <c r="A1391">
        <v>500</v>
      </c>
      <c r="B1391" t="s">
        <v>8219</v>
      </c>
    </row>
    <row r="1392" spans="1:2" x14ac:dyDescent="0.3">
      <c r="A1392">
        <v>2800</v>
      </c>
      <c r="B1392" t="s">
        <v>8219</v>
      </c>
    </row>
    <row r="1393" spans="1:2" x14ac:dyDescent="0.3">
      <c r="A1393">
        <v>500</v>
      </c>
      <c r="B1393" t="s">
        <v>8219</v>
      </c>
    </row>
    <row r="1394" spans="1:2" x14ac:dyDescent="0.3">
      <c r="A1394">
        <v>2500</v>
      </c>
      <c r="B1394" t="s">
        <v>8219</v>
      </c>
    </row>
    <row r="1395" spans="1:2" x14ac:dyDescent="0.3">
      <c r="A1395">
        <v>10000</v>
      </c>
      <c r="B1395" t="s">
        <v>8219</v>
      </c>
    </row>
    <row r="1396" spans="1:2" x14ac:dyDescent="0.3">
      <c r="A1396">
        <v>750</v>
      </c>
      <c r="B1396" t="s">
        <v>8219</v>
      </c>
    </row>
    <row r="1397" spans="1:2" x14ac:dyDescent="0.3">
      <c r="A1397">
        <v>3500</v>
      </c>
      <c r="B1397" t="s">
        <v>8219</v>
      </c>
    </row>
    <row r="1398" spans="1:2" x14ac:dyDescent="0.3">
      <c r="A1398">
        <v>6000</v>
      </c>
      <c r="B1398" t="s">
        <v>8219</v>
      </c>
    </row>
    <row r="1399" spans="1:2" x14ac:dyDescent="0.3">
      <c r="A1399">
        <v>10000</v>
      </c>
      <c r="B1399" t="s">
        <v>8219</v>
      </c>
    </row>
    <row r="1400" spans="1:2" x14ac:dyDescent="0.3">
      <c r="A1400">
        <v>4400</v>
      </c>
      <c r="B1400" t="s">
        <v>8219</v>
      </c>
    </row>
    <row r="1401" spans="1:2" x14ac:dyDescent="0.3">
      <c r="A1401">
        <v>9000</v>
      </c>
      <c r="B1401" t="s">
        <v>8219</v>
      </c>
    </row>
    <row r="1402" spans="1:2" x14ac:dyDescent="0.3">
      <c r="A1402">
        <v>350</v>
      </c>
      <c r="B1402" t="s">
        <v>8219</v>
      </c>
    </row>
    <row r="1403" spans="1:2" x14ac:dyDescent="0.3">
      <c r="A1403">
        <v>2500</v>
      </c>
      <c r="B1403" t="s">
        <v>8219</v>
      </c>
    </row>
    <row r="1404" spans="1:2" x14ac:dyDescent="0.3">
      <c r="A1404">
        <v>2500</v>
      </c>
      <c r="B1404" t="s">
        <v>8219</v>
      </c>
    </row>
    <row r="1405" spans="1:2" x14ac:dyDescent="0.3">
      <c r="A1405">
        <v>4000</v>
      </c>
      <c r="B1405" t="s">
        <v>8219</v>
      </c>
    </row>
    <row r="1406" spans="1:2" x14ac:dyDescent="0.3">
      <c r="A1406">
        <v>14500</v>
      </c>
      <c r="B1406" t="s">
        <v>8221</v>
      </c>
    </row>
    <row r="1407" spans="1:2" x14ac:dyDescent="0.3">
      <c r="A1407">
        <v>25000</v>
      </c>
      <c r="B1407" t="s">
        <v>8221</v>
      </c>
    </row>
    <row r="1408" spans="1:2" x14ac:dyDescent="0.3">
      <c r="A1408">
        <v>12000</v>
      </c>
      <c r="B1408" t="s">
        <v>8221</v>
      </c>
    </row>
    <row r="1409" spans="1:2" x14ac:dyDescent="0.3">
      <c r="A1409">
        <v>3000</v>
      </c>
      <c r="B1409" t="s">
        <v>8221</v>
      </c>
    </row>
    <row r="1410" spans="1:2" x14ac:dyDescent="0.3">
      <c r="A1410">
        <v>1000</v>
      </c>
      <c r="B1410" t="s">
        <v>8221</v>
      </c>
    </row>
    <row r="1411" spans="1:2" x14ac:dyDescent="0.3">
      <c r="A1411">
        <v>4000</v>
      </c>
      <c r="B1411" t="s">
        <v>8221</v>
      </c>
    </row>
    <row r="1412" spans="1:2" x14ac:dyDescent="0.3">
      <c r="A1412">
        <v>6000</v>
      </c>
      <c r="B1412" t="s">
        <v>8221</v>
      </c>
    </row>
    <row r="1413" spans="1:2" x14ac:dyDescent="0.3">
      <c r="A1413">
        <v>3000</v>
      </c>
      <c r="B1413" t="s">
        <v>8221</v>
      </c>
    </row>
    <row r="1414" spans="1:2" x14ac:dyDescent="0.3">
      <c r="A1414">
        <v>7000</v>
      </c>
      <c r="B1414" t="s">
        <v>8221</v>
      </c>
    </row>
    <row r="1415" spans="1:2" x14ac:dyDescent="0.3">
      <c r="A1415">
        <v>2000</v>
      </c>
      <c r="B1415" t="s">
        <v>8221</v>
      </c>
    </row>
    <row r="1416" spans="1:2" x14ac:dyDescent="0.3">
      <c r="A1416">
        <v>500</v>
      </c>
      <c r="B1416" t="s">
        <v>8221</v>
      </c>
    </row>
    <row r="1417" spans="1:2" x14ac:dyDescent="0.3">
      <c r="A1417">
        <v>4400</v>
      </c>
      <c r="B1417" t="s">
        <v>8221</v>
      </c>
    </row>
    <row r="1418" spans="1:2" x14ac:dyDescent="0.3">
      <c r="A1418">
        <v>50000</v>
      </c>
      <c r="B1418" t="s">
        <v>8221</v>
      </c>
    </row>
    <row r="1419" spans="1:2" x14ac:dyDescent="0.3">
      <c r="A1419">
        <v>4500</v>
      </c>
      <c r="B1419" t="s">
        <v>8221</v>
      </c>
    </row>
    <row r="1420" spans="1:2" x14ac:dyDescent="0.3">
      <c r="A1420">
        <v>3000</v>
      </c>
      <c r="B1420" t="s">
        <v>8221</v>
      </c>
    </row>
    <row r="1421" spans="1:2" x14ac:dyDescent="0.3">
      <c r="A1421">
        <v>6300</v>
      </c>
      <c r="B1421" t="s">
        <v>8221</v>
      </c>
    </row>
    <row r="1422" spans="1:2" x14ac:dyDescent="0.3">
      <c r="A1422">
        <v>110</v>
      </c>
      <c r="B1422" t="s">
        <v>8221</v>
      </c>
    </row>
    <row r="1423" spans="1:2" x14ac:dyDescent="0.3">
      <c r="A1423">
        <v>200000</v>
      </c>
      <c r="B1423" t="s">
        <v>8221</v>
      </c>
    </row>
    <row r="1424" spans="1:2" x14ac:dyDescent="0.3">
      <c r="A1424">
        <v>25000</v>
      </c>
      <c r="B1424" t="s">
        <v>8221</v>
      </c>
    </row>
    <row r="1425" spans="1:2" x14ac:dyDescent="0.3">
      <c r="A1425">
        <v>30000</v>
      </c>
      <c r="B1425" t="s">
        <v>8221</v>
      </c>
    </row>
    <row r="1426" spans="1:2" x14ac:dyDescent="0.3">
      <c r="A1426">
        <v>7500</v>
      </c>
      <c r="B1426" t="s">
        <v>8221</v>
      </c>
    </row>
    <row r="1427" spans="1:2" x14ac:dyDescent="0.3">
      <c r="A1427">
        <v>13000</v>
      </c>
      <c r="B1427" t="s">
        <v>8221</v>
      </c>
    </row>
    <row r="1428" spans="1:2" x14ac:dyDescent="0.3">
      <c r="A1428">
        <v>1000</v>
      </c>
      <c r="B1428" t="s">
        <v>8221</v>
      </c>
    </row>
    <row r="1429" spans="1:2" x14ac:dyDescent="0.3">
      <c r="A1429">
        <v>5000</v>
      </c>
      <c r="B1429" t="s">
        <v>8221</v>
      </c>
    </row>
    <row r="1430" spans="1:2" x14ac:dyDescent="0.3">
      <c r="A1430">
        <v>1000</v>
      </c>
      <c r="B1430" t="s">
        <v>8221</v>
      </c>
    </row>
    <row r="1431" spans="1:2" x14ac:dyDescent="0.3">
      <c r="A1431">
        <v>10000</v>
      </c>
      <c r="B1431" t="s">
        <v>8221</v>
      </c>
    </row>
    <row r="1432" spans="1:2" x14ac:dyDescent="0.3">
      <c r="A1432">
        <v>5000</v>
      </c>
      <c r="B1432" t="s">
        <v>8221</v>
      </c>
    </row>
    <row r="1433" spans="1:2" x14ac:dyDescent="0.3">
      <c r="A1433">
        <v>17000</v>
      </c>
      <c r="B1433" t="s">
        <v>8221</v>
      </c>
    </row>
    <row r="1434" spans="1:2" x14ac:dyDescent="0.3">
      <c r="A1434">
        <v>40000</v>
      </c>
      <c r="B1434" t="s">
        <v>8221</v>
      </c>
    </row>
    <row r="1435" spans="1:2" x14ac:dyDescent="0.3">
      <c r="A1435">
        <v>12000</v>
      </c>
      <c r="B1435" t="s">
        <v>8221</v>
      </c>
    </row>
    <row r="1436" spans="1:2" x14ac:dyDescent="0.3">
      <c r="A1436">
        <v>82000</v>
      </c>
      <c r="B1436" t="s">
        <v>8221</v>
      </c>
    </row>
    <row r="1437" spans="1:2" x14ac:dyDescent="0.3">
      <c r="A1437">
        <v>15000</v>
      </c>
      <c r="B1437" t="s">
        <v>8221</v>
      </c>
    </row>
    <row r="1438" spans="1:2" x14ac:dyDescent="0.3">
      <c r="A1438">
        <v>10000</v>
      </c>
      <c r="B1438" t="s">
        <v>8221</v>
      </c>
    </row>
    <row r="1439" spans="1:2" x14ac:dyDescent="0.3">
      <c r="A1439">
        <v>3000</v>
      </c>
      <c r="B1439" t="s">
        <v>8221</v>
      </c>
    </row>
    <row r="1440" spans="1:2" x14ac:dyDescent="0.3">
      <c r="A1440">
        <v>20000</v>
      </c>
      <c r="B1440" t="s">
        <v>8221</v>
      </c>
    </row>
    <row r="1441" spans="1:2" x14ac:dyDescent="0.3">
      <c r="A1441">
        <v>2725</v>
      </c>
      <c r="B1441" t="s">
        <v>8221</v>
      </c>
    </row>
    <row r="1442" spans="1:2" x14ac:dyDescent="0.3">
      <c r="A1442">
        <v>13000</v>
      </c>
      <c r="B1442" t="s">
        <v>8221</v>
      </c>
    </row>
    <row r="1443" spans="1:2" x14ac:dyDescent="0.3">
      <c r="A1443">
        <v>180000</v>
      </c>
      <c r="B1443" t="s">
        <v>8221</v>
      </c>
    </row>
    <row r="1444" spans="1:2" x14ac:dyDescent="0.3">
      <c r="A1444">
        <v>1500</v>
      </c>
      <c r="B1444" t="s">
        <v>8221</v>
      </c>
    </row>
    <row r="1445" spans="1:2" x14ac:dyDescent="0.3">
      <c r="A1445">
        <v>13000</v>
      </c>
      <c r="B1445" t="s">
        <v>8221</v>
      </c>
    </row>
    <row r="1446" spans="1:2" x14ac:dyDescent="0.3">
      <c r="A1446">
        <v>4950</v>
      </c>
      <c r="B1446" t="s">
        <v>8221</v>
      </c>
    </row>
    <row r="1447" spans="1:2" x14ac:dyDescent="0.3">
      <c r="A1447">
        <v>130000</v>
      </c>
      <c r="B1447" t="s">
        <v>8221</v>
      </c>
    </row>
    <row r="1448" spans="1:2" x14ac:dyDescent="0.3">
      <c r="A1448">
        <v>900</v>
      </c>
      <c r="B1448" t="s">
        <v>8221</v>
      </c>
    </row>
    <row r="1449" spans="1:2" x14ac:dyDescent="0.3">
      <c r="A1449">
        <v>500000</v>
      </c>
      <c r="B1449" t="s">
        <v>8221</v>
      </c>
    </row>
    <row r="1450" spans="1:2" x14ac:dyDescent="0.3">
      <c r="A1450">
        <v>200000</v>
      </c>
      <c r="B1450" t="s">
        <v>8221</v>
      </c>
    </row>
    <row r="1451" spans="1:2" x14ac:dyDescent="0.3">
      <c r="A1451">
        <v>8888</v>
      </c>
      <c r="B1451" t="s">
        <v>8221</v>
      </c>
    </row>
    <row r="1452" spans="1:2" x14ac:dyDescent="0.3">
      <c r="A1452">
        <v>100000</v>
      </c>
      <c r="B1452" t="s">
        <v>8221</v>
      </c>
    </row>
    <row r="1453" spans="1:2" x14ac:dyDescent="0.3">
      <c r="A1453">
        <v>18950</v>
      </c>
      <c r="B1453" t="s">
        <v>8220</v>
      </c>
    </row>
    <row r="1454" spans="1:2" x14ac:dyDescent="0.3">
      <c r="A1454">
        <v>14000</v>
      </c>
      <c r="B1454" t="s">
        <v>8220</v>
      </c>
    </row>
    <row r="1455" spans="1:2" x14ac:dyDescent="0.3">
      <c r="A1455">
        <v>25000</v>
      </c>
      <c r="B1455" t="s">
        <v>8220</v>
      </c>
    </row>
    <row r="1456" spans="1:2" x14ac:dyDescent="0.3">
      <c r="A1456">
        <v>1750</v>
      </c>
      <c r="B1456" t="s">
        <v>8220</v>
      </c>
    </row>
    <row r="1457" spans="1:2" x14ac:dyDescent="0.3">
      <c r="A1457">
        <v>15000</v>
      </c>
      <c r="B1457" t="s">
        <v>8220</v>
      </c>
    </row>
    <row r="1458" spans="1:2" x14ac:dyDescent="0.3">
      <c r="A1458">
        <v>5000</v>
      </c>
      <c r="B1458" t="s">
        <v>8220</v>
      </c>
    </row>
    <row r="1459" spans="1:2" x14ac:dyDescent="0.3">
      <c r="A1459">
        <v>6000</v>
      </c>
      <c r="B1459" t="s">
        <v>8220</v>
      </c>
    </row>
    <row r="1460" spans="1:2" x14ac:dyDescent="0.3">
      <c r="A1460">
        <v>5000</v>
      </c>
      <c r="B1460" t="s">
        <v>8220</v>
      </c>
    </row>
    <row r="1461" spans="1:2" x14ac:dyDescent="0.3">
      <c r="A1461">
        <v>37000</v>
      </c>
      <c r="B1461" t="s">
        <v>8220</v>
      </c>
    </row>
    <row r="1462" spans="1:2" x14ac:dyDescent="0.3">
      <c r="A1462">
        <v>25000000</v>
      </c>
      <c r="B1462" t="s">
        <v>8220</v>
      </c>
    </row>
    <row r="1463" spans="1:2" x14ac:dyDescent="0.3">
      <c r="A1463">
        <v>15000</v>
      </c>
      <c r="B1463" t="s">
        <v>8219</v>
      </c>
    </row>
    <row r="1464" spans="1:2" x14ac:dyDescent="0.3">
      <c r="A1464">
        <v>4000</v>
      </c>
      <c r="B1464" t="s">
        <v>8219</v>
      </c>
    </row>
    <row r="1465" spans="1:2" x14ac:dyDescent="0.3">
      <c r="A1465">
        <v>600</v>
      </c>
      <c r="B1465" t="s">
        <v>8219</v>
      </c>
    </row>
    <row r="1466" spans="1:2" x14ac:dyDescent="0.3">
      <c r="A1466">
        <v>5000</v>
      </c>
      <c r="B1466" t="s">
        <v>8219</v>
      </c>
    </row>
    <row r="1467" spans="1:2" x14ac:dyDescent="0.3">
      <c r="A1467">
        <v>30000</v>
      </c>
      <c r="B1467" t="s">
        <v>8219</v>
      </c>
    </row>
    <row r="1468" spans="1:2" x14ac:dyDescent="0.3">
      <c r="A1468">
        <v>16000</v>
      </c>
      <c r="B1468" t="s">
        <v>8219</v>
      </c>
    </row>
    <row r="1469" spans="1:2" x14ac:dyDescent="0.3">
      <c r="A1469">
        <v>40000</v>
      </c>
      <c r="B1469" t="s">
        <v>8219</v>
      </c>
    </row>
    <row r="1470" spans="1:2" x14ac:dyDescent="0.3">
      <c r="A1470">
        <v>9500</v>
      </c>
      <c r="B1470" t="s">
        <v>8219</v>
      </c>
    </row>
    <row r="1471" spans="1:2" x14ac:dyDescent="0.3">
      <c r="A1471">
        <v>44250</v>
      </c>
      <c r="B1471" t="s">
        <v>8219</v>
      </c>
    </row>
    <row r="1472" spans="1:2" x14ac:dyDescent="0.3">
      <c r="A1472">
        <v>1500</v>
      </c>
      <c r="B1472" t="s">
        <v>8219</v>
      </c>
    </row>
    <row r="1473" spans="1:2" x14ac:dyDescent="0.3">
      <c r="A1473">
        <v>32000</v>
      </c>
      <c r="B1473" t="s">
        <v>8219</v>
      </c>
    </row>
    <row r="1474" spans="1:2" x14ac:dyDescent="0.3">
      <c r="A1474">
        <v>25000</v>
      </c>
      <c r="B1474" t="s">
        <v>8219</v>
      </c>
    </row>
    <row r="1475" spans="1:2" x14ac:dyDescent="0.3">
      <c r="A1475">
        <v>1500</v>
      </c>
      <c r="B1475" t="s">
        <v>8219</v>
      </c>
    </row>
    <row r="1476" spans="1:2" x14ac:dyDescent="0.3">
      <c r="A1476">
        <v>3000</v>
      </c>
      <c r="B1476" t="s">
        <v>8219</v>
      </c>
    </row>
    <row r="1477" spans="1:2" x14ac:dyDescent="0.3">
      <c r="A1477">
        <v>15000</v>
      </c>
      <c r="B1477" t="s">
        <v>8219</v>
      </c>
    </row>
    <row r="1478" spans="1:2" x14ac:dyDescent="0.3">
      <c r="A1478">
        <v>6000</v>
      </c>
      <c r="B1478" t="s">
        <v>8219</v>
      </c>
    </row>
    <row r="1479" spans="1:2" x14ac:dyDescent="0.3">
      <c r="A1479">
        <v>30000</v>
      </c>
      <c r="B1479" t="s">
        <v>8219</v>
      </c>
    </row>
    <row r="1480" spans="1:2" x14ac:dyDescent="0.3">
      <c r="A1480">
        <v>50000</v>
      </c>
      <c r="B1480" t="s">
        <v>8219</v>
      </c>
    </row>
    <row r="1481" spans="1:2" x14ac:dyDescent="0.3">
      <c r="A1481">
        <v>1600</v>
      </c>
      <c r="B1481" t="s">
        <v>8219</v>
      </c>
    </row>
    <row r="1482" spans="1:2" x14ac:dyDescent="0.3">
      <c r="A1482">
        <v>50000</v>
      </c>
      <c r="B1482" t="s">
        <v>8219</v>
      </c>
    </row>
    <row r="1483" spans="1:2" x14ac:dyDescent="0.3">
      <c r="A1483">
        <v>5000</v>
      </c>
      <c r="B1483" t="s">
        <v>8221</v>
      </c>
    </row>
    <row r="1484" spans="1:2" x14ac:dyDescent="0.3">
      <c r="A1484">
        <v>5000</v>
      </c>
      <c r="B1484" t="s">
        <v>8221</v>
      </c>
    </row>
    <row r="1485" spans="1:2" x14ac:dyDescent="0.3">
      <c r="A1485">
        <v>7000</v>
      </c>
      <c r="B1485" t="s">
        <v>8221</v>
      </c>
    </row>
    <row r="1486" spans="1:2" x14ac:dyDescent="0.3">
      <c r="A1486">
        <v>2000</v>
      </c>
      <c r="B1486" t="s">
        <v>8221</v>
      </c>
    </row>
    <row r="1487" spans="1:2" x14ac:dyDescent="0.3">
      <c r="A1487">
        <v>6700</v>
      </c>
      <c r="B1487" t="s">
        <v>8221</v>
      </c>
    </row>
    <row r="1488" spans="1:2" x14ac:dyDescent="0.3">
      <c r="A1488">
        <v>20000</v>
      </c>
      <c r="B1488" t="s">
        <v>8221</v>
      </c>
    </row>
    <row r="1489" spans="1:2" x14ac:dyDescent="0.3">
      <c r="A1489">
        <v>10000</v>
      </c>
      <c r="B1489" t="s">
        <v>8221</v>
      </c>
    </row>
    <row r="1490" spans="1:2" x14ac:dyDescent="0.3">
      <c r="A1490">
        <v>15000</v>
      </c>
      <c r="B1490" t="s">
        <v>8221</v>
      </c>
    </row>
    <row r="1491" spans="1:2" x14ac:dyDescent="0.3">
      <c r="A1491">
        <v>5000</v>
      </c>
      <c r="B1491" t="s">
        <v>8221</v>
      </c>
    </row>
    <row r="1492" spans="1:2" x14ac:dyDescent="0.3">
      <c r="A1492">
        <v>2900</v>
      </c>
      <c r="B1492" t="s">
        <v>8221</v>
      </c>
    </row>
    <row r="1493" spans="1:2" x14ac:dyDescent="0.3">
      <c r="A1493">
        <v>1200</v>
      </c>
      <c r="B1493" t="s">
        <v>8221</v>
      </c>
    </row>
    <row r="1494" spans="1:2" x14ac:dyDescent="0.3">
      <c r="A1494">
        <v>4000</v>
      </c>
      <c r="B1494" t="s">
        <v>8221</v>
      </c>
    </row>
    <row r="1495" spans="1:2" x14ac:dyDescent="0.3">
      <c r="A1495">
        <v>2400</v>
      </c>
      <c r="B1495" t="s">
        <v>8221</v>
      </c>
    </row>
    <row r="1496" spans="1:2" x14ac:dyDescent="0.3">
      <c r="A1496">
        <v>5000</v>
      </c>
      <c r="B1496" t="s">
        <v>8221</v>
      </c>
    </row>
    <row r="1497" spans="1:2" x14ac:dyDescent="0.3">
      <c r="A1497">
        <v>2000</v>
      </c>
      <c r="B1497" t="s">
        <v>8221</v>
      </c>
    </row>
    <row r="1498" spans="1:2" x14ac:dyDescent="0.3">
      <c r="A1498">
        <v>1500</v>
      </c>
      <c r="B1498" t="s">
        <v>8221</v>
      </c>
    </row>
    <row r="1499" spans="1:2" x14ac:dyDescent="0.3">
      <c r="A1499">
        <v>15000</v>
      </c>
      <c r="B1499" t="s">
        <v>8221</v>
      </c>
    </row>
    <row r="1500" spans="1:2" x14ac:dyDescent="0.3">
      <c r="A1500">
        <v>3000</v>
      </c>
      <c r="B1500" t="s">
        <v>8221</v>
      </c>
    </row>
    <row r="1501" spans="1:2" x14ac:dyDescent="0.3">
      <c r="A1501">
        <v>2000</v>
      </c>
      <c r="B1501" t="s">
        <v>8221</v>
      </c>
    </row>
    <row r="1502" spans="1:2" x14ac:dyDescent="0.3">
      <c r="A1502">
        <v>2800</v>
      </c>
      <c r="B1502" t="s">
        <v>8221</v>
      </c>
    </row>
    <row r="1503" spans="1:2" x14ac:dyDescent="0.3">
      <c r="A1503">
        <v>52000</v>
      </c>
      <c r="B1503" t="s">
        <v>8219</v>
      </c>
    </row>
    <row r="1504" spans="1:2" x14ac:dyDescent="0.3">
      <c r="A1504">
        <v>22000</v>
      </c>
      <c r="B1504" t="s">
        <v>8219</v>
      </c>
    </row>
    <row r="1505" spans="1:2" x14ac:dyDescent="0.3">
      <c r="A1505">
        <v>3750</v>
      </c>
      <c r="B1505" t="s">
        <v>8219</v>
      </c>
    </row>
    <row r="1506" spans="1:2" x14ac:dyDescent="0.3">
      <c r="A1506">
        <v>6500</v>
      </c>
      <c r="B1506" t="s">
        <v>8219</v>
      </c>
    </row>
    <row r="1507" spans="1:2" x14ac:dyDescent="0.3">
      <c r="A1507">
        <v>16000</v>
      </c>
      <c r="B1507" t="s">
        <v>8219</v>
      </c>
    </row>
    <row r="1508" spans="1:2" x14ac:dyDescent="0.3">
      <c r="A1508">
        <v>1500</v>
      </c>
      <c r="B1508" t="s">
        <v>8219</v>
      </c>
    </row>
    <row r="1509" spans="1:2" x14ac:dyDescent="0.3">
      <c r="A1509">
        <v>1200</v>
      </c>
      <c r="B1509" t="s">
        <v>8219</v>
      </c>
    </row>
    <row r="1510" spans="1:2" x14ac:dyDescent="0.3">
      <c r="A1510">
        <v>18500</v>
      </c>
      <c r="B1510" t="s">
        <v>8219</v>
      </c>
    </row>
    <row r="1511" spans="1:2" x14ac:dyDescent="0.3">
      <c r="A1511">
        <v>17500</v>
      </c>
      <c r="B1511" t="s">
        <v>8219</v>
      </c>
    </row>
    <row r="1512" spans="1:2" x14ac:dyDescent="0.3">
      <c r="A1512">
        <v>16000</v>
      </c>
      <c r="B1512" t="s">
        <v>8219</v>
      </c>
    </row>
    <row r="1513" spans="1:2" x14ac:dyDescent="0.3">
      <c r="A1513">
        <v>14000</v>
      </c>
      <c r="B1513" t="s">
        <v>8219</v>
      </c>
    </row>
    <row r="1514" spans="1:2" x14ac:dyDescent="0.3">
      <c r="A1514">
        <v>3500</v>
      </c>
      <c r="B1514" t="s">
        <v>8219</v>
      </c>
    </row>
    <row r="1515" spans="1:2" x14ac:dyDescent="0.3">
      <c r="A1515">
        <v>8000</v>
      </c>
      <c r="B1515" t="s">
        <v>8219</v>
      </c>
    </row>
    <row r="1516" spans="1:2" x14ac:dyDescent="0.3">
      <c r="A1516">
        <v>25000</v>
      </c>
      <c r="B1516" t="s">
        <v>8219</v>
      </c>
    </row>
    <row r="1517" spans="1:2" x14ac:dyDescent="0.3">
      <c r="A1517">
        <v>300000</v>
      </c>
      <c r="B1517" t="s">
        <v>8219</v>
      </c>
    </row>
    <row r="1518" spans="1:2" x14ac:dyDescent="0.3">
      <c r="A1518">
        <v>17000</v>
      </c>
      <c r="B1518" t="s">
        <v>8219</v>
      </c>
    </row>
    <row r="1519" spans="1:2" x14ac:dyDescent="0.3">
      <c r="A1519">
        <v>15000</v>
      </c>
      <c r="B1519" t="s">
        <v>8219</v>
      </c>
    </row>
    <row r="1520" spans="1:2" x14ac:dyDescent="0.3">
      <c r="A1520">
        <v>15000</v>
      </c>
      <c r="B1520" t="s">
        <v>8219</v>
      </c>
    </row>
    <row r="1521" spans="1:2" x14ac:dyDescent="0.3">
      <c r="A1521">
        <v>9000</v>
      </c>
      <c r="B1521" t="s">
        <v>8219</v>
      </c>
    </row>
    <row r="1522" spans="1:2" x14ac:dyDescent="0.3">
      <c r="A1522">
        <v>18000</v>
      </c>
      <c r="B1522" t="s">
        <v>8219</v>
      </c>
    </row>
    <row r="1523" spans="1:2" x14ac:dyDescent="0.3">
      <c r="A1523">
        <v>37500</v>
      </c>
      <c r="B1523" t="s">
        <v>8219</v>
      </c>
    </row>
    <row r="1524" spans="1:2" x14ac:dyDescent="0.3">
      <c r="A1524">
        <v>43500</v>
      </c>
      <c r="B1524" t="s">
        <v>8219</v>
      </c>
    </row>
    <row r="1525" spans="1:2" x14ac:dyDescent="0.3">
      <c r="A1525">
        <v>18500</v>
      </c>
      <c r="B1525" t="s">
        <v>8219</v>
      </c>
    </row>
    <row r="1526" spans="1:2" x14ac:dyDescent="0.3">
      <c r="A1526">
        <v>3000</v>
      </c>
      <c r="B1526" t="s">
        <v>8219</v>
      </c>
    </row>
    <row r="1527" spans="1:2" x14ac:dyDescent="0.3">
      <c r="A1527">
        <v>2600</v>
      </c>
      <c r="B1527" t="s">
        <v>8219</v>
      </c>
    </row>
    <row r="1528" spans="1:2" x14ac:dyDescent="0.3">
      <c r="A1528">
        <v>23000</v>
      </c>
      <c r="B1528" t="s">
        <v>8219</v>
      </c>
    </row>
    <row r="1529" spans="1:2" x14ac:dyDescent="0.3">
      <c r="A1529">
        <v>3500</v>
      </c>
      <c r="B1529" t="s">
        <v>8219</v>
      </c>
    </row>
    <row r="1530" spans="1:2" x14ac:dyDescent="0.3">
      <c r="A1530">
        <v>3000</v>
      </c>
      <c r="B1530" t="s">
        <v>8219</v>
      </c>
    </row>
    <row r="1531" spans="1:2" x14ac:dyDescent="0.3">
      <c r="A1531">
        <v>19000</v>
      </c>
      <c r="B1531" t="s">
        <v>8219</v>
      </c>
    </row>
    <row r="1532" spans="1:2" x14ac:dyDescent="0.3">
      <c r="A1532">
        <v>35000</v>
      </c>
      <c r="B1532" t="s">
        <v>8219</v>
      </c>
    </row>
    <row r="1533" spans="1:2" x14ac:dyDescent="0.3">
      <c r="A1533">
        <v>2350</v>
      </c>
      <c r="B1533" t="s">
        <v>8219</v>
      </c>
    </row>
    <row r="1534" spans="1:2" x14ac:dyDescent="0.3">
      <c r="A1534">
        <v>5000</v>
      </c>
      <c r="B1534" t="s">
        <v>8219</v>
      </c>
    </row>
    <row r="1535" spans="1:2" x14ac:dyDescent="0.3">
      <c r="A1535">
        <v>45000</v>
      </c>
      <c r="B1535" t="s">
        <v>8219</v>
      </c>
    </row>
    <row r="1536" spans="1:2" x14ac:dyDescent="0.3">
      <c r="A1536">
        <v>7500</v>
      </c>
      <c r="B1536" t="s">
        <v>8219</v>
      </c>
    </row>
    <row r="1537" spans="1:2" x14ac:dyDescent="0.3">
      <c r="A1537">
        <v>4000</v>
      </c>
      <c r="B1537" t="s">
        <v>8219</v>
      </c>
    </row>
    <row r="1538" spans="1:2" x14ac:dyDescent="0.3">
      <c r="A1538">
        <v>12000</v>
      </c>
      <c r="B1538" t="s">
        <v>8219</v>
      </c>
    </row>
    <row r="1539" spans="1:2" x14ac:dyDescent="0.3">
      <c r="A1539">
        <v>12000</v>
      </c>
      <c r="B1539" t="s">
        <v>8219</v>
      </c>
    </row>
    <row r="1540" spans="1:2" x14ac:dyDescent="0.3">
      <c r="A1540">
        <v>7000</v>
      </c>
      <c r="B1540" t="s">
        <v>8219</v>
      </c>
    </row>
    <row r="1541" spans="1:2" x14ac:dyDescent="0.3">
      <c r="A1541">
        <v>20000</v>
      </c>
      <c r="B1541" t="s">
        <v>8219</v>
      </c>
    </row>
    <row r="1542" spans="1:2" x14ac:dyDescent="0.3">
      <c r="A1542">
        <v>15000</v>
      </c>
      <c r="B1542" t="s">
        <v>8219</v>
      </c>
    </row>
    <row r="1543" spans="1:2" x14ac:dyDescent="0.3">
      <c r="A1543">
        <v>18000</v>
      </c>
      <c r="B1543" t="s">
        <v>8221</v>
      </c>
    </row>
    <row r="1544" spans="1:2" x14ac:dyDescent="0.3">
      <c r="A1544">
        <v>500</v>
      </c>
      <c r="B1544" t="s">
        <v>8221</v>
      </c>
    </row>
    <row r="1545" spans="1:2" x14ac:dyDescent="0.3">
      <c r="A1545">
        <v>2250</v>
      </c>
      <c r="B1545" t="s">
        <v>8221</v>
      </c>
    </row>
    <row r="1546" spans="1:2" x14ac:dyDescent="0.3">
      <c r="A1546">
        <v>1000</v>
      </c>
      <c r="B1546" t="s">
        <v>8221</v>
      </c>
    </row>
    <row r="1547" spans="1:2" x14ac:dyDescent="0.3">
      <c r="A1547">
        <v>3000</v>
      </c>
      <c r="B1547" t="s">
        <v>8221</v>
      </c>
    </row>
    <row r="1548" spans="1:2" x14ac:dyDescent="0.3">
      <c r="A1548">
        <v>1000</v>
      </c>
      <c r="B1548" t="s">
        <v>8221</v>
      </c>
    </row>
    <row r="1549" spans="1:2" x14ac:dyDescent="0.3">
      <c r="A1549">
        <v>20</v>
      </c>
      <c r="B1549" t="s">
        <v>8221</v>
      </c>
    </row>
    <row r="1550" spans="1:2" x14ac:dyDescent="0.3">
      <c r="A1550">
        <v>700</v>
      </c>
      <c r="B1550" t="s">
        <v>8221</v>
      </c>
    </row>
    <row r="1551" spans="1:2" x14ac:dyDescent="0.3">
      <c r="A1551">
        <v>500</v>
      </c>
      <c r="B1551" t="s">
        <v>8221</v>
      </c>
    </row>
    <row r="1552" spans="1:2" x14ac:dyDescent="0.3">
      <c r="A1552">
        <v>750</v>
      </c>
      <c r="B1552" t="s">
        <v>8221</v>
      </c>
    </row>
    <row r="1553" spans="1:2" x14ac:dyDescent="0.3">
      <c r="A1553">
        <v>3500</v>
      </c>
      <c r="B1553" t="s">
        <v>8221</v>
      </c>
    </row>
    <row r="1554" spans="1:2" x14ac:dyDescent="0.3">
      <c r="A1554">
        <v>4300</v>
      </c>
      <c r="B1554" t="s">
        <v>8221</v>
      </c>
    </row>
    <row r="1555" spans="1:2" x14ac:dyDescent="0.3">
      <c r="A1555">
        <v>6000</v>
      </c>
      <c r="B1555" t="s">
        <v>8221</v>
      </c>
    </row>
    <row r="1556" spans="1:2" x14ac:dyDescent="0.3">
      <c r="A1556">
        <v>20000</v>
      </c>
      <c r="B1556" t="s">
        <v>8221</v>
      </c>
    </row>
    <row r="1557" spans="1:2" x14ac:dyDescent="0.3">
      <c r="A1557">
        <v>750</v>
      </c>
      <c r="B1557" t="s">
        <v>8221</v>
      </c>
    </row>
    <row r="1558" spans="1:2" x14ac:dyDescent="0.3">
      <c r="A1558">
        <v>1500</v>
      </c>
      <c r="B1558" t="s">
        <v>8221</v>
      </c>
    </row>
    <row r="1559" spans="1:2" x14ac:dyDescent="0.3">
      <c r="A1559">
        <v>2500</v>
      </c>
      <c r="B1559" t="s">
        <v>8221</v>
      </c>
    </row>
    <row r="1560" spans="1:2" x14ac:dyDescent="0.3">
      <c r="A1560">
        <v>750</v>
      </c>
      <c r="B1560" t="s">
        <v>8221</v>
      </c>
    </row>
    <row r="1561" spans="1:2" x14ac:dyDescent="0.3">
      <c r="A1561">
        <v>15000</v>
      </c>
      <c r="B1561" t="s">
        <v>8221</v>
      </c>
    </row>
    <row r="1562" spans="1:2" x14ac:dyDescent="0.3">
      <c r="A1562">
        <v>2500</v>
      </c>
      <c r="B1562" t="s">
        <v>8221</v>
      </c>
    </row>
    <row r="1563" spans="1:2" x14ac:dyDescent="0.3">
      <c r="A1563">
        <v>10000</v>
      </c>
      <c r="B1563" t="s">
        <v>8220</v>
      </c>
    </row>
    <row r="1564" spans="1:2" x14ac:dyDescent="0.3">
      <c r="A1564">
        <v>4000</v>
      </c>
      <c r="B1564" t="s">
        <v>8220</v>
      </c>
    </row>
    <row r="1565" spans="1:2" x14ac:dyDescent="0.3">
      <c r="A1565">
        <v>6000</v>
      </c>
      <c r="B1565" t="s">
        <v>8220</v>
      </c>
    </row>
    <row r="1566" spans="1:2" x14ac:dyDescent="0.3">
      <c r="A1566">
        <v>10000</v>
      </c>
      <c r="B1566" t="s">
        <v>8220</v>
      </c>
    </row>
    <row r="1567" spans="1:2" x14ac:dyDescent="0.3">
      <c r="A1567">
        <v>4000</v>
      </c>
      <c r="B1567" t="s">
        <v>8220</v>
      </c>
    </row>
    <row r="1568" spans="1:2" x14ac:dyDescent="0.3">
      <c r="A1568">
        <v>30000</v>
      </c>
      <c r="B1568" t="s">
        <v>8220</v>
      </c>
    </row>
    <row r="1569" spans="1:2" x14ac:dyDescent="0.3">
      <c r="A1569">
        <v>8500</v>
      </c>
      <c r="B1569" t="s">
        <v>8220</v>
      </c>
    </row>
    <row r="1570" spans="1:2" x14ac:dyDescent="0.3">
      <c r="A1570">
        <v>25000</v>
      </c>
      <c r="B1570" t="s">
        <v>8220</v>
      </c>
    </row>
    <row r="1571" spans="1:2" x14ac:dyDescent="0.3">
      <c r="A1571">
        <v>30000</v>
      </c>
      <c r="B1571" t="s">
        <v>8220</v>
      </c>
    </row>
    <row r="1572" spans="1:2" x14ac:dyDescent="0.3">
      <c r="A1572">
        <v>6000</v>
      </c>
      <c r="B1572" t="s">
        <v>8220</v>
      </c>
    </row>
    <row r="1573" spans="1:2" x14ac:dyDescent="0.3">
      <c r="A1573">
        <v>12100</v>
      </c>
      <c r="B1573" t="s">
        <v>8220</v>
      </c>
    </row>
    <row r="1574" spans="1:2" x14ac:dyDescent="0.3">
      <c r="A1574">
        <v>2500</v>
      </c>
      <c r="B1574" t="s">
        <v>8220</v>
      </c>
    </row>
    <row r="1575" spans="1:2" x14ac:dyDescent="0.3">
      <c r="A1575">
        <v>9000</v>
      </c>
      <c r="B1575" t="s">
        <v>8220</v>
      </c>
    </row>
    <row r="1576" spans="1:2" x14ac:dyDescent="0.3">
      <c r="A1576">
        <v>10000</v>
      </c>
      <c r="B1576" t="s">
        <v>8220</v>
      </c>
    </row>
    <row r="1577" spans="1:2" x14ac:dyDescent="0.3">
      <c r="A1577">
        <v>10000</v>
      </c>
      <c r="B1577" t="s">
        <v>8220</v>
      </c>
    </row>
    <row r="1578" spans="1:2" x14ac:dyDescent="0.3">
      <c r="A1578">
        <v>5000</v>
      </c>
      <c r="B1578" t="s">
        <v>8220</v>
      </c>
    </row>
    <row r="1579" spans="1:2" x14ac:dyDescent="0.3">
      <c r="A1579">
        <v>10000</v>
      </c>
      <c r="B1579" t="s">
        <v>8220</v>
      </c>
    </row>
    <row r="1580" spans="1:2" x14ac:dyDescent="0.3">
      <c r="A1580">
        <v>1897</v>
      </c>
      <c r="B1580" t="s">
        <v>8220</v>
      </c>
    </row>
    <row r="1581" spans="1:2" x14ac:dyDescent="0.3">
      <c r="A1581">
        <v>3333</v>
      </c>
      <c r="B1581" t="s">
        <v>8220</v>
      </c>
    </row>
    <row r="1582" spans="1:2" x14ac:dyDescent="0.3">
      <c r="A1582">
        <v>1750</v>
      </c>
      <c r="B1582" t="s">
        <v>8220</v>
      </c>
    </row>
    <row r="1583" spans="1:2" x14ac:dyDescent="0.3">
      <c r="A1583">
        <v>1000</v>
      </c>
      <c r="B1583" t="s">
        <v>8221</v>
      </c>
    </row>
    <row r="1584" spans="1:2" x14ac:dyDescent="0.3">
      <c r="A1584">
        <v>1000</v>
      </c>
      <c r="B1584" t="s">
        <v>8221</v>
      </c>
    </row>
    <row r="1585" spans="1:2" x14ac:dyDescent="0.3">
      <c r="A1585">
        <v>20000</v>
      </c>
      <c r="B1585" t="s">
        <v>8221</v>
      </c>
    </row>
    <row r="1586" spans="1:2" x14ac:dyDescent="0.3">
      <c r="A1586">
        <v>1200</v>
      </c>
      <c r="B1586" t="s">
        <v>8221</v>
      </c>
    </row>
    <row r="1587" spans="1:2" x14ac:dyDescent="0.3">
      <c r="A1587">
        <v>2000</v>
      </c>
      <c r="B1587" t="s">
        <v>8221</v>
      </c>
    </row>
    <row r="1588" spans="1:2" x14ac:dyDescent="0.3">
      <c r="A1588">
        <v>1500</v>
      </c>
      <c r="B1588" t="s">
        <v>8221</v>
      </c>
    </row>
    <row r="1589" spans="1:2" x14ac:dyDescent="0.3">
      <c r="A1589">
        <v>7500</v>
      </c>
      <c r="B1589" t="s">
        <v>8221</v>
      </c>
    </row>
    <row r="1590" spans="1:2" x14ac:dyDescent="0.3">
      <c r="A1590">
        <v>516</v>
      </c>
      <c r="B1590" t="s">
        <v>8221</v>
      </c>
    </row>
    <row r="1591" spans="1:2" x14ac:dyDescent="0.3">
      <c r="A1591">
        <v>1200</v>
      </c>
      <c r="B1591" t="s">
        <v>8221</v>
      </c>
    </row>
    <row r="1592" spans="1:2" x14ac:dyDescent="0.3">
      <c r="A1592">
        <v>60000</v>
      </c>
      <c r="B1592" t="s">
        <v>8221</v>
      </c>
    </row>
    <row r="1593" spans="1:2" x14ac:dyDescent="0.3">
      <c r="A1593">
        <v>14000</v>
      </c>
      <c r="B1593" t="s">
        <v>8221</v>
      </c>
    </row>
    <row r="1594" spans="1:2" x14ac:dyDescent="0.3">
      <c r="A1594">
        <v>25</v>
      </c>
      <c r="B1594" t="s">
        <v>8221</v>
      </c>
    </row>
    <row r="1595" spans="1:2" x14ac:dyDescent="0.3">
      <c r="A1595">
        <v>22000</v>
      </c>
      <c r="B1595" t="s">
        <v>8221</v>
      </c>
    </row>
    <row r="1596" spans="1:2" x14ac:dyDescent="0.3">
      <c r="A1596">
        <v>1000</v>
      </c>
      <c r="B1596" t="s">
        <v>8221</v>
      </c>
    </row>
    <row r="1597" spans="1:2" x14ac:dyDescent="0.3">
      <c r="A1597">
        <v>100000</v>
      </c>
      <c r="B1597" t="s">
        <v>8221</v>
      </c>
    </row>
    <row r="1598" spans="1:2" x14ac:dyDescent="0.3">
      <c r="A1598">
        <v>3250</v>
      </c>
      <c r="B1598" t="s">
        <v>8221</v>
      </c>
    </row>
    <row r="1599" spans="1:2" x14ac:dyDescent="0.3">
      <c r="A1599">
        <v>15000</v>
      </c>
      <c r="B1599" t="s">
        <v>8221</v>
      </c>
    </row>
    <row r="1600" spans="1:2" x14ac:dyDescent="0.3">
      <c r="A1600">
        <v>800</v>
      </c>
      <c r="B1600" t="s">
        <v>8221</v>
      </c>
    </row>
    <row r="1601" spans="1:2" x14ac:dyDescent="0.3">
      <c r="A1601">
        <v>500</v>
      </c>
      <c r="B1601" t="s">
        <v>8221</v>
      </c>
    </row>
    <row r="1602" spans="1:2" x14ac:dyDescent="0.3">
      <c r="A1602">
        <v>5000</v>
      </c>
      <c r="B1602" t="s">
        <v>8221</v>
      </c>
    </row>
    <row r="1603" spans="1:2" x14ac:dyDescent="0.3">
      <c r="A1603">
        <v>2500</v>
      </c>
      <c r="B1603" t="s">
        <v>8219</v>
      </c>
    </row>
    <row r="1604" spans="1:2" x14ac:dyDescent="0.3">
      <c r="A1604">
        <v>1500</v>
      </c>
      <c r="B1604" t="s">
        <v>8219</v>
      </c>
    </row>
    <row r="1605" spans="1:2" x14ac:dyDescent="0.3">
      <c r="A1605">
        <v>2000</v>
      </c>
      <c r="B1605" t="s">
        <v>8219</v>
      </c>
    </row>
    <row r="1606" spans="1:2" x14ac:dyDescent="0.3">
      <c r="A1606">
        <v>2800</v>
      </c>
      <c r="B1606" t="s">
        <v>8219</v>
      </c>
    </row>
    <row r="1607" spans="1:2" x14ac:dyDescent="0.3">
      <c r="A1607">
        <v>6000</v>
      </c>
      <c r="B1607" t="s">
        <v>8219</v>
      </c>
    </row>
    <row r="1608" spans="1:2" x14ac:dyDescent="0.3">
      <c r="A1608">
        <v>8000</v>
      </c>
      <c r="B1608" t="s">
        <v>8219</v>
      </c>
    </row>
    <row r="1609" spans="1:2" x14ac:dyDescent="0.3">
      <c r="A1609">
        <v>10000</v>
      </c>
      <c r="B1609" t="s">
        <v>8219</v>
      </c>
    </row>
    <row r="1610" spans="1:2" x14ac:dyDescent="0.3">
      <c r="A1610">
        <v>1200</v>
      </c>
      <c r="B1610" t="s">
        <v>8219</v>
      </c>
    </row>
    <row r="1611" spans="1:2" x14ac:dyDescent="0.3">
      <c r="A1611">
        <v>1500</v>
      </c>
      <c r="B1611" t="s">
        <v>8219</v>
      </c>
    </row>
    <row r="1612" spans="1:2" x14ac:dyDescent="0.3">
      <c r="A1612">
        <v>2000</v>
      </c>
      <c r="B1612" t="s">
        <v>8219</v>
      </c>
    </row>
    <row r="1613" spans="1:2" x14ac:dyDescent="0.3">
      <c r="A1613">
        <v>800</v>
      </c>
      <c r="B1613" t="s">
        <v>8219</v>
      </c>
    </row>
    <row r="1614" spans="1:2" x14ac:dyDescent="0.3">
      <c r="A1614">
        <v>500</v>
      </c>
      <c r="B1614" t="s">
        <v>8219</v>
      </c>
    </row>
    <row r="1615" spans="1:2" x14ac:dyDescent="0.3">
      <c r="A1615">
        <v>1000</v>
      </c>
      <c r="B1615" t="s">
        <v>8219</v>
      </c>
    </row>
    <row r="1616" spans="1:2" x14ac:dyDescent="0.3">
      <c r="A1616">
        <v>5000</v>
      </c>
      <c r="B1616" t="s">
        <v>8219</v>
      </c>
    </row>
    <row r="1617" spans="1:2" x14ac:dyDescent="0.3">
      <c r="A1617">
        <v>8000</v>
      </c>
      <c r="B1617" t="s">
        <v>8219</v>
      </c>
    </row>
    <row r="1618" spans="1:2" x14ac:dyDescent="0.3">
      <c r="A1618">
        <v>10000</v>
      </c>
      <c r="B1618" t="s">
        <v>8219</v>
      </c>
    </row>
    <row r="1619" spans="1:2" x14ac:dyDescent="0.3">
      <c r="A1619">
        <v>7000</v>
      </c>
      <c r="B1619" t="s">
        <v>8219</v>
      </c>
    </row>
    <row r="1620" spans="1:2" x14ac:dyDescent="0.3">
      <c r="A1620">
        <v>1500</v>
      </c>
      <c r="B1620" t="s">
        <v>8219</v>
      </c>
    </row>
    <row r="1621" spans="1:2" x14ac:dyDescent="0.3">
      <c r="A1621">
        <v>1500</v>
      </c>
      <c r="B1621" t="s">
        <v>8219</v>
      </c>
    </row>
    <row r="1622" spans="1:2" x14ac:dyDescent="0.3">
      <c r="A1622">
        <v>1000</v>
      </c>
      <c r="B1622" t="s">
        <v>8219</v>
      </c>
    </row>
    <row r="1623" spans="1:2" x14ac:dyDescent="0.3">
      <c r="A1623">
        <v>5000</v>
      </c>
      <c r="B1623" t="s">
        <v>8219</v>
      </c>
    </row>
    <row r="1624" spans="1:2" x14ac:dyDescent="0.3">
      <c r="A1624">
        <v>6900</v>
      </c>
      <c r="B1624" t="s">
        <v>8219</v>
      </c>
    </row>
    <row r="1625" spans="1:2" x14ac:dyDescent="0.3">
      <c r="A1625">
        <v>750</v>
      </c>
      <c r="B1625" t="s">
        <v>8219</v>
      </c>
    </row>
    <row r="1626" spans="1:2" x14ac:dyDescent="0.3">
      <c r="A1626">
        <v>1000</v>
      </c>
      <c r="B1626" t="s">
        <v>8219</v>
      </c>
    </row>
    <row r="1627" spans="1:2" x14ac:dyDescent="0.3">
      <c r="A1627">
        <v>7500</v>
      </c>
      <c r="B1627" t="s">
        <v>8219</v>
      </c>
    </row>
    <row r="1628" spans="1:2" x14ac:dyDescent="0.3">
      <c r="A1628">
        <v>8000</v>
      </c>
      <c r="B1628" t="s">
        <v>8219</v>
      </c>
    </row>
    <row r="1629" spans="1:2" x14ac:dyDescent="0.3">
      <c r="A1629">
        <v>2000</v>
      </c>
      <c r="B1629" t="s">
        <v>8219</v>
      </c>
    </row>
    <row r="1630" spans="1:2" x14ac:dyDescent="0.3">
      <c r="A1630">
        <v>4000</v>
      </c>
      <c r="B1630" t="s">
        <v>8219</v>
      </c>
    </row>
    <row r="1631" spans="1:2" x14ac:dyDescent="0.3">
      <c r="A1631">
        <v>6000</v>
      </c>
      <c r="B1631" t="s">
        <v>8219</v>
      </c>
    </row>
    <row r="1632" spans="1:2" x14ac:dyDescent="0.3">
      <c r="A1632">
        <v>4000</v>
      </c>
      <c r="B1632" t="s">
        <v>8219</v>
      </c>
    </row>
    <row r="1633" spans="1:2" x14ac:dyDescent="0.3">
      <c r="A1633">
        <v>10000</v>
      </c>
      <c r="B1633" t="s">
        <v>8219</v>
      </c>
    </row>
    <row r="1634" spans="1:2" x14ac:dyDescent="0.3">
      <c r="A1634">
        <v>4000</v>
      </c>
      <c r="B1634" t="s">
        <v>8219</v>
      </c>
    </row>
    <row r="1635" spans="1:2" x14ac:dyDescent="0.3">
      <c r="A1635">
        <v>10000</v>
      </c>
      <c r="B1635" t="s">
        <v>8219</v>
      </c>
    </row>
    <row r="1636" spans="1:2" x14ac:dyDescent="0.3">
      <c r="A1636">
        <v>2000</v>
      </c>
      <c r="B1636" t="s">
        <v>8219</v>
      </c>
    </row>
    <row r="1637" spans="1:2" x14ac:dyDescent="0.3">
      <c r="A1637">
        <v>2000</v>
      </c>
      <c r="B1637" t="s">
        <v>8219</v>
      </c>
    </row>
    <row r="1638" spans="1:2" x14ac:dyDescent="0.3">
      <c r="A1638">
        <v>4500</v>
      </c>
      <c r="B1638" t="s">
        <v>8219</v>
      </c>
    </row>
    <row r="1639" spans="1:2" x14ac:dyDescent="0.3">
      <c r="A1639">
        <v>500</v>
      </c>
      <c r="B1639" t="s">
        <v>8219</v>
      </c>
    </row>
    <row r="1640" spans="1:2" x14ac:dyDescent="0.3">
      <c r="A1640">
        <v>1000</v>
      </c>
      <c r="B1640" t="s">
        <v>8219</v>
      </c>
    </row>
    <row r="1641" spans="1:2" x14ac:dyDescent="0.3">
      <c r="A1641">
        <v>1800</v>
      </c>
      <c r="B1641" t="s">
        <v>8219</v>
      </c>
    </row>
    <row r="1642" spans="1:2" x14ac:dyDescent="0.3">
      <c r="A1642">
        <v>400</v>
      </c>
      <c r="B1642" t="s">
        <v>8219</v>
      </c>
    </row>
    <row r="1643" spans="1:2" x14ac:dyDescent="0.3">
      <c r="A1643">
        <v>2500</v>
      </c>
      <c r="B1643" t="s">
        <v>8219</v>
      </c>
    </row>
    <row r="1644" spans="1:2" x14ac:dyDescent="0.3">
      <c r="A1644">
        <v>1200</v>
      </c>
      <c r="B1644" t="s">
        <v>8219</v>
      </c>
    </row>
    <row r="1645" spans="1:2" x14ac:dyDescent="0.3">
      <c r="A1645">
        <v>5000</v>
      </c>
      <c r="B1645" t="s">
        <v>8219</v>
      </c>
    </row>
    <row r="1646" spans="1:2" x14ac:dyDescent="0.3">
      <c r="A1646">
        <v>10000</v>
      </c>
      <c r="B1646" t="s">
        <v>8219</v>
      </c>
    </row>
    <row r="1647" spans="1:2" x14ac:dyDescent="0.3">
      <c r="A1647">
        <v>5000</v>
      </c>
      <c r="B1647" t="s">
        <v>8219</v>
      </c>
    </row>
    <row r="1648" spans="1:2" x14ac:dyDescent="0.3">
      <c r="A1648">
        <v>2000</v>
      </c>
      <c r="B1648" t="s">
        <v>8219</v>
      </c>
    </row>
    <row r="1649" spans="1:2" x14ac:dyDescent="0.3">
      <c r="A1649">
        <v>5000</v>
      </c>
      <c r="B1649" t="s">
        <v>8219</v>
      </c>
    </row>
    <row r="1650" spans="1:2" x14ac:dyDescent="0.3">
      <c r="A1650">
        <v>2300</v>
      </c>
      <c r="B1650" t="s">
        <v>8219</v>
      </c>
    </row>
    <row r="1651" spans="1:2" x14ac:dyDescent="0.3">
      <c r="A1651">
        <v>3800</v>
      </c>
      <c r="B1651" t="s">
        <v>8219</v>
      </c>
    </row>
    <row r="1652" spans="1:2" x14ac:dyDescent="0.3">
      <c r="A1652">
        <v>2000</v>
      </c>
      <c r="B1652" t="s">
        <v>8219</v>
      </c>
    </row>
    <row r="1653" spans="1:2" x14ac:dyDescent="0.3">
      <c r="A1653">
        <v>2000</v>
      </c>
      <c r="B1653" t="s">
        <v>8219</v>
      </c>
    </row>
    <row r="1654" spans="1:2" x14ac:dyDescent="0.3">
      <c r="A1654">
        <v>4500</v>
      </c>
      <c r="B1654" t="s">
        <v>8219</v>
      </c>
    </row>
    <row r="1655" spans="1:2" x14ac:dyDescent="0.3">
      <c r="A1655">
        <v>5000</v>
      </c>
      <c r="B1655" t="s">
        <v>8219</v>
      </c>
    </row>
    <row r="1656" spans="1:2" x14ac:dyDescent="0.3">
      <c r="A1656">
        <v>1100</v>
      </c>
      <c r="B1656" t="s">
        <v>8219</v>
      </c>
    </row>
    <row r="1657" spans="1:2" x14ac:dyDescent="0.3">
      <c r="A1657">
        <v>1500</v>
      </c>
      <c r="B1657" t="s">
        <v>8219</v>
      </c>
    </row>
    <row r="1658" spans="1:2" x14ac:dyDescent="0.3">
      <c r="A1658">
        <v>7500</v>
      </c>
      <c r="B1658" t="s">
        <v>8219</v>
      </c>
    </row>
    <row r="1659" spans="1:2" x14ac:dyDescent="0.3">
      <c r="A1659">
        <v>25000</v>
      </c>
      <c r="B1659" t="s">
        <v>8219</v>
      </c>
    </row>
    <row r="1660" spans="1:2" x14ac:dyDescent="0.3">
      <c r="A1660">
        <v>6000</v>
      </c>
      <c r="B1660" t="s">
        <v>8219</v>
      </c>
    </row>
    <row r="1661" spans="1:2" x14ac:dyDescent="0.3">
      <c r="A1661">
        <v>500</v>
      </c>
      <c r="B1661" t="s">
        <v>8219</v>
      </c>
    </row>
    <row r="1662" spans="1:2" x14ac:dyDescent="0.3">
      <c r="A1662">
        <v>80</v>
      </c>
      <c r="B1662" t="s">
        <v>8219</v>
      </c>
    </row>
    <row r="1663" spans="1:2" x14ac:dyDescent="0.3">
      <c r="A1663">
        <v>7900</v>
      </c>
      <c r="B1663" t="s">
        <v>8219</v>
      </c>
    </row>
    <row r="1664" spans="1:2" x14ac:dyDescent="0.3">
      <c r="A1664">
        <v>8000</v>
      </c>
      <c r="B1664" t="s">
        <v>8219</v>
      </c>
    </row>
    <row r="1665" spans="1:2" x14ac:dyDescent="0.3">
      <c r="A1665">
        <v>1000</v>
      </c>
      <c r="B1665" t="s">
        <v>8219</v>
      </c>
    </row>
    <row r="1666" spans="1:2" x14ac:dyDescent="0.3">
      <c r="A1666">
        <v>2500</v>
      </c>
      <c r="B1666" t="s">
        <v>8219</v>
      </c>
    </row>
    <row r="1667" spans="1:2" x14ac:dyDescent="0.3">
      <c r="A1667">
        <v>3500</v>
      </c>
      <c r="B1667" t="s">
        <v>8219</v>
      </c>
    </row>
    <row r="1668" spans="1:2" x14ac:dyDescent="0.3">
      <c r="A1668">
        <v>2500</v>
      </c>
      <c r="B1668" t="s">
        <v>8219</v>
      </c>
    </row>
    <row r="1669" spans="1:2" x14ac:dyDescent="0.3">
      <c r="A1669">
        <v>3400</v>
      </c>
      <c r="B1669" t="s">
        <v>8219</v>
      </c>
    </row>
    <row r="1670" spans="1:2" x14ac:dyDescent="0.3">
      <c r="A1670">
        <v>8000</v>
      </c>
      <c r="B1670" t="s">
        <v>8219</v>
      </c>
    </row>
    <row r="1671" spans="1:2" x14ac:dyDescent="0.3">
      <c r="A1671">
        <v>2000</v>
      </c>
      <c r="B1671" t="s">
        <v>8219</v>
      </c>
    </row>
    <row r="1672" spans="1:2" x14ac:dyDescent="0.3">
      <c r="A1672">
        <v>1000</v>
      </c>
      <c r="B1672" t="s">
        <v>8219</v>
      </c>
    </row>
    <row r="1673" spans="1:2" x14ac:dyDescent="0.3">
      <c r="A1673">
        <v>2000</v>
      </c>
      <c r="B1673" t="s">
        <v>8219</v>
      </c>
    </row>
    <row r="1674" spans="1:2" x14ac:dyDescent="0.3">
      <c r="A1674">
        <v>1700</v>
      </c>
      <c r="B1674" t="s">
        <v>8219</v>
      </c>
    </row>
    <row r="1675" spans="1:2" x14ac:dyDescent="0.3">
      <c r="A1675">
        <v>2100</v>
      </c>
      <c r="B1675" t="s">
        <v>8219</v>
      </c>
    </row>
    <row r="1676" spans="1:2" x14ac:dyDescent="0.3">
      <c r="A1676">
        <v>5000</v>
      </c>
      <c r="B1676" t="s">
        <v>8219</v>
      </c>
    </row>
    <row r="1677" spans="1:2" x14ac:dyDescent="0.3">
      <c r="A1677">
        <v>1000</v>
      </c>
      <c r="B1677" t="s">
        <v>8219</v>
      </c>
    </row>
    <row r="1678" spans="1:2" x14ac:dyDescent="0.3">
      <c r="A1678">
        <v>3000</v>
      </c>
      <c r="B1678" t="s">
        <v>8219</v>
      </c>
    </row>
    <row r="1679" spans="1:2" x14ac:dyDescent="0.3">
      <c r="A1679">
        <v>6000</v>
      </c>
      <c r="B1679" t="s">
        <v>8219</v>
      </c>
    </row>
    <row r="1680" spans="1:2" x14ac:dyDescent="0.3">
      <c r="A1680">
        <v>1500</v>
      </c>
      <c r="B1680" t="s">
        <v>8219</v>
      </c>
    </row>
    <row r="1681" spans="1:2" x14ac:dyDescent="0.3">
      <c r="A1681">
        <v>2000</v>
      </c>
      <c r="B1681" t="s">
        <v>8219</v>
      </c>
    </row>
    <row r="1682" spans="1:2" x14ac:dyDescent="0.3">
      <c r="A1682">
        <v>1000</v>
      </c>
      <c r="B1682" t="s">
        <v>8219</v>
      </c>
    </row>
    <row r="1683" spans="1:2" x14ac:dyDescent="0.3">
      <c r="A1683">
        <v>65000</v>
      </c>
      <c r="B1683" t="s">
        <v>8222</v>
      </c>
    </row>
    <row r="1684" spans="1:2" x14ac:dyDescent="0.3">
      <c r="A1684">
        <v>6000</v>
      </c>
      <c r="B1684" t="s">
        <v>8222</v>
      </c>
    </row>
    <row r="1685" spans="1:2" x14ac:dyDescent="0.3">
      <c r="A1685">
        <v>3500</v>
      </c>
      <c r="B1685" t="s">
        <v>8222</v>
      </c>
    </row>
    <row r="1686" spans="1:2" x14ac:dyDescent="0.3">
      <c r="A1686">
        <v>8000</v>
      </c>
      <c r="B1686" t="s">
        <v>8222</v>
      </c>
    </row>
    <row r="1687" spans="1:2" x14ac:dyDescent="0.3">
      <c r="A1687">
        <v>350</v>
      </c>
      <c r="B1687" t="s">
        <v>8222</v>
      </c>
    </row>
    <row r="1688" spans="1:2" x14ac:dyDescent="0.3">
      <c r="A1688">
        <v>5000</v>
      </c>
      <c r="B1688" t="s">
        <v>8222</v>
      </c>
    </row>
    <row r="1689" spans="1:2" x14ac:dyDescent="0.3">
      <c r="A1689">
        <v>10000</v>
      </c>
      <c r="B1689" t="s">
        <v>8222</v>
      </c>
    </row>
    <row r="1690" spans="1:2" x14ac:dyDescent="0.3">
      <c r="A1690">
        <v>4000</v>
      </c>
      <c r="B1690" t="s">
        <v>8222</v>
      </c>
    </row>
    <row r="1691" spans="1:2" x14ac:dyDescent="0.3">
      <c r="A1691">
        <v>2400</v>
      </c>
      <c r="B1691" t="s">
        <v>8222</v>
      </c>
    </row>
    <row r="1692" spans="1:2" x14ac:dyDescent="0.3">
      <c r="A1692">
        <v>2500</v>
      </c>
      <c r="B1692" t="s">
        <v>8222</v>
      </c>
    </row>
    <row r="1693" spans="1:2" x14ac:dyDescent="0.3">
      <c r="A1693">
        <v>30000</v>
      </c>
      <c r="B1693" t="s">
        <v>8222</v>
      </c>
    </row>
    <row r="1694" spans="1:2" x14ac:dyDescent="0.3">
      <c r="A1694">
        <v>5000</v>
      </c>
      <c r="B1694" t="s">
        <v>8222</v>
      </c>
    </row>
    <row r="1695" spans="1:2" x14ac:dyDescent="0.3">
      <c r="A1695">
        <v>3000</v>
      </c>
      <c r="B1695" t="s">
        <v>8222</v>
      </c>
    </row>
    <row r="1696" spans="1:2" x14ac:dyDescent="0.3">
      <c r="A1696">
        <v>10000</v>
      </c>
      <c r="B1696" t="s">
        <v>8222</v>
      </c>
    </row>
    <row r="1697" spans="1:2" x14ac:dyDescent="0.3">
      <c r="A1697">
        <v>12000</v>
      </c>
      <c r="B1697" t="s">
        <v>8222</v>
      </c>
    </row>
    <row r="1698" spans="1:2" x14ac:dyDescent="0.3">
      <c r="A1698">
        <v>300000</v>
      </c>
      <c r="B1698" t="s">
        <v>8222</v>
      </c>
    </row>
    <row r="1699" spans="1:2" x14ac:dyDescent="0.3">
      <c r="A1699">
        <v>12500</v>
      </c>
      <c r="B1699" t="s">
        <v>8222</v>
      </c>
    </row>
    <row r="1700" spans="1:2" x14ac:dyDescent="0.3">
      <c r="A1700">
        <v>125000</v>
      </c>
      <c r="B1700" t="s">
        <v>8222</v>
      </c>
    </row>
    <row r="1701" spans="1:2" x14ac:dyDescent="0.3">
      <c r="A1701">
        <v>5105</v>
      </c>
      <c r="B1701" t="s">
        <v>8222</v>
      </c>
    </row>
    <row r="1702" spans="1:2" x14ac:dyDescent="0.3">
      <c r="A1702">
        <v>20000</v>
      </c>
      <c r="B1702" t="s">
        <v>8222</v>
      </c>
    </row>
    <row r="1703" spans="1:2" x14ac:dyDescent="0.3">
      <c r="A1703">
        <v>5050</v>
      </c>
      <c r="B1703" t="s">
        <v>8221</v>
      </c>
    </row>
    <row r="1704" spans="1:2" x14ac:dyDescent="0.3">
      <c r="A1704">
        <v>16500</v>
      </c>
      <c r="B1704" t="s">
        <v>8221</v>
      </c>
    </row>
    <row r="1705" spans="1:2" x14ac:dyDescent="0.3">
      <c r="A1705">
        <v>5000</v>
      </c>
      <c r="B1705" t="s">
        <v>8221</v>
      </c>
    </row>
    <row r="1706" spans="1:2" x14ac:dyDescent="0.3">
      <c r="A1706">
        <v>2000</v>
      </c>
      <c r="B1706" t="s">
        <v>8221</v>
      </c>
    </row>
    <row r="1707" spans="1:2" x14ac:dyDescent="0.3">
      <c r="A1707">
        <v>2000</v>
      </c>
      <c r="B1707" t="s">
        <v>8221</v>
      </c>
    </row>
    <row r="1708" spans="1:2" x14ac:dyDescent="0.3">
      <c r="A1708">
        <v>5500</v>
      </c>
      <c r="B1708" t="s">
        <v>8221</v>
      </c>
    </row>
    <row r="1709" spans="1:2" x14ac:dyDescent="0.3">
      <c r="A1709">
        <v>5000</v>
      </c>
      <c r="B1709" t="s">
        <v>8221</v>
      </c>
    </row>
    <row r="1710" spans="1:2" x14ac:dyDescent="0.3">
      <c r="A1710">
        <v>7000</v>
      </c>
      <c r="B1710" t="s">
        <v>8221</v>
      </c>
    </row>
    <row r="1711" spans="1:2" x14ac:dyDescent="0.3">
      <c r="A1711">
        <v>1750</v>
      </c>
      <c r="B1711" t="s">
        <v>8221</v>
      </c>
    </row>
    <row r="1712" spans="1:2" x14ac:dyDescent="0.3">
      <c r="A1712">
        <v>5000</v>
      </c>
      <c r="B1712" t="s">
        <v>8221</v>
      </c>
    </row>
    <row r="1713" spans="1:2" x14ac:dyDescent="0.3">
      <c r="A1713">
        <v>10000</v>
      </c>
      <c r="B1713" t="s">
        <v>8221</v>
      </c>
    </row>
    <row r="1714" spans="1:2" x14ac:dyDescent="0.3">
      <c r="A1714">
        <v>5000</v>
      </c>
      <c r="B1714" t="s">
        <v>8221</v>
      </c>
    </row>
    <row r="1715" spans="1:2" x14ac:dyDescent="0.3">
      <c r="A1715">
        <v>3000</v>
      </c>
      <c r="B1715" t="s">
        <v>8221</v>
      </c>
    </row>
    <row r="1716" spans="1:2" x14ac:dyDescent="0.3">
      <c r="A1716">
        <v>25000</v>
      </c>
      <c r="B1716" t="s">
        <v>8221</v>
      </c>
    </row>
    <row r="1717" spans="1:2" x14ac:dyDescent="0.3">
      <c r="A1717">
        <v>5000</v>
      </c>
      <c r="B1717" t="s">
        <v>8221</v>
      </c>
    </row>
    <row r="1718" spans="1:2" x14ac:dyDescent="0.3">
      <c r="A1718">
        <v>2000</v>
      </c>
      <c r="B1718" t="s">
        <v>8221</v>
      </c>
    </row>
    <row r="1719" spans="1:2" x14ac:dyDescent="0.3">
      <c r="A1719">
        <v>3265</v>
      </c>
      <c r="B1719" t="s">
        <v>8221</v>
      </c>
    </row>
    <row r="1720" spans="1:2" x14ac:dyDescent="0.3">
      <c r="A1720">
        <v>35000</v>
      </c>
      <c r="B1720" t="s">
        <v>8221</v>
      </c>
    </row>
    <row r="1721" spans="1:2" x14ac:dyDescent="0.3">
      <c r="A1721">
        <v>4000</v>
      </c>
      <c r="B1721" t="s">
        <v>8221</v>
      </c>
    </row>
    <row r="1722" spans="1:2" x14ac:dyDescent="0.3">
      <c r="A1722">
        <v>4000</v>
      </c>
      <c r="B1722" t="s">
        <v>8221</v>
      </c>
    </row>
    <row r="1723" spans="1:2" x14ac:dyDescent="0.3">
      <c r="A1723">
        <v>5000</v>
      </c>
      <c r="B1723" t="s">
        <v>8221</v>
      </c>
    </row>
    <row r="1724" spans="1:2" x14ac:dyDescent="0.3">
      <c r="A1724">
        <v>2880</v>
      </c>
      <c r="B1724" t="s">
        <v>8221</v>
      </c>
    </row>
    <row r="1725" spans="1:2" x14ac:dyDescent="0.3">
      <c r="A1725">
        <v>10000</v>
      </c>
      <c r="B1725" t="s">
        <v>8221</v>
      </c>
    </row>
    <row r="1726" spans="1:2" x14ac:dyDescent="0.3">
      <c r="A1726">
        <v>6000</v>
      </c>
      <c r="B1726" t="s">
        <v>8221</v>
      </c>
    </row>
    <row r="1727" spans="1:2" x14ac:dyDescent="0.3">
      <c r="A1727">
        <v>5500</v>
      </c>
      <c r="B1727" t="s">
        <v>8221</v>
      </c>
    </row>
    <row r="1728" spans="1:2" x14ac:dyDescent="0.3">
      <c r="A1728">
        <v>6500</v>
      </c>
      <c r="B1728" t="s">
        <v>8221</v>
      </c>
    </row>
    <row r="1729" spans="1:2" x14ac:dyDescent="0.3">
      <c r="A1729">
        <v>3000</v>
      </c>
      <c r="B1729" t="s">
        <v>8221</v>
      </c>
    </row>
    <row r="1730" spans="1:2" x14ac:dyDescent="0.3">
      <c r="A1730">
        <v>1250</v>
      </c>
      <c r="B1730" t="s">
        <v>8221</v>
      </c>
    </row>
    <row r="1731" spans="1:2" x14ac:dyDescent="0.3">
      <c r="A1731">
        <v>10000</v>
      </c>
      <c r="B1731" t="s">
        <v>8221</v>
      </c>
    </row>
    <row r="1732" spans="1:2" x14ac:dyDescent="0.3">
      <c r="A1732">
        <v>3000</v>
      </c>
      <c r="B1732" t="s">
        <v>8221</v>
      </c>
    </row>
    <row r="1733" spans="1:2" x14ac:dyDescent="0.3">
      <c r="A1733">
        <v>1000</v>
      </c>
      <c r="B1733" t="s">
        <v>8221</v>
      </c>
    </row>
    <row r="1734" spans="1:2" x14ac:dyDescent="0.3">
      <c r="A1734">
        <v>4000</v>
      </c>
      <c r="B1734" t="s">
        <v>8221</v>
      </c>
    </row>
    <row r="1735" spans="1:2" x14ac:dyDescent="0.3">
      <c r="A1735">
        <v>10000</v>
      </c>
      <c r="B1735" t="s">
        <v>8221</v>
      </c>
    </row>
    <row r="1736" spans="1:2" x14ac:dyDescent="0.3">
      <c r="A1736">
        <v>4500</v>
      </c>
      <c r="B1736" t="s">
        <v>8221</v>
      </c>
    </row>
    <row r="1737" spans="1:2" x14ac:dyDescent="0.3">
      <c r="A1737">
        <v>1000</v>
      </c>
      <c r="B1737" t="s">
        <v>8221</v>
      </c>
    </row>
    <row r="1738" spans="1:2" x14ac:dyDescent="0.3">
      <c r="A1738">
        <v>3000</v>
      </c>
      <c r="B1738" t="s">
        <v>8221</v>
      </c>
    </row>
    <row r="1739" spans="1:2" x14ac:dyDescent="0.3">
      <c r="A1739">
        <v>4000</v>
      </c>
      <c r="B1739" t="s">
        <v>8221</v>
      </c>
    </row>
    <row r="1740" spans="1:2" x14ac:dyDescent="0.3">
      <c r="A1740">
        <v>5000</v>
      </c>
      <c r="B1740" t="s">
        <v>8221</v>
      </c>
    </row>
    <row r="1741" spans="1:2" x14ac:dyDescent="0.3">
      <c r="A1741">
        <v>1000</v>
      </c>
      <c r="B1741" t="s">
        <v>8221</v>
      </c>
    </row>
    <row r="1742" spans="1:2" x14ac:dyDescent="0.3">
      <c r="A1742">
        <v>3000</v>
      </c>
      <c r="B1742" t="s">
        <v>8221</v>
      </c>
    </row>
    <row r="1743" spans="1:2" x14ac:dyDescent="0.3">
      <c r="A1743">
        <v>1200</v>
      </c>
      <c r="B1743" t="s">
        <v>8219</v>
      </c>
    </row>
    <row r="1744" spans="1:2" x14ac:dyDescent="0.3">
      <c r="A1744">
        <v>2000</v>
      </c>
      <c r="B1744" t="s">
        <v>8219</v>
      </c>
    </row>
    <row r="1745" spans="1:2" x14ac:dyDescent="0.3">
      <c r="A1745">
        <v>6000</v>
      </c>
      <c r="B1745" t="s">
        <v>8219</v>
      </c>
    </row>
    <row r="1746" spans="1:2" x14ac:dyDescent="0.3">
      <c r="A1746">
        <v>5500</v>
      </c>
      <c r="B1746" t="s">
        <v>8219</v>
      </c>
    </row>
    <row r="1747" spans="1:2" x14ac:dyDescent="0.3">
      <c r="A1747">
        <v>7000</v>
      </c>
      <c r="B1747" t="s">
        <v>8219</v>
      </c>
    </row>
    <row r="1748" spans="1:2" x14ac:dyDescent="0.3">
      <c r="A1748">
        <v>15000</v>
      </c>
      <c r="B1748" t="s">
        <v>8219</v>
      </c>
    </row>
    <row r="1749" spans="1:2" x14ac:dyDescent="0.3">
      <c r="A1749">
        <v>9000</v>
      </c>
      <c r="B1749" t="s">
        <v>8219</v>
      </c>
    </row>
    <row r="1750" spans="1:2" x14ac:dyDescent="0.3">
      <c r="A1750">
        <v>50000</v>
      </c>
      <c r="B1750" t="s">
        <v>8219</v>
      </c>
    </row>
    <row r="1751" spans="1:2" x14ac:dyDescent="0.3">
      <c r="A1751">
        <v>10050</v>
      </c>
      <c r="B1751" t="s">
        <v>8219</v>
      </c>
    </row>
    <row r="1752" spans="1:2" x14ac:dyDescent="0.3">
      <c r="A1752">
        <v>5000</v>
      </c>
      <c r="B1752" t="s">
        <v>8219</v>
      </c>
    </row>
    <row r="1753" spans="1:2" x14ac:dyDescent="0.3">
      <c r="A1753">
        <v>10000</v>
      </c>
      <c r="B1753" t="s">
        <v>8219</v>
      </c>
    </row>
    <row r="1754" spans="1:2" x14ac:dyDescent="0.3">
      <c r="A1754">
        <v>1200</v>
      </c>
      <c r="B1754" t="s">
        <v>8219</v>
      </c>
    </row>
    <row r="1755" spans="1:2" x14ac:dyDescent="0.3">
      <c r="A1755">
        <v>15000</v>
      </c>
      <c r="B1755" t="s">
        <v>8219</v>
      </c>
    </row>
    <row r="1756" spans="1:2" x14ac:dyDescent="0.3">
      <c r="A1756">
        <v>8500</v>
      </c>
      <c r="B1756" t="s">
        <v>8219</v>
      </c>
    </row>
    <row r="1757" spans="1:2" x14ac:dyDescent="0.3">
      <c r="A1757">
        <v>25</v>
      </c>
      <c r="B1757" t="s">
        <v>8219</v>
      </c>
    </row>
    <row r="1758" spans="1:2" x14ac:dyDescent="0.3">
      <c r="A1758">
        <v>5500</v>
      </c>
      <c r="B1758" t="s">
        <v>8219</v>
      </c>
    </row>
    <row r="1759" spans="1:2" x14ac:dyDescent="0.3">
      <c r="A1759">
        <v>5000</v>
      </c>
      <c r="B1759" t="s">
        <v>8219</v>
      </c>
    </row>
    <row r="1760" spans="1:2" x14ac:dyDescent="0.3">
      <c r="A1760">
        <v>1000</v>
      </c>
      <c r="B1760" t="s">
        <v>8219</v>
      </c>
    </row>
    <row r="1761" spans="1:2" x14ac:dyDescent="0.3">
      <c r="A1761">
        <v>5000</v>
      </c>
      <c r="B1761" t="s">
        <v>8219</v>
      </c>
    </row>
    <row r="1762" spans="1:2" x14ac:dyDescent="0.3">
      <c r="A1762">
        <v>5000</v>
      </c>
      <c r="B1762" t="s">
        <v>8219</v>
      </c>
    </row>
    <row r="1763" spans="1:2" x14ac:dyDescent="0.3">
      <c r="A1763">
        <v>100</v>
      </c>
      <c r="B1763" t="s">
        <v>8219</v>
      </c>
    </row>
    <row r="1764" spans="1:2" x14ac:dyDescent="0.3">
      <c r="A1764">
        <v>100</v>
      </c>
      <c r="B1764" t="s">
        <v>8219</v>
      </c>
    </row>
    <row r="1765" spans="1:2" x14ac:dyDescent="0.3">
      <c r="A1765">
        <v>12000</v>
      </c>
      <c r="B1765" t="s">
        <v>8219</v>
      </c>
    </row>
    <row r="1766" spans="1:2" x14ac:dyDescent="0.3">
      <c r="A1766">
        <v>11000</v>
      </c>
      <c r="B1766" t="s">
        <v>8221</v>
      </c>
    </row>
    <row r="1767" spans="1:2" x14ac:dyDescent="0.3">
      <c r="A1767">
        <v>12500</v>
      </c>
      <c r="B1767" t="s">
        <v>8221</v>
      </c>
    </row>
    <row r="1768" spans="1:2" x14ac:dyDescent="0.3">
      <c r="A1768">
        <v>1500</v>
      </c>
      <c r="B1768" t="s">
        <v>8221</v>
      </c>
    </row>
    <row r="1769" spans="1:2" x14ac:dyDescent="0.3">
      <c r="A1769">
        <v>5000</v>
      </c>
      <c r="B1769" t="s">
        <v>8221</v>
      </c>
    </row>
    <row r="1770" spans="1:2" x14ac:dyDescent="0.3">
      <c r="A1770">
        <v>5000</v>
      </c>
      <c r="B1770" t="s">
        <v>8221</v>
      </c>
    </row>
    <row r="1771" spans="1:2" x14ac:dyDescent="0.3">
      <c r="A1771">
        <v>40000</v>
      </c>
      <c r="B1771" t="s">
        <v>8221</v>
      </c>
    </row>
    <row r="1772" spans="1:2" x14ac:dyDescent="0.3">
      <c r="A1772">
        <v>24500</v>
      </c>
      <c r="B1772" t="s">
        <v>8221</v>
      </c>
    </row>
    <row r="1773" spans="1:2" x14ac:dyDescent="0.3">
      <c r="A1773">
        <v>4200</v>
      </c>
      <c r="B1773" t="s">
        <v>8221</v>
      </c>
    </row>
    <row r="1774" spans="1:2" x14ac:dyDescent="0.3">
      <c r="A1774">
        <v>5500</v>
      </c>
      <c r="B1774" t="s">
        <v>8221</v>
      </c>
    </row>
    <row r="1775" spans="1:2" x14ac:dyDescent="0.3">
      <c r="A1775">
        <v>30000</v>
      </c>
      <c r="B1775" t="s">
        <v>8221</v>
      </c>
    </row>
    <row r="1776" spans="1:2" x14ac:dyDescent="0.3">
      <c r="A1776">
        <v>2500</v>
      </c>
      <c r="B1776" t="s">
        <v>8221</v>
      </c>
    </row>
    <row r="1777" spans="1:2" x14ac:dyDescent="0.3">
      <c r="A1777">
        <v>32500</v>
      </c>
      <c r="B1777" t="s">
        <v>8221</v>
      </c>
    </row>
    <row r="1778" spans="1:2" x14ac:dyDescent="0.3">
      <c r="A1778">
        <v>5000</v>
      </c>
      <c r="B1778" t="s">
        <v>8221</v>
      </c>
    </row>
    <row r="1779" spans="1:2" x14ac:dyDescent="0.3">
      <c r="A1779">
        <v>4800</v>
      </c>
      <c r="B1779" t="s">
        <v>8221</v>
      </c>
    </row>
    <row r="1780" spans="1:2" x14ac:dyDescent="0.3">
      <c r="A1780">
        <v>50000</v>
      </c>
      <c r="B1780" t="s">
        <v>8221</v>
      </c>
    </row>
    <row r="1781" spans="1:2" x14ac:dyDescent="0.3">
      <c r="A1781">
        <v>11000</v>
      </c>
      <c r="B1781" t="s">
        <v>8221</v>
      </c>
    </row>
    <row r="1782" spans="1:2" x14ac:dyDescent="0.3">
      <c r="A1782">
        <v>30000</v>
      </c>
      <c r="B1782" t="s">
        <v>8221</v>
      </c>
    </row>
    <row r="1783" spans="1:2" x14ac:dyDescent="0.3">
      <c r="A1783">
        <v>5500</v>
      </c>
      <c r="B1783" t="s">
        <v>8221</v>
      </c>
    </row>
    <row r="1784" spans="1:2" x14ac:dyDescent="0.3">
      <c r="A1784">
        <v>35000</v>
      </c>
      <c r="B1784" t="s">
        <v>8221</v>
      </c>
    </row>
    <row r="1785" spans="1:2" x14ac:dyDescent="0.3">
      <c r="A1785">
        <v>40000</v>
      </c>
      <c r="B1785" t="s">
        <v>8221</v>
      </c>
    </row>
    <row r="1786" spans="1:2" x14ac:dyDescent="0.3">
      <c r="A1786">
        <v>5000</v>
      </c>
      <c r="B1786" t="s">
        <v>8221</v>
      </c>
    </row>
    <row r="1787" spans="1:2" x14ac:dyDescent="0.3">
      <c r="A1787">
        <v>24000</v>
      </c>
      <c r="B1787" t="s">
        <v>8221</v>
      </c>
    </row>
    <row r="1788" spans="1:2" x14ac:dyDescent="0.3">
      <c r="A1788">
        <v>1900</v>
      </c>
      <c r="B1788" t="s">
        <v>8221</v>
      </c>
    </row>
    <row r="1789" spans="1:2" x14ac:dyDescent="0.3">
      <c r="A1789">
        <v>10000</v>
      </c>
      <c r="B1789" t="s">
        <v>8221</v>
      </c>
    </row>
    <row r="1790" spans="1:2" x14ac:dyDescent="0.3">
      <c r="A1790">
        <v>5500</v>
      </c>
      <c r="B1790" t="s">
        <v>8221</v>
      </c>
    </row>
    <row r="1791" spans="1:2" x14ac:dyDescent="0.3">
      <c r="A1791">
        <v>8000</v>
      </c>
      <c r="B1791" t="s">
        <v>8221</v>
      </c>
    </row>
    <row r="1792" spans="1:2" x14ac:dyDescent="0.3">
      <c r="A1792">
        <v>33000</v>
      </c>
      <c r="B1792" t="s">
        <v>8221</v>
      </c>
    </row>
    <row r="1793" spans="1:2" x14ac:dyDescent="0.3">
      <c r="A1793">
        <v>3000</v>
      </c>
      <c r="B1793" t="s">
        <v>8221</v>
      </c>
    </row>
    <row r="1794" spans="1:2" x14ac:dyDescent="0.3">
      <c r="A1794">
        <v>25000</v>
      </c>
      <c r="B1794" t="s">
        <v>8221</v>
      </c>
    </row>
    <row r="1795" spans="1:2" x14ac:dyDescent="0.3">
      <c r="A1795">
        <v>3000</v>
      </c>
      <c r="B1795" t="s">
        <v>8221</v>
      </c>
    </row>
    <row r="1796" spans="1:2" x14ac:dyDescent="0.3">
      <c r="A1796">
        <v>9000</v>
      </c>
      <c r="B1796" t="s">
        <v>8221</v>
      </c>
    </row>
    <row r="1797" spans="1:2" x14ac:dyDescent="0.3">
      <c r="A1797">
        <v>28000</v>
      </c>
      <c r="B1797" t="s">
        <v>8221</v>
      </c>
    </row>
    <row r="1798" spans="1:2" x14ac:dyDescent="0.3">
      <c r="A1798">
        <v>19000</v>
      </c>
      <c r="B1798" t="s">
        <v>8221</v>
      </c>
    </row>
    <row r="1799" spans="1:2" x14ac:dyDescent="0.3">
      <c r="A1799">
        <v>10000</v>
      </c>
      <c r="B1799" t="s">
        <v>8221</v>
      </c>
    </row>
    <row r="1800" spans="1:2" x14ac:dyDescent="0.3">
      <c r="A1800">
        <v>16000</v>
      </c>
      <c r="B1800" t="s">
        <v>8221</v>
      </c>
    </row>
    <row r="1801" spans="1:2" x14ac:dyDescent="0.3">
      <c r="A1801">
        <v>4000</v>
      </c>
      <c r="B1801" t="s">
        <v>8221</v>
      </c>
    </row>
    <row r="1802" spans="1:2" x14ac:dyDescent="0.3">
      <c r="A1802">
        <v>46260</v>
      </c>
      <c r="B1802" t="s">
        <v>8221</v>
      </c>
    </row>
    <row r="1803" spans="1:2" x14ac:dyDescent="0.3">
      <c r="A1803">
        <v>17000</v>
      </c>
      <c r="B1803" t="s">
        <v>8221</v>
      </c>
    </row>
    <row r="1804" spans="1:2" x14ac:dyDescent="0.3">
      <c r="A1804">
        <v>3500</v>
      </c>
      <c r="B1804" t="s">
        <v>8221</v>
      </c>
    </row>
    <row r="1805" spans="1:2" x14ac:dyDescent="0.3">
      <c r="A1805">
        <v>17500</v>
      </c>
      <c r="B1805" t="s">
        <v>8221</v>
      </c>
    </row>
    <row r="1806" spans="1:2" x14ac:dyDescent="0.3">
      <c r="A1806">
        <v>15500</v>
      </c>
      <c r="B1806" t="s">
        <v>8221</v>
      </c>
    </row>
    <row r="1807" spans="1:2" x14ac:dyDescent="0.3">
      <c r="A1807">
        <v>22500</v>
      </c>
      <c r="B1807" t="s">
        <v>8221</v>
      </c>
    </row>
    <row r="1808" spans="1:2" x14ac:dyDescent="0.3">
      <c r="A1808">
        <v>20000</v>
      </c>
      <c r="B1808" t="s">
        <v>8221</v>
      </c>
    </row>
    <row r="1809" spans="1:2" x14ac:dyDescent="0.3">
      <c r="A1809">
        <v>5000</v>
      </c>
      <c r="B1809" t="s">
        <v>8221</v>
      </c>
    </row>
    <row r="1810" spans="1:2" x14ac:dyDescent="0.3">
      <c r="A1810">
        <v>28000</v>
      </c>
      <c r="B1810" t="s">
        <v>8221</v>
      </c>
    </row>
    <row r="1811" spans="1:2" x14ac:dyDescent="0.3">
      <c r="A1811">
        <v>3500</v>
      </c>
      <c r="B1811" t="s">
        <v>8221</v>
      </c>
    </row>
    <row r="1812" spans="1:2" x14ac:dyDescent="0.3">
      <c r="A1812">
        <v>450</v>
      </c>
      <c r="B1812" t="s">
        <v>8221</v>
      </c>
    </row>
    <row r="1813" spans="1:2" x14ac:dyDescent="0.3">
      <c r="A1813">
        <v>54000</v>
      </c>
      <c r="B1813" t="s">
        <v>8221</v>
      </c>
    </row>
    <row r="1814" spans="1:2" x14ac:dyDescent="0.3">
      <c r="A1814">
        <v>6500</v>
      </c>
      <c r="B1814" t="s">
        <v>8221</v>
      </c>
    </row>
    <row r="1815" spans="1:2" x14ac:dyDescent="0.3">
      <c r="A1815">
        <v>8750</v>
      </c>
      <c r="B1815" t="s">
        <v>8221</v>
      </c>
    </row>
    <row r="1816" spans="1:2" x14ac:dyDescent="0.3">
      <c r="A1816">
        <v>12000</v>
      </c>
      <c r="B1816" t="s">
        <v>8221</v>
      </c>
    </row>
    <row r="1817" spans="1:2" x14ac:dyDescent="0.3">
      <c r="A1817">
        <v>3000</v>
      </c>
      <c r="B1817" t="s">
        <v>8221</v>
      </c>
    </row>
    <row r="1818" spans="1:2" x14ac:dyDescent="0.3">
      <c r="A1818">
        <v>25000</v>
      </c>
      <c r="B1818" t="s">
        <v>8221</v>
      </c>
    </row>
    <row r="1819" spans="1:2" x14ac:dyDescent="0.3">
      <c r="A1819">
        <v>18000</v>
      </c>
      <c r="B1819" t="s">
        <v>8221</v>
      </c>
    </row>
    <row r="1820" spans="1:2" x14ac:dyDescent="0.3">
      <c r="A1820">
        <v>15000</v>
      </c>
      <c r="B1820" t="s">
        <v>8221</v>
      </c>
    </row>
    <row r="1821" spans="1:2" x14ac:dyDescent="0.3">
      <c r="A1821">
        <v>1200</v>
      </c>
      <c r="B1821" t="s">
        <v>8221</v>
      </c>
    </row>
    <row r="1822" spans="1:2" x14ac:dyDescent="0.3">
      <c r="A1822">
        <v>26000</v>
      </c>
      <c r="B1822" t="s">
        <v>8221</v>
      </c>
    </row>
    <row r="1823" spans="1:2" x14ac:dyDescent="0.3">
      <c r="A1823">
        <v>2500</v>
      </c>
      <c r="B1823" t="s">
        <v>8219</v>
      </c>
    </row>
    <row r="1824" spans="1:2" x14ac:dyDescent="0.3">
      <c r="A1824">
        <v>300</v>
      </c>
      <c r="B1824" t="s">
        <v>8219</v>
      </c>
    </row>
    <row r="1825" spans="1:2" x14ac:dyDescent="0.3">
      <c r="A1825">
        <v>700</v>
      </c>
      <c r="B1825" t="s">
        <v>8219</v>
      </c>
    </row>
    <row r="1826" spans="1:2" x14ac:dyDescent="0.3">
      <c r="A1826">
        <v>3000</v>
      </c>
      <c r="B1826" t="s">
        <v>8219</v>
      </c>
    </row>
    <row r="1827" spans="1:2" x14ac:dyDescent="0.3">
      <c r="A1827">
        <v>2000</v>
      </c>
      <c r="B1827" t="s">
        <v>8219</v>
      </c>
    </row>
    <row r="1828" spans="1:2" x14ac:dyDescent="0.3">
      <c r="A1828">
        <v>2000</v>
      </c>
      <c r="B1828" t="s">
        <v>8219</v>
      </c>
    </row>
    <row r="1829" spans="1:2" x14ac:dyDescent="0.3">
      <c r="A1829">
        <v>8000</v>
      </c>
      <c r="B1829" t="s">
        <v>8219</v>
      </c>
    </row>
    <row r="1830" spans="1:2" x14ac:dyDescent="0.3">
      <c r="A1830">
        <v>20000</v>
      </c>
      <c r="B1830" t="s">
        <v>8219</v>
      </c>
    </row>
    <row r="1831" spans="1:2" x14ac:dyDescent="0.3">
      <c r="A1831">
        <v>1500</v>
      </c>
      <c r="B1831" t="s">
        <v>8219</v>
      </c>
    </row>
    <row r="1832" spans="1:2" x14ac:dyDescent="0.3">
      <c r="A1832">
        <v>15000</v>
      </c>
      <c r="B1832" t="s">
        <v>8219</v>
      </c>
    </row>
    <row r="1833" spans="1:2" x14ac:dyDescent="0.3">
      <c r="A1833">
        <v>1000</v>
      </c>
      <c r="B1833" t="s">
        <v>8219</v>
      </c>
    </row>
    <row r="1834" spans="1:2" x14ac:dyDescent="0.3">
      <c r="A1834">
        <v>350</v>
      </c>
      <c r="B1834" t="s">
        <v>8219</v>
      </c>
    </row>
    <row r="1835" spans="1:2" x14ac:dyDescent="0.3">
      <c r="A1835">
        <v>400</v>
      </c>
      <c r="B1835" t="s">
        <v>8219</v>
      </c>
    </row>
    <row r="1836" spans="1:2" x14ac:dyDescent="0.3">
      <c r="A1836">
        <v>10000</v>
      </c>
      <c r="B1836" t="s">
        <v>8219</v>
      </c>
    </row>
    <row r="1837" spans="1:2" x14ac:dyDescent="0.3">
      <c r="A1837">
        <v>500</v>
      </c>
      <c r="B1837" t="s">
        <v>8219</v>
      </c>
    </row>
    <row r="1838" spans="1:2" x14ac:dyDescent="0.3">
      <c r="A1838">
        <v>5000</v>
      </c>
      <c r="B1838" t="s">
        <v>8219</v>
      </c>
    </row>
    <row r="1839" spans="1:2" x14ac:dyDescent="0.3">
      <c r="A1839">
        <v>600</v>
      </c>
      <c r="B1839" t="s">
        <v>8219</v>
      </c>
    </row>
    <row r="1840" spans="1:2" x14ac:dyDescent="0.3">
      <c r="A1840">
        <v>1000</v>
      </c>
      <c r="B1840" t="s">
        <v>8219</v>
      </c>
    </row>
    <row r="1841" spans="1:2" x14ac:dyDescent="0.3">
      <c r="A1841">
        <v>1000</v>
      </c>
      <c r="B1841" t="s">
        <v>8219</v>
      </c>
    </row>
    <row r="1842" spans="1:2" x14ac:dyDescent="0.3">
      <c r="A1842">
        <v>900</v>
      </c>
      <c r="B1842" t="s">
        <v>8219</v>
      </c>
    </row>
    <row r="1843" spans="1:2" x14ac:dyDescent="0.3">
      <c r="A1843">
        <v>2000</v>
      </c>
      <c r="B1843" t="s">
        <v>8219</v>
      </c>
    </row>
    <row r="1844" spans="1:2" x14ac:dyDescent="0.3">
      <c r="A1844">
        <v>2000</v>
      </c>
      <c r="B1844" t="s">
        <v>8219</v>
      </c>
    </row>
    <row r="1845" spans="1:2" x14ac:dyDescent="0.3">
      <c r="A1845">
        <v>10000</v>
      </c>
      <c r="B1845" t="s">
        <v>8219</v>
      </c>
    </row>
    <row r="1846" spans="1:2" x14ac:dyDescent="0.3">
      <c r="A1846">
        <v>1500</v>
      </c>
      <c r="B1846" t="s">
        <v>8219</v>
      </c>
    </row>
    <row r="1847" spans="1:2" x14ac:dyDescent="0.3">
      <c r="A1847">
        <v>1000</v>
      </c>
      <c r="B1847" t="s">
        <v>8219</v>
      </c>
    </row>
    <row r="1848" spans="1:2" x14ac:dyDescent="0.3">
      <c r="A1848">
        <v>15000</v>
      </c>
      <c r="B1848" t="s">
        <v>8219</v>
      </c>
    </row>
    <row r="1849" spans="1:2" x14ac:dyDescent="0.3">
      <c r="A1849">
        <v>2500</v>
      </c>
      <c r="B1849" t="s">
        <v>8219</v>
      </c>
    </row>
    <row r="1850" spans="1:2" x14ac:dyDescent="0.3">
      <c r="A1850">
        <v>3000</v>
      </c>
      <c r="B1850" t="s">
        <v>8219</v>
      </c>
    </row>
    <row r="1851" spans="1:2" x14ac:dyDescent="0.3">
      <c r="A1851">
        <v>300</v>
      </c>
      <c r="B1851" t="s">
        <v>8219</v>
      </c>
    </row>
    <row r="1852" spans="1:2" x14ac:dyDescent="0.3">
      <c r="A1852">
        <v>9000</v>
      </c>
      <c r="B1852" t="s">
        <v>8219</v>
      </c>
    </row>
    <row r="1853" spans="1:2" x14ac:dyDescent="0.3">
      <c r="A1853">
        <v>1300</v>
      </c>
      <c r="B1853" t="s">
        <v>8219</v>
      </c>
    </row>
    <row r="1854" spans="1:2" x14ac:dyDescent="0.3">
      <c r="A1854">
        <v>15000</v>
      </c>
      <c r="B1854" t="s">
        <v>8219</v>
      </c>
    </row>
    <row r="1855" spans="1:2" x14ac:dyDescent="0.3">
      <c r="A1855">
        <v>800</v>
      </c>
      <c r="B1855" t="s">
        <v>8219</v>
      </c>
    </row>
    <row r="1856" spans="1:2" x14ac:dyDescent="0.3">
      <c r="A1856">
        <v>15000</v>
      </c>
      <c r="B1856" t="s">
        <v>8219</v>
      </c>
    </row>
    <row r="1857" spans="1:2" x14ac:dyDescent="0.3">
      <c r="A1857">
        <v>8750</v>
      </c>
      <c r="B1857" t="s">
        <v>8219</v>
      </c>
    </row>
    <row r="1858" spans="1:2" x14ac:dyDescent="0.3">
      <c r="A1858">
        <v>2000</v>
      </c>
      <c r="B1858" t="s">
        <v>8219</v>
      </c>
    </row>
    <row r="1859" spans="1:2" x14ac:dyDescent="0.3">
      <c r="A1859">
        <v>3000</v>
      </c>
      <c r="B1859" t="s">
        <v>8219</v>
      </c>
    </row>
    <row r="1860" spans="1:2" x14ac:dyDescent="0.3">
      <c r="A1860">
        <v>5555.55</v>
      </c>
      <c r="B1860" t="s">
        <v>8219</v>
      </c>
    </row>
    <row r="1861" spans="1:2" x14ac:dyDescent="0.3">
      <c r="A1861">
        <v>3000</v>
      </c>
      <c r="B1861" t="s">
        <v>8219</v>
      </c>
    </row>
    <row r="1862" spans="1:2" x14ac:dyDescent="0.3">
      <c r="A1862">
        <v>750</v>
      </c>
      <c r="B1862" t="s">
        <v>8219</v>
      </c>
    </row>
    <row r="1863" spans="1:2" x14ac:dyDescent="0.3">
      <c r="A1863">
        <v>250000</v>
      </c>
      <c r="B1863" t="s">
        <v>8221</v>
      </c>
    </row>
    <row r="1864" spans="1:2" x14ac:dyDescent="0.3">
      <c r="A1864">
        <v>18000</v>
      </c>
      <c r="B1864" t="s">
        <v>8221</v>
      </c>
    </row>
    <row r="1865" spans="1:2" x14ac:dyDescent="0.3">
      <c r="A1865">
        <v>2500</v>
      </c>
      <c r="B1865" t="s">
        <v>8221</v>
      </c>
    </row>
    <row r="1866" spans="1:2" x14ac:dyDescent="0.3">
      <c r="A1866">
        <v>6500</v>
      </c>
      <c r="B1866" t="s">
        <v>8221</v>
      </c>
    </row>
    <row r="1867" spans="1:2" x14ac:dyDescent="0.3">
      <c r="A1867">
        <v>110000</v>
      </c>
      <c r="B1867" t="s">
        <v>8221</v>
      </c>
    </row>
    <row r="1868" spans="1:2" x14ac:dyDescent="0.3">
      <c r="A1868">
        <v>25000</v>
      </c>
      <c r="B1868" t="s">
        <v>8221</v>
      </c>
    </row>
    <row r="1869" spans="1:2" x14ac:dyDescent="0.3">
      <c r="A1869">
        <v>20000</v>
      </c>
      <c r="B1869" t="s">
        <v>8221</v>
      </c>
    </row>
    <row r="1870" spans="1:2" x14ac:dyDescent="0.3">
      <c r="A1870">
        <v>25000</v>
      </c>
      <c r="B1870" t="s">
        <v>8221</v>
      </c>
    </row>
    <row r="1871" spans="1:2" x14ac:dyDescent="0.3">
      <c r="A1871">
        <v>10000</v>
      </c>
      <c r="B1871" t="s">
        <v>8221</v>
      </c>
    </row>
    <row r="1872" spans="1:2" x14ac:dyDescent="0.3">
      <c r="A1872">
        <v>3500</v>
      </c>
      <c r="B1872" t="s">
        <v>8221</v>
      </c>
    </row>
    <row r="1873" spans="1:2" x14ac:dyDescent="0.3">
      <c r="A1873">
        <v>6500</v>
      </c>
      <c r="B1873" t="s">
        <v>8221</v>
      </c>
    </row>
    <row r="1874" spans="1:2" x14ac:dyDescent="0.3">
      <c r="A1874">
        <v>20000</v>
      </c>
      <c r="B1874" t="s">
        <v>8221</v>
      </c>
    </row>
    <row r="1875" spans="1:2" x14ac:dyDescent="0.3">
      <c r="A1875">
        <v>8000</v>
      </c>
      <c r="B1875" t="s">
        <v>8221</v>
      </c>
    </row>
    <row r="1876" spans="1:2" x14ac:dyDescent="0.3">
      <c r="A1876">
        <v>160000</v>
      </c>
      <c r="B1876" t="s">
        <v>8221</v>
      </c>
    </row>
    <row r="1877" spans="1:2" x14ac:dyDescent="0.3">
      <c r="A1877">
        <v>10000</v>
      </c>
      <c r="B1877" t="s">
        <v>8221</v>
      </c>
    </row>
    <row r="1878" spans="1:2" x14ac:dyDescent="0.3">
      <c r="A1878">
        <v>280</v>
      </c>
      <c r="B1878" t="s">
        <v>8221</v>
      </c>
    </row>
    <row r="1879" spans="1:2" x14ac:dyDescent="0.3">
      <c r="A1879">
        <v>60</v>
      </c>
      <c r="B1879" t="s">
        <v>8221</v>
      </c>
    </row>
    <row r="1880" spans="1:2" x14ac:dyDescent="0.3">
      <c r="A1880">
        <v>8000</v>
      </c>
      <c r="B1880" t="s">
        <v>8221</v>
      </c>
    </row>
    <row r="1881" spans="1:2" x14ac:dyDescent="0.3">
      <c r="A1881">
        <v>5000</v>
      </c>
      <c r="B1881" t="s">
        <v>8221</v>
      </c>
    </row>
    <row r="1882" spans="1:2" x14ac:dyDescent="0.3">
      <c r="A1882">
        <v>5000</v>
      </c>
      <c r="B1882" t="s">
        <v>8221</v>
      </c>
    </row>
    <row r="1883" spans="1:2" x14ac:dyDescent="0.3">
      <c r="A1883">
        <v>2000</v>
      </c>
      <c r="B1883" t="s">
        <v>8219</v>
      </c>
    </row>
    <row r="1884" spans="1:2" x14ac:dyDescent="0.3">
      <c r="A1884">
        <v>3350</v>
      </c>
      <c r="B1884" t="s">
        <v>8219</v>
      </c>
    </row>
    <row r="1885" spans="1:2" x14ac:dyDescent="0.3">
      <c r="A1885">
        <v>999</v>
      </c>
      <c r="B1885" t="s">
        <v>8219</v>
      </c>
    </row>
    <row r="1886" spans="1:2" x14ac:dyDescent="0.3">
      <c r="A1886">
        <v>1000</v>
      </c>
      <c r="B1886" t="s">
        <v>8219</v>
      </c>
    </row>
    <row r="1887" spans="1:2" x14ac:dyDescent="0.3">
      <c r="A1887">
        <v>4575</v>
      </c>
      <c r="B1887" t="s">
        <v>8219</v>
      </c>
    </row>
    <row r="1888" spans="1:2" x14ac:dyDescent="0.3">
      <c r="A1888">
        <v>1200</v>
      </c>
      <c r="B1888" t="s">
        <v>8219</v>
      </c>
    </row>
    <row r="1889" spans="1:2" x14ac:dyDescent="0.3">
      <c r="A1889">
        <v>3000</v>
      </c>
      <c r="B1889" t="s">
        <v>8219</v>
      </c>
    </row>
    <row r="1890" spans="1:2" x14ac:dyDescent="0.3">
      <c r="A1890">
        <v>2500</v>
      </c>
      <c r="B1890" t="s">
        <v>8219</v>
      </c>
    </row>
    <row r="1891" spans="1:2" x14ac:dyDescent="0.3">
      <c r="A1891">
        <v>2000</v>
      </c>
      <c r="B1891" t="s">
        <v>8219</v>
      </c>
    </row>
    <row r="1892" spans="1:2" x14ac:dyDescent="0.3">
      <c r="A1892">
        <v>12000</v>
      </c>
      <c r="B1892" t="s">
        <v>8219</v>
      </c>
    </row>
    <row r="1893" spans="1:2" x14ac:dyDescent="0.3">
      <c r="A1893">
        <v>10000</v>
      </c>
      <c r="B1893" t="s">
        <v>8219</v>
      </c>
    </row>
    <row r="1894" spans="1:2" x14ac:dyDescent="0.3">
      <c r="A1894">
        <v>500</v>
      </c>
      <c r="B1894" t="s">
        <v>8219</v>
      </c>
    </row>
    <row r="1895" spans="1:2" x14ac:dyDescent="0.3">
      <c r="A1895">
        <v>2500</v>
      </c>
      <c r="B1895" t="s">
        <v>8219</v>
      </c>
    </row>
    <row r="1896" spans="1:2" x14ac:dyDescent="0.3">
      <c r="A1896">
        <v>1000</v>
      </c>
      <c r="B1896" t="s">
        <v>8219</v>
      </c>
    </row>
    <row r="1897" spans="1:2" x14ac:dyDescent="0.3">
      <c r="A1897">
        <v>9072</v>
      </c>
      <c r="B1897" t="s">
        <v>8219</v>
      </c>
    </row>
    <row r="1898" spans="1:2" x14ac:dyDescent="0.3">
      <c r="A1898">
        <v>451</v>
      </c>
      <c r="B1898" t="s">
        <v>8219</v>
      </c>
    </row>
    <row r="1899" spans="1:2" x14ac:dyDescent="0.3">
      <c r="A1899">
        <v>6350</v>
      </c>
      <c r="B1899" t="s">
        <v>8219</v>
      </c>
    </row>
    <row r="1900" spans="1:2" x14ac:dyDescent="0.3">
      <c r="A1900">
        <v>1000</v>
      </c>
      <c r="B1900" t="s">
        <v>8219</v>
      </c>
    </row>
    <row r="1901" spans="1:2" x14ac:dyDescent="0.3">
      <c r="A1901">
        <v>900</v>
      </c>
      <c r="B1901" t="s">
        <v>8219</v>
      </c>
    </row>
    <row r="1902" spans="1:2" x14ac:dyDescent="0.3">
      <c r="A1902">
        <v>2500</v>
      </c>
      <c r="B1902" t="s">
        <v>8219</v>
      </c>
    </row>
    <row r="1903" spans="1:2" x14ac:dyDescent="0.3">
      <c r="A1903">
        <v>99000</v>
      </c>
      <c r="B1903" t="s">
        <v>8221</v>
      </c>
    </row>
    <row r="1904" spans="1:2" x14ac:dyDescent="0.3">
      <c r="A1904">
        <v>1000</v>
      </c>
      <c r="B1904" t="s">
        <v>8221</v>
      </c>
    </row>
    <row r="1905" spans="1:2" x14ac:dyDescent="0.3">
      <c r="A1905">
        <v>3000</v>
      </c>
      <c r="B1905" t="s">
        <v>8221</v>
      </c>
    </row>
    <row r="1906" spans="1:2" x14ac:dyDescent="0.3">
      <c r="A1906">
        <v>50000</v>
      </c>
      <c r="B1906" t="s">
        <v>8221</v>
      </c>
    </row>
    <row r="1907" spans="1:2" x14ac:dyDescent="0.3">
      <c r="A1907">
        <v>25000</v>
      </c>
      <c r="B1907" t="s">
        <v>8221</v>
      </c>
    </row>
    <row r="1908" spans="1:2" x14ac:dyDescent="0.3">
      <c r="A1908">
        <v>50000</v>
      </c>
      <c r="B1908" t="s">
        <v>8221</v>
      </c>
    </row>
    <row r="1909" spans="1:2" x14ac:dyDescent="0.3">
      <c r="A1909">
        <v>30000</v>
      </c>
      <c r="B1909" t="s">
        <v>8221</v>
      </c>
    </row>
    <row r="1910" spans="1:2" x14ac:dyDescent="0.3">
      <c r="A1910">
        <v>25000</v>
      </c>
      <c r="B1910" t="s">
        <v>8221</v>
      </c>
    </row>
    <row r="1911" spans="1:2" x14ac:dyDescent="0.3">
      <c r="A1911">
        <v>35000</v>
      </c>
      <c r="B1911" t="s">
        <v>8221</v>
      </c>
    </row>
    <row r="1912" spans="1:2" x14ac:dyDescent="0.3">
      <c r="A1912">
        <v>85000</v>
      </c>
      <c r="B1912" t="s">
        <v>8221</v>
      </c>
    </row>
    <row r="1913" spans="1:2" x14ac:dyDescent="0.3">
      <c r="A1913">
        <v>42500</v>
      </c>
      <c r="B1913" t="s">
        <v>8221</v>
      </c>
    </row>
    <row r="1914" spans="1:2" x14ac:dyDescent="0.3">
      <c r="A1914">
        <v>5000</v>
      </c>
      <c r="B1914" t="s">
        <v>8221</v>
      </c>
    </row>
    <row r="1915" spans="1:2" x14ac:dyDescent="0.3">
      <c r="A1915">
        <v>48000</v>
      </c>
      <c r="B1915" t="s">
        <v>8221</v>
      </c>
    </row>
    <row r="1916" spans="1:2" x14ac:dyDescent="0.3">
      <c r="A1916">
        <v>666</v>
      </c>
      <c r="B1916" t="s">
        <v>8221</v>
      </c>
    </row>
    <row r="1917" spans="1:2" x14ac:dyDescent="0.3">
      <c r="A1917">
        <v>500</v>
      </c>
      <c r="B1917" t="s">
        <v>8221</v>
      </c>
    </row>
    <row r="1918" spans="1:2" x14ac:dyDescent="0.3">
      <c r="A1918">
        <v>20000</v>
      </c>
      <c r="B1918" t="s">
        <v>8221</v>
      </c>
    </row>
    <row r="1919" spans="1:2" x14ac:dyDescent="0.3">
      <c r="A1919">
        <v>390000</v>
      </c>
      <c r="B1919" t="s">
        <v>8221</v>
      </c>
    </row>
    <row r="1920" spans="1:2" x14ac:dyDescent="0.3">
      <c r="A1920">
        <v>25000</v>
      </c>
      <c r="B1920" t="s">
        <v>8221</v>
      </c>
    </row>
    <row r="1921" spans="1:2" x14ac:dyDescent="0.3">
      <c r="A1921">
        <v>500</v>
      </c>
      <c r="B1921" t="s">
        <v>8221</v>
      </c>
    </row>
    <row r="1922" spans="1:2" x14ac:dyDescent="0.3">
      <c r="A1922">
        <v>10000</v>
      </c>
      <c r="B1922" t="s">
        <v>8221</v>
      </c>
    </row>
    <row r="1923" spans="1:2" x14ac:dyDescent="0.3">
      <c r="A1923">
        <v>1500</v>
      </c>
      <c r="B1923" t="s">
        <v>8219</v>
      </c>
    </row>
    <row r="1924" spans="1:2" x14ac:dyDescent="0.3">
      <c r="A1924">
        <v>2000</v>
      </c>
      <c r="B1924" t="s">
        <v>8219</v>
      </c>
    </row>
    <row r="1925" spans="1:2" x14ac:dyDescent="0.3">
      <c r="A1925">
        <v>125</v>
      </c>
      <c r="B1925" t="s">
        <v>8219</v>
      </c>
    </row>
    <row r="1926" spans="1:2" x14ac:dyDescent="0.3">
      <c r="A1926">
        <v>3000</v>
      </c>
      <c r="B1926" t="s">
        <v>8219</v>
      </c>
    </row>
    <row r="1927" spans="1:2" x14ac:dyDescent="0.3">
      <c r="A1927">
        <v>1500</v>
      </c>
      <c r="B1927" t="s">
        <v>8219</v>
      </c>
    </row>
    <row r="1928" spans="1:2" x14ac:dyDescent="0.3">
      <c r="A1928">
        <v>1500</v>
      </c>
      <c r="B1928" t="s">
        <v>8219</v>
      </c>
    </row>
    <row r="1929" spans="1:2" x14ac:dyDescent="0.3">
      <c r="A1929">
        <v>600</v>
      </c>
      <c r="B1929" t="s">
        <v>8219</v>
      </c>
    </row>
    <row r="1930" spans="1:2" x14ac:dyDescent="0.3">
      <c r="A1930">
        <v>2550</v>
      </c>
      <c r="B1930" t="s">
        <v>8219</v>
      </c>
    </row>
    <row r="1931" spans="1:2" x14ac:dyDescent="0.3">
      <c r="A1931">
        <v>3200</v>
      </c>
      <c r="B1931" t="s">
        <v>8219</v>
      </c>
    </row>
    <row r="1932" spans="1:2" x14ac:dyDescent="0.3">
      <c r="A1932">
        <v>1000</v>
      </c>
      <c r="B1932" t="s">
        <v>8219</v>
      </c>
    </row>
    <row r="1933" spans="1:2" x14ac:dyDescent="0.3">
      <c r="A1933">
        <v>2000</v>
      </c>
      <c r="B1933" t="s">
        <v>8219</v>
      </c>
    </row>
    <row r="1934" spans="1:2" x14ac:dyDescent="0.3">
      <c r="A1934">
        <v>5250</v>
      </c>
      <c r="B1934" t="s">
        <v>8219</v>
      </c>
    </row>
    <row r="1935" spans="1:2" x14ac:dyDescent="0.3">
      <c r="A1935">
        <v>6000</v>
      </c>
      <c r="B1935" t="s">
        <v>8219</v>
      </c>
    </row>
    <row r="1936" spans="1:2" x14ac:dyDescent="0.3">
      <c r="A1936">
        <v>5000</v>
      </c>
      <c r="B1936" t="s">
        <v>8219</v>
      </c>
    </row>
    <row r="1937" spans="1:2" x14ac:dyDescent="0.3">
      <c r="A1937">
        <v>2500</v>
      </c>
      <c r="B1937" t="s">
        <v>8219</v>
      </c>
    </row>
    <row r="1938" spans="1:2" x14ac:dyDescent="0.3">
      <c r="A1938">
        <v>7500</v>
      </c>
      <c r="B1938" t="s">
        <v>8219</v>
      </c>
    </row>
    <row r="1939" spans="1:2" x14ac:dyDescent="0.3">
      <c r="A1939">
        <v>600</v>
      </c>
      <c r="B1939" t="s">
        <v>8219</v>
      </c>
    </row>
    <row r="1940" spans="1:2" x14ac:dyDescent="0.3">
      <c r="A1940">
        <v>15000</v>
      </c>
      <c r="B1940" t="s">
        <v>8219</v>
      </c>
    </row>
    <row r="1941" spans="1:2" x14ac:dyDescent="0.3">
      <c r="A1941">
        <v>10000</v>
      </c>
      <c r="B1941" t="s">
        <v>8219</v>
      </c>
    </row>
    <row r="1942" spans="1:2" x14ac:dyDescent="0.3">
      <c r="A1942">
        <v>650</v>
      </c>
      <c r="B1942" t="s">
        <v>8219</v>
      </c>
    </row>
    <row r="1943" spans="1:2" x14ac:dyDescent="0.3">
      <c r="A1943">
        <v>250000</v>
      </c>
      <c r="B1943" t="s">
        <v>8219</v>
      </c>
    </row>
    <row r="1944" spans="1:2" x14ac:dyDescent="0.3">
      <c r="A1944">
        <v>6000</v>
      </c>
      <c r="B1944" t="s">
        <v>8219</v>
      </c>
    </row>
    <row r="1945" spans="1:2" x14ac:dyDescent="0.3">
      <c r="A1945">
        <v>10000</v>
      </c>
      <c r="B1945" t="s">
        <v>8219</v>
      </c>
    </row>
    <row r="1946" spans="1:2" x14ac:dyDescent="0.3">
      <c r="A1946">
        <v>40000</v>
      </c>
      <c r="B1946" t="s">
        <v>8219</v>
      </c>
    </row>
    <row r="1947" spans="1:2" x14ac:dyDescent="0.3">
      <c r="A1947">
        <v>100000</v>
      </c>
      <c r="B1947" t="s">
        <v>8219</v>
      </c>
    </row>
    <row r="1948" spans="1:2" x14ac:dyDescent="0.3">
      <c r="A1948">
        <v>7500</v>
      </c>
      <c r="B1948" t="s">
        <v>8219</v>
      </c>
    </row>
    <row r="1949" spans="1:2" x14ac:dyDescent="0.3">
      <c r="A1949">
        <v>800</v>
      </c>
      <c r="B1949" t="s">
        <v>8219</v>
      </c>
    </row>
    <row r="1950" spans="1:2" x14ac:dyDescent="0.3">
      <c r="A1950">
        <v>100000</v>
      </c>
      <c r="B1950" t="s">
        <v>8219</v>
      </c>
    </row>
    <row r="1951" spans="1:2" x14ac:dyDescent="0.3">
      <c r="A1951">
        <v>50000</v>
      </c>
      <c r="B1951" t="s">
        <v>8219</v>
      </c>
    </row>
    <row r="1952" spans="1:2" x14ac:dyDescent="0.3">
      <c r="A1952">
        <v>48000</v>
      </c>
      <c r="B1952" t="s">
        <v>8219</v>
      </c>
    </row>
    <row r="1953" spans="1:2" x14ac:dyDescent="0.3">
      <c r="A1953">
        <v>50000</v>
      </c>
      <c r="B1953" t="s">
        <v>8219</v>
      </c>
    </row>
    <row r="1954" spans="1:2" x14ac:dyDescent="0.3">
      <c r="A1954">
        <v>35000</v>
      </c>
      <c r="B1954" t="s">
        <v>8219</v>
      </c>
    </row>
    <row r="1955" spans="1:2" x14ac:dyDescent="0.3">
      <c r="A1955">
        <v>15000</v>
      </c>
      <c r="B1955" t="s">
        <v>8219</v>
      </c>
    </row>
    <row r="1956" spans="1:2" x14ac:dyDescent="0.3">
      <c r="A1956">
        <v>50000</v>
      </c>
      <c r="B1956" t="s">
        <v>8219</v>
      </c>
    </row>
    <row r="1957" spans="1:2" x14ac:dyDescent="0.3">
      <c r="A1957">
        <v>42000</v>
      </c>
      <c r="B1957" t="s">
        <v>8219</v>
      </c>
    </row>
    <row r="1958" spans="1:2" x14ac:dyDescent="0.3">
      <c r="A1958">
        <v>60000</v>
      </c>
      <c r="B1958" t="s">
        <v>8219</v>
      </c>
    </row>
    <row r="1959" spans="1:2" x14ac:dyDescent="0.3">
      <c r="A1959">
        <v>30000</v>
      </c>
      <c r="B1959" t="s">
        <v>8219</v>
      </c>
    </row>
    <row r="1960" spans="1:2" x14ac:dyDescent="0.3">
      <c r="A1960">
        <v>7000</v>
      </c>
      <c r="B1960" t="s">
        <v>8219</v>
      </c>
    </row>
    <row r="1961" spans="1:2" x14ac:dyDescent="0.3">
      <c r="A1961">
        <v>10000</v>
      </c>
      <c r="B1961" t="s">
        <v>8219</v>
      </c>
    </row>
    <row r="1962" spans="1:2" x14ac:dyDescent="0.3">
      <c r="A1962">
        <v>70000</v>
      </c>
      <c r="B1962" t="s">
        <v>8219</v>
      </c>
    </row>
    <row r="1963" spans="1:2" x14ac:dyDescent="0.3">
      <c r="A1963">
        <v>10000</v>
      </c>
      <c r="B1963" t="s">
        <v>8219</v>
      </c>
    </row>
    <row r="1964" spans="1:2" x14ac:dyDescent="0.3">
      <c r="A1964">
        <v>10000</v>
      </c>
      <c r="B1964" t="s">
        <v>8219</v>
      </c>
    </row>
    <row r="1965" spans="1:2" x14ac:dyDescent="0.3">
      <c r="A1965">
        <v>19000</v>
      </c>
      <c r="B1965" t="s">
        <v>8219</v>
      </c>
    </row>
    <row r="1966" spans="1:2" x14ac:dyDescent="0.3">
      <c r="A1966">
        <v>89200</v>
      </c>
      <c r="B1966" t="s">
        <v>8219</v>
      </c>
    </row>
    <row r="1967" spans="1:2" x14ac:dyDescent="0.3">
      <c r="A1967">
        <v>5000</v>
      </c>
      <c r="B1967" t="s">
        <v>8219</v>
      </c>
    </row>
    <row r="1968" spans="1:2" x14ac:dyDescent="0.3">
      <c r="A1968">
        <v>100000</v>
      </c>
      <c r="B1968" t="s">
        <v>8219</v>
      </c>
    </row>
    <row r="1969" spans="1:2" x14ac:dyDescent="0.3">
      <c r="A1969">
        <v>20000</v>
      </c>
      <c r="B1969" t="s">
        <v>8219</v>
      </c>
    </row>
    <row r="1970" spans="1:2" x14ac:dyDescent="0.3">
      <c r="A1970">
        <v>50000</v>
      </c>
      <c r="B1970" t="s">
        <v>8219</v>
      </c>
    </row>
    <row r="1971" spans="1:2" x14ac:dyDescent="0.3">
      <c r="A1971">
        <v>20000</v>
      </c>
      <c r="B1971" t="s">
        <v>8219</v>
      </c>
    </row>
    <row r="1972" spans="1:2" x14ac:dyDescent="0.3">
      <c r="A1972">
        <v>5000</v>
      </c>
      <c r="B1972" t="s">
        <v>8219</v>
      </c>
    </row>
    <row r="1973" spans="1:2" x14ac:dyDescent="0.3">
      <c r="A1973">
        <v>400000</v>
      </c>
      <c r="B1973" t="s">
        <v>8219</v>
      </c>
    </row>
    <row r="1974" spans="1:2" x14ac:dyDescent="0.3">
      <c r="A1974">
        <v>2500</v>
      </c>
      <c r="B1974" t="s">
        <v>8219</v>
      </c>
    </row>
    <row r="1975" spans="1:2" x14ac:dyDescent="0.3">
      <c r="A1975">
        <v>198000</v>
      </c>
      <c r="B1975" t="s">
        <v>8219</v>
      </c>
    </row>
    <row r="1976" spans="1:2" x14ac:dyDescent="0.3">
      <c r="A1976">
        <v>20000</v>
      </c>
      <c r="B1976" t="s">
        <v>8219</v>
      </c>
    </row>
    <row r="1977" spans="1:2" x14ac:dyDescent="0.3">
      <c r="A1977">
        <v>16000</v>
      </c>
      <c r="B1977" t="s">
        <v>8219</v>
      </c>
    </row>
    <row r="1978" spans="1:2" x14ac:dyDescent="0.3">
      <c r="A1978">
        <v>4000</v>
      </c>
      <c r="B1978" t="s">
        <v>8219</v>
      </c>
    </row>
    <row r="1979" spans="1:2" x14ac:dyDescent="0.3">
      <c r="A1979">
        <v>50000</v>
      </c>
      <c r="B1979" t="s">
        <v>8219</v>
      </c>
    </row>
    <row r="1980" spans="1:2" x14ac:dyDescent="0.3">
      <c r="A1980">
        <v>50000</v>
      </c>
      <c r="B1980" t="s">
        <v>8219</v>
      </c>
    </row>
    <row r="1981" spans="1:2" x14ac:dyDescent="0.3">
      <c r="A1981">
        <v>200000</v>
      </c>
      <c r="B1981" t="s">
        <v>8219</v>
      </c>
    </row>
    <row r="1982" spans="1:2" x14ac:dyDescent="0.3">
      <c r="A1982">
        <v>50000</v>
      </c>
      <c r="B1982" t="s">
        <v>8219</v>
      </c>
    </row>
    <row r="1983" spans="1:2" x14ac:dyDescent="0.3">
      <c r="A1983">
        <v>7500</v>
      </c>
      <c r="B1983" t="s">
        <v>8221</v>
      </c>
    </row>
    <row r="1984" spans="1:2" x14ac:dyDescent="0.3">
      <c r="A1984">
        <v>180000</v>
      </c>
      <c r="B1984" t="s">
        <v>8221</v>
      </c>
    </row>
    <row r="1985" spans="1:2" x14ac:dyDescent="0.3">
      <c r="A1985">
        <v>33000</v>
      </c>
      <c r="B1985" t="s">
        <v>8221</v>
      </c>
    </row>
    <row r="1986" spans="1:2" x14ac:dyDescent="0.3">
      <c r="A1986">
        <v>15000</v>
      </c>
      <c r="B1986" t="s">
        <v>8221</v>
      </c>
    </row>
    <row r="1987" spans="1:2" x14ac:dyDescent="0.3">
      <c r="A1987">
        <v>1600</v>
      </c>
      <c r="B1987" t="s">
        <v>8221</v>
      </c>
    </row>
    <row r="1988" spans="1:2" x14ac:dyDescent="0.3">
      <c r="A1988">
        <v>2000</v>
      </c>
      <c r="B1988" t="s">
        <v>8221</v>
      </c>
    </row>
    <row r="1989" spans="1:2" x14ac:dyDescent="0.3">
      <c r="A1989">
        <v>5500</v>
      </c>
      <c r="B1989" t="s">
        <v>8221</v>
      </c>
    </row>
    <row r="1990" spans="1:2" x14ac:dyDescent="0.3">
      <c r="A1990">
        <v>6000</v>
      </c>
      <c r="B1990" t="s">
        <v>8221</v>
      </c>
    </row>
    <row r="1991" spans="1:2" x14ac:dyDescent="0.3">
      <c r="A1991">
        <v>5000</v>
      </c>
      <c r="B1991" t="s">
        <v>8221</v>
      </c>
    </row>
    <row r="1992" spans="1:2" x14ac:dyDescent="0.3">
      <c r="A1992">
        <v>3000</v>
      </c>
      <c r="B1992" t="s">
        <v>8221</v>
      </c>
    </row>
    <row r="1993" spans="1:2" x14ac:dyDescent="0.3">
      <c r="A1993">
        <v>2000</v>
      </c>
      <c r="B1993" t="s">
        <v>8221</v>
      </c>
    </row>
    <row r="1994" spans="1:2" x14ac:dyDescent="0.3">
      <c r="A1994">
        <v>1500</v>
      </c>
      <c r="B1994" t="s">
        <v>8221</v>
      </c>
    </row>
    <row r="1995" spans="1:2" x14ac:dyDescent="0.3">
      <c r="A1995">
        <v>2000</v>
      </c>
      <c r="B1995" t="s">
        <v>8221</v>
      </c>
    </row>
    <row r="1996" spans="1:2" x14ac:dyDescent="0.3">
      <c r="A1996">
        <v>3200</v>
      </c>
      <c r="B1996" t="s">
        <v>8221</v>
      </c>
    </row>
    <row r="1997" spans="1:2" x14ac:dyDescent="0.3">
      <c r="A1997">
        <v>1000</v>
      </c>
      <c r="B1997" t="s">
        <v>8221</v>
      </c>
    </row>
    <row r="1998" spans="1:2" x14ac:dyDescent="0.3">
      <c r="A1998">
        <v>133800</v>
      </c>
      <c r="B1998" t="s">
        <v>8221</v>
      </c>
    </row>
    <row r="1999" spans="1:2" x14ac:dyDescent="0.3">
      <c r="A1999">
        <v>6500</v>
      </c>
      <c r="B1999" t="s">
        <v>8221</v>
      </c>
    </row>
    <row r="2000" spans="1:2" x14ac:dyDescent="0.3">
      <c r="A2000">
        <v>2500</v>
      </c>
      <c r="B2000" t="s">
        <v>8221</v>
      </c>
    </row>
    <row r="2001" spans="1:2" x14ac:dyDescent="0.3">
      <c r="A2001">
        <v>31000</v>
      </c>
      <c r="B2001" t="s">
        <v>8221</v>
      </c>
    </row>
    <row r="2002" spans="1:2" x14ac:dyDescent="0.3">
      <c r="A2002">
        <v>5000</v>
      </c>
      <c r="B2002" t="s">
        <v>8221</v>
      </c>
    </row>
    <row r="2003" spans="1:2" x14ac:dyDescent="0.3">
      <c r="A2003">
        <v>55000</v>
      </c>
      <c r="B2003" t="s">
        <v>8219</v>
      </c>
    </row>
    <row r="2004" spans="1:2" x14ac:dyDescent="0.3">
      <c r="A2004">
        <v>50000</v>
      </c>
      <c r="B2004" t="s">
        <v>8219</v>
      </c>
    </row>
    <row r="2005" spans="1:2" x14ac:dyDescent="0.3">
      <c r="A2005">
        <v>500</v>
      </c>
      <c r="B2005" t="s">
        <v>8219</v>
      </c>
    </row>
    <row r="2006" spans="1:2" x14ac:dyDescent="0.3">
      <c r="A2006">
        <v>50000</v>
      </c>
      <c r="B2006" t="s">
        <v>8219</v>
      </c>
    </row>
    <row r="2007" spans="1:2" x14ac:dyDescent="0.3">
      <c r="A2007">
        <v>30000</v>
      </c>
      <c r="B2007" t="s">
        <v>8219</v>
      </c>
    </row>
    <row r="2008" spans="1:2" x14ac:dyDescent="0.3">
      <c r="A2008">
        <v>50000</v>
      </c>
      <c r="B2008" t="s">
        <v>8219</v>
      </c>
    </row>
    <row r="2009" spans="1:2" x14ac:dyDescent="0.3">
      <c r="A2009">
        <v>10000</v>
      </c>
      <c r="B2009" t="s">
        <v>8219</v>
      </c>
    </row>
    <row r="2010" spans="1:2" x14ac:dyDescent="0.3">
      <c r="A2010">
        <v>1570.79</v>
      </c>
      <c r="B2010" t="s">
        <v>8219</v>
      </c>
    </row>
    <row r="2011" spans="1:2" x14ac:dyDescent="0.3">
      <c r="A2011">
        <v>50000</v>
      </c>
      <c r="B2011" t="s">
        <v>8219</v>
      </c>
    </row>
    <row r="2012" spans="1:2" x14ac:dyDescent="0.3">
      <c r="A2012">
        <v>30000</v>
      </c>
      <c r="B2012" t="s">
        <v>8219</v>
      </c>
    </row>
    <row r="2013" spans="1:2" x14ac:dyDescent="0.3">
      <c r="A2013">
        <v>50000</v>
      </c>
      <c r="B2013" t="s">
        <v>8219</v>
      </c>
    </row>
    <row r="2014" spans="1:2" x14ac:dyDescent="0.3">
      <c r="A2014">
        <v>5000</v>
      </c>
      <c r="B2014" t="s">
        <v>8219</v>
      </c>
    </row>
    <row r="2015" spans="1:2" x14ac:dyDescent="0.3">
      <c r="A2015">
        <v>160000</v>
      </c>
      <c r="B2015" t="s">
        <v>8219</v>
      </c>
    </row>
    <row r="2016" spans="1:2" x14ac:dyDescent="0.3">
      <c r="A2016">
        <v>30000</v>
      </c>
      <c r="B2016" t="s">
        <v>8219</v>
      </c>
    </row>
    <row r="2017" spans="1:2" x14ac:dyDescent="0.3">
      <c r="A2017">
        <v>7200</v>
      </c>
      <c r="B2017" t="s">
        <v>8219</v>
      </c>
    </row>
    <row r="2018" spans="1:2" x14ac:dyDescent="0.3">
      <c r="A2018">
        <v>10000</v>
      </c>
      <c r="B2018" t="s">
        <v>8219</v>
      </c>
    </row>
    <row r="2019" spans="1:2" x14ac:dyDescent="0.3">
      <c r="A2019">
        <v>25000</v>
      </c>
      <c r="B2019" t="s">
        <v>8219</v>
      </c>
    </row>
    <row r="2020" spans="1:2" x14ac:dyDescent="0.3">
      <c r="A2020">
        <v>65000</v>
      </c>
      <c r="B2020" t="s">
        <v>8219</v>
      </c>
    </row>
    <row r="2021" spans="1:2" x14ac:dyDescent="0.3">
      <c r="A2021">
        <v>40000</v>
      </c>
      <c r="B2021" t="s">
        <v>8219</v>
      </c>
    </row>
    <row r="2022" spans="1:2" x14ac:dyDescent="0.3">
      <c r="A2022">
        <v>1500</v>
      </c>
      <c r="B2022" t="s">
        <v>8219</v>
      </c>
    </row>
    <row r="2023" spans="1:2" x14ac:dyDescent="0.3">
      <c r="A2023">
        <v>5000</v>
      </c>
      <c r="B2023" t="s">
        <v>8219</v>
      </c>
    </row>
    <row r="2024" spans="1:2" x14ac:dyDescent="0.3">
      <c r="A2024">
        <v>100000</v>
      </c>
      <c r="B2024" t="s">
        <v>8219</v>
      </c>
    </row>
    <row r="2025" spans="1:2" x14ac:dyDescent="0.3">
      <c r="A2025">
        <v>100000</v>
      </c>
      <c r="B2025" t="s">
        <v>8219</v>
      </c>
    </row>
    <row r="2026" spans="1:2" x14ac:dyDescent="0.3">
      <c r="A2026">
        <v>4000</v>
      </c>
      <c r="B2026" t="s">
        <v>8219</v>
      </c>
    </row>
    <row r="2027" spans="1:2" x14ac:dyDescent="0.3">
      <c r="A2027">
        <v>80000</v>
      </c>
      <c r="B2027" t="s">
        <v>8219</v>
      </c>
    </row>
    <row r="2028" spans="1:2" x14ac:dyDescent="0.3">
      <c r="A2028">
        <v>25000</v>
      </c>
      <c r="B2028" t="s">
        <v>8219</v>
      </c>
    </row>
    <row r="2029" spans="1:2" x14ac:dyDescent="0.3">
      <c r="A2029">
        <v>100000</v>
      </c>
      <c r="B2029" t="s">
        <v>8219</v>
      </c>
    </row>
    <row r="2030" spans="1:2" x14ac:dyDescent="0.3">
      <c r="A2030">
        <v>3000</v>
      </c>
      <c r="B2030" t="s">
        <v>8219</v>
      </c>
    </row>
    <row r="2031" spans="1:2" x14ac:dyDescent="0.3">
      <c r="A2031">
        <v>2500</v>
      </c>
      <c r="B2031" t="s">
        <v>8219</v>
      </c>
    </row>
    <row r="2032" spans="1:2" x14ac:dyDescent="0.3">
      <c r="A2032">
        <v>32768</v>
      </c>
      <c r="B2032" t="s">
        <v>8219</v>
      </c>
    </row>
    <row r="2033" spans="1:2" x14ac:dyDescent="0.3">
      <c r="A2033">
        <v>50000</v>
      </c>
      <c r="B2033" t="s">
        <v>8219</v>
      </c>
    </row>
    <row r="2034" spans="1:2" x14ac:dyDescent="0.3">
      <c r="A2034">
        <v>25000</v>
      </c>
      <c r="B2034" t="s">
        <v>8219</v>
      </c>
    </row>
    <row r="2035" spans="1:2" x14ac:dyDescent="0.3">
      <c r="A2035">
        <v>25000</v>
      </c>
      <c r="B2035" t="s">
        <v>8219</v>
      </c>
    </row>
    <row r="2036" spans="1:2" x14ac:dyDescent="0.3">
      <c r="A2036">
        <v>78000</v>
      </c>
      <c r="B2036" t="s">
        <v>8219</v>
      </c>
    </row>
    <row r="2037" spans="1:2" x14ac:dyDescent="0.3">
      <c r="A2037">
        <v>80000</v>
      </c>
      <c r="B2037" t="s">
        <v>8219</v>
      </c>
    </row>
    <row r="2038" spans="1:2" x14ac:dyDescent="0.3">
      <c r="A2038">
        <v>30000</v>
      </c>
      <c r="B2038" t="s">
        <v>8219</v>
      </c>
    </row>
    <row r="2039" spans="1:2" x14ac:dyDescent="0.3">
      <c r="A2039">
        <v>10000</v>
      </c>
      <c r="B2039" t="s">
        <v>8219</v>
      </c>
    </row>
    <row r="2040" spans="1:2" x14ac:dyDescent="0.3">
      <c r="A2040">
        <v>8000</v>
      </c>
      <c r="B2040" t="s">
        <v>8219</v>
      </c>
    </row>
    <row r="2041" spans="1:2" x14ac:dyDescent="0.3">
      <c r="A2041">
        <v>125000</v>
      </c>
      <c r="B2041" t="s">
        <v>8219</v>
      </c>
    </row>
    <row r="2042" spans="1:2" x14ac:dyDescent="0.3">
      <c r="A2042">
        <v>3000</v>
      </c>
      <c r="B2042" t="s">
        <v>8219</v>
      </c>
    </row>
    <row r="2043" spans="1:2" x14ac:dyDescent="0.3">
      <c r="A2043">
        <v>9500</v>
      </c>
      <c r="B2043" t="s">
        <v>8219</v>
      </c>
    </row>
    <row r="2044" spans="1:2" x14ac:dyDescent="0.3">
      <c r="A2044">
        <v>10000</v>
      </c>
      <c r="B2044" t="s">
        <v>8219</v>
      </c>
    </row>
    <row r="2045" spans="1:2" x14ac:dyDescent="0.3">
      <c r="A2045">
        <v>1385</v>
      </c>
      <c r="B2045" t="s">
        <v>8219</v>
      </c>
    </row>
    <row r="2046" spans="1:2" x14ac:dyDescent="0.3">
      <c r="A2046">
        <v>15000</v>
      </c>
      <c r="B2046" t="s">
        <v>8219</v>
      </c>
    </row>
    <row r="2047" spans="1:2" x14ac:dyDescent="0.3">
      <c r="A2047">
        <v>4900</v>
      </c>
      <c r="B2047" t="s">
        <v>8219</v>
      </c>
    </row>
    <row r="2048" spans="1:2" x14ac:dyDescent="0.3">
      <c r="A2048">
        <v>10000</v>
      </c>
      <c r="B2048" t="s">
        <v>8219</v>
      </c>
    </row>
    <row r="2049" spans="1:2" x14ac:dyDescent="0.3">
      <c r="A2049">
        <v>98000</v>
      </c>
      <c r="B2049" t="s">
        <v>8219</v>
      </c>
    </row>
    <row r="2050" spans="1:2" x14ac:dyDescent="0.3">
      <c r="A2050">
        <v>85000</v>
      </c>
      <c r="B2050" t="s">
        <v>8219</v>
      </c>
    </row>
    <row r="2051" spans="1:2" x14ac:dyDescent="0.3">
      <c r="A2051">
        <v>50000</v>
      </c>
      <c r="B2051" t="s">
        <v>8219</v>
      </c>
    </row>
    <row r="2052" spans="1:2" x14ac:dyDescent="0.3">
      <c r="A2052">
        <v>10000</v>
      </c>
      <c r="B2052" t="s">
        <v>8219</v>
      </c>
    </row>
    <row r="2053" spans="1:2" x14ac:dyDescent="0.3">
      <c r="A2053">
        <v>8000</v>
      </c>
      <c r="B2053" t="s">
        <v>8219</v>
      </c>
    </row>
    <row r="2054" spans="1:2" x14ac:dyDescent="0.3">
      <c r="A2054">
        <v>50000</v>
      </c>
      <c r="B2054" t="s">
        <v>8219</v>
      </c>
    </row>
    <row r="2055" spans="1:2" x14ac:dyDescent="0.3">
      <c r="A2055">
        <v>5000</v>
      </c>
      <c r="B2055" t="s">
        <v>8219</v>
      </c>
    </row>
    <row r="2056" spans="1:2" x14ac:dyDescent="0.3">
      <c r="A2056">
        <v>35000</v>
      </c>
      <c r="B2056" t="s">
        <v>8219</v>
      </c>
    </row>
    <row r="2057" spans="1:2" x14ac:dyDescent="0.3">
      <c r="A2057">
        <v>6000</v>
      </c>
      <c r="B2057" t="s">
        <v>8219</v>
      </c>
    </row>
    <row r="2058" spans="1:2" x14ac:dyDescent="0.3">
      <c r="A2058">
        <v>50000</v>
      </c>
      <c r="B2058" t="s">
        <v>8219</v>
      </c>
    </row>
    <row r="2059" spans="1:2" x14ac:dyDescent="0.3">
      <c r="A2059">
        <v>15000</v>
      </c>
      <c r="B2059" t="s">
        <v>8219</v>
      </c>
    </row>
    <row r="2060" spans="1:2" x14ac:dyDescent="0.3">
      <c r="A2060">
        <v>2560</v>
      </c>
      <c r="B2060" t="s">
        <v>8219</v>
      </c>
    </row>
    <row r="2061" spans="1:2" x14ac:dyDescent="0.3">
      <c r="A2061">
        <v>30000</v>
      </c>
      <c r="B2061" t="s">
        <v>8219</v>
      </c>
    </row>
    <row r="2062" spans="1:2" x14ac:dyDescent="0.3">
      <c r="A2062">
        <v>25000</v>
      </c>
      <c r="B2062" t="s">
        <v>8219</v>
      </c>
    </row>
    <row r="2063" spans="1:2" x14ac:dyDescent="0.3">
      <c r="A2063">
        <v>5000</v>
      </c>
      <c r="B2063" t="s">
        <v>8219</v>
      </c>
    </row>
    <row r="2064" spans="1:2" x14ac:dyDescent="0.3">
      <c r="A2064">
        <v>100000</v>
      </c>
      <c r="B2064" t="s">
        <v>8219</v>
      </c>
    </row>
    <row r="2065" spans="1:2" x14ac:dyDescent="0.3">
      <c r="A2065">
        <v>4000</v>
      </c>
      <c r="B2065" t="s">
        <v>8219</v>
      </c>
    </row>
    <row r="2066" spans="1:2" x14ac:dyDescent="0.3">
      <c r="A2066">
        <v>261962</v>
      </c>
      <c r="B2066" t="s">
        <v>8219</v>
      </c>
    </row>
    <row r="2067" spans="1:2" x14ac:dyDescent="0.3">
      <c r="A2067">
        <v>40000</v>
      </c>
      <c r="B2067" t="s">
        <v>8219</v>
      </c>
    </row>
    <row r="2068" spans="1:2" x14ac:dyDescent="0.3">
      <c r="A2068">
        <v>2000</v>
      </c>
      <c r="B2068" t="s">
        <v>8219</v>
      </c>
    </row>
    <row r="2069" spans="1:2" x14ac:dyDescent="0.3">
      <c r="A2069">
        <v>495</v>
      </c>
      <c r="B2069" t="s">
        <v>8219</v>
      </c>
    </row>
    <row r="2070" spans="1:2" x14ac:dyDescent="0.3">
      <c r="A2070">
        <v>25000</v>
      </c>
      <c r="B2070" t="s">
        <v>8219</v>
      </c>
    </row>
    <row r="2071" spans="1:2" x14ac:dyDescent="0.3">
      <c r="A2071">
        <v>50000</v>
      </c>
      <c r="B2071" t="s">
        <v>8219</v>
      </c>
    </row>
    <row r="2072" spans="1:2" x14ac:dyDescent="0.3">
      <c r="A2072">
        <v>125000</v>
      </c>
      <c r="B2072" t="s">
        <v>8219</v>
      </c>
    </row>
    <row r="2073" spans="1:2" x14ac:dyDescent="0.3">
      <c r="A2073">
        <v>20000</v>
      </c>
      <c r="B2073" t="s">
        <v>8219</v>
      </c>
    </row>
    <row r="2074" spans="1:2" x14ac:dyDescent="0.3">
      <c r="A2074">
        <v>71500</v>
      </c>
      <c r="B2074" t="s">
        <v>8219</v>
      </c>
    </row>
    <row r="2075" spans="1:2" x14ac:dyDescent="0.3">
      <c r="A2075">
        <v>100000</v>
      </c>
      <c r="B2075" t="s">
        <v>8219</v>
      </c>
    </row>
    <row r="2076" spans="1:2" x14ac:dyDescent="0.3">
      <c r="A2076">
        <v>600</v>
      </c>
      <c r="B2076" t="s">
        <v>8219</v>
      </c>
    </row>
    <row r="2077" spans="1:2" x14ac:dyDescent="0.3">
      <c r="A2077">
        <v>9999</v>
      </c>
      <c r="B2077" t="s">
        <v>8219</v>
      </c>
    </row>
    <row r="2078" spans="1:2" x14ac:dyDescent="0.3">
      <c r="A2078">
        <v>179000</v>
      </c>
      <c r="B2078" t="s">
        <v>8219</v>
      </c>
    </row>
    <row r="2079" spans="1:2" x14ac:dyDescent="0.3">
      <c r="A2079">
        <v>50000</v>
      </c>
      <c r="B2079" t="s">
        <v>8219</v>
      </c>
    </row>
    <row r="2080" spans="1:2" x14ac:dyDescent="0.3">
      <c r="A2080">
        <v>20000</v>
      </c>
      <c r="B2080" t="s">
        <v>8219</v>
      </c>
    </row>
    <row r="2081" spans="1:2" x14ac:dyDescent="0.3">
      <c r="A2081">
        <v>10000</v>
      </c>
      <c r="B2081" t="s">
        <v>8219</v>
      </c>
    </row>
    <row r="2082" spans="1:2" x14ac:dyDescent="0.3">
      <c r="A2082">
        <v>1000</v>
      </c>
      <c r="B2082" t="s">
        <v>8219</v>
      </c>
    </row>
    <row r="2083" spans="1:2" x14ac:dyDescent="0.3">
      <c r="A2083">
        <v>3500</v>
      </c>
      <c r="B2083" t="s">
        <v>8219</v>
      </c>
    </row>
    <row r="2084" spans="1:2" x14ac:dyDescent="0.3">
      <c r="A2084">
        <v>1500</v>
      </c>
      <c r="B2084" t="s">
        <v>8219</v>
      </c>
    </row>
    <row r="2085" spans="1:2" x14ac:dyDescent="0.3">
      <c r="A2085">
        <v>750</v>
      </c>
      <c r="B2085" t="s">
        <v>8219</v>
      </c>
    </row>
    <row r="2086" spans="1:2" x14ac:dyDescent="0.3">
      <c r="A2086">
        <v>3000</v>
      </c>
      <c r="B2086" t="s">
        <v>8219</v>
      </c>
    </row>
    <row r="2087" spans="1:2" x14ac:dyDescent="0.3">
      <c r="A2087">
        <v>6000</v>
      </c>
      <c r="B2087" t="s">
        <v>8219</v>
      </c>
    </row>
    <row r="2088" spans="1:2" x14ac:dyDescent="0.3">
      <c r="A2088">
        <v>4000</v>
      </c>
      <c r="B2088" t="s">
        <v>8219</v>
      </c>
    </row>
    <row r="2089" spans="1:2" x14ac:dyDescent="0.3">
      <c r="A2089">
        <v>1500</v>
      </c>
      <c r="B2089" t="s">
        <v>8219</v>
      </c>
    </row>
    <row r="2090" spans="1:2" x14ac:dyDescent="0.3">
      <c r="A2090">
        <v>3000</v>
      </c>
      <c r="B2090" t="s">
        <v>8219</v>
      </c>
    </row>
    <row r="2091" spans="1:2" x14ac:dyDescent="0.3">
      <c r="A2091">
        <v>2500</v>
      </c>
      <c r="B2091" t="s">
        <v>8219</v>
      </c>
    </row>
    <row r="2092" spans="1:2" x14ac:dyDescent="0.3">
      <c r="A2092">
        <v>8000</v>
      </c>
      <c r="B2092" t="s">
        <v>8219</v>
      </c>
    </row>
    <row r="2093" spans="1:2" x14ac:dyDescent="0.3">
      <c r="A2093">
        <v>18000</v>
      </c>
      <c r="B2093" t="s">
        <v>8219</v>
      </c>
    </row>
    <row r="2094" spans="1:2" x14ac:dyDescent="0.3">
      <c r="A2094">
        <v>6000</v>
      </c>
      <c r="B2094" t="s">
        <v>8219</v>
      </c>
    </row>
    <row r="2095" spans="1:2" x14ac:dyDescent="0.3">
      <c r="A2095">
        <v>1500</v>
      </c>
      <c r="B2095" t="s">
        <v>8219</v>
      </c>
    </row>
    <row r="2096" spans="1:2" x14ac:dyDescent="0.3">
      <c r="A2096">
        <v>3500</v>
      </c>
      <c r="B2096" t="s">
        <v>8219</v>
      </c>
    </row>
    <row r="2097" spans="1:2" x14ac:dyDescent="0.3">
      <c r="A2097">
        <v>2500</v>
      </c>
      <c r="B2097" t="s">
        <v>8219</v>
      </c>
    </row>
    <row r="2098" spans="1:2" x14ac:dyDescent="0.3">
      <c r="A2098">
        <v>600</v>
      </c>
      <c r="B2098" t="s">
        <v>8219</v>
      </c>
    </row>
    <row r="2099" spans="1:2" x14ac:dyDescent="0.3">
      <c r="A2099">
        <v>3000</v>
      </c>
      <c r="B2099" t="s">
        <v>8219</v>
      </c>
    </row>
    <row r="2100" spans="1:2" x14ac:dyDescent="0.3">
      <c r="A2100">
        <v>6000</v>
      </c>
      <c r="B2100" t="s">
        <v>8219</v>
      </c>
    </row>
    <row r="2101" spans="1:2" x14ac:dyDescent="0.3">
      <c r="A2101">
        <v>3000</v>
      </c>
      <c r="B2101" t="s">
        <v>8219</v>
      </c>
    </row>
    <row r="2102" spans="1:2" x14ac:dyDescent="0.3">
      <c r="A2102">
        <v>600</v>
      </c>
      <c r="B2102" t="s">
        <v>8219</v>
      </c>
    </row>
    <row r="2103" spans="1:2" x14ac:dyDescent="0.3">
      <c r="A2103">
        <v>2000</v>
      </c>
      <c r="B2103" t="s">
        <v>8219</v>
      </c>
    </row>
    <row r="2104" spans="1:2" x14ac:dyDescent="0.3">
      <c r="A2104">
        <v>1000</v>
      </c>
      <c r="B2104" t="s">
        <v>8219</v>
      </c>
    </row>
    <row r="2105" spans="1:2" x14ac:dyDescent="0.3">
      <c r="A2105">
        <v>7777</v>
      </c>
      <c r="B2105" t="s">
        <v>8219</v>
      </c>
    </row>
    <row r="2106" spans="1:2" x14ac:dyDescent="0.3">
      <c r="A2106">
        <v>800</v>
      </c>
      <c r="B2106" t="s">
        <v>8219</v>
      </c>
    </row>
    <row r="2107" spans="1:2" x14ac:dyDescent="0.3">
      <c r="A2107">
        <v>2000</v>
      </c>
      <c r="B2107" t="s">
        <v>8219</v>
      </c>
    </row>
    <row r="2108" spans="1:2" x14ac:dyDescent="0.3">
      <c r="A2108">
        <v>2200</v>
      </c>
      <c r="B2108" t="s">
        <v>8219</v>
      </c>
    </row>
    <row r="2109" spans="1:2" x14ac:dyDescent="0.3">
      <c r="A2109">
        <v>2000</v>
      </c>
      <c r="B2109" t="s">
        <v>8219</v>
      </c>
    </row>
    <row r="2110" spans="1:2" x14ac:dyDescent="0.3">
      <c r="A2110">
        <v>16000</v>
      </c>
      <c r="B2110" t="s">
        <v>8219</v>
      </c>
    </row>
    <row r="2111" spans="1:2" x14ac:dyDescent="0.3">
      <c r="A2111">
        <v>4000</v>
      </c>
      <c r="B2111" t="s">
        <v>8219</v>
      </c>
    </row>
    <row r="2112" spans="1:2" x14ac:dyDescent="0.3">
      <c r="A2112">
        <v>2000</v>
      </c>
      <c r="B2112" t="s">
        <v>8219</v>
      </c>
    </row>
    <row r="2113" spans="1:2" x14ac:dyDescent="0.3">
      <c r="A2113">
        <v>2000</v>
      </c>
      <c r="B2113" t="s">
        <v>8219</v>
      </c>
    </row>
    <row r="2114" spans="1:2" x14ac:dyDescent="0.3">
      <c r="A2114">
        <v>300</v>
      </c>
      <c r="B2114" t="s">
        <v>8219</v>
      </c>
    </row>
    <row r="2115" spans="1:2" x14ac:dyDescent="0.3">
      <c r="A2115">
        <v>7000</v>
      </c>
      <c r="B2115" t="s">
        <v>8219</v>
      </c>
    </row>
    <row r="2116" spans="1:2" x14ac:dyDescent="0.3">
      <c r="A2116">
        <v>5000</v>
      </c>
      <c r="B2116" t="s">
        <v>8219</v>
      </c>
    </row>
    <row r="2117" spans="1:2" x14ac:dyDescent="0.3">
      <c r="A2117">
        <v>1500</v>
      </c>
      <c r="B2117" t="s">
        <v>8219</v>
      </c>
    </row>
    <row r="2118" spans="1:2" x14ac:dyDescent="0.3">
      <c r="A2118">
        <v>48000</v>
      </c>
      <c r="B2118" t="s">
        <v>8219</v>
      </c>
    </row>
    <row r="2119" spans="1:2" x14ac:dyDescent="0.3">
      <c r="A2119">
        <v>1200</v>
      </c>
      <c r="B2119" t="s">
        <v>8219</v>
      </c>
    </row>
    <row r="2120" spans="1:2" x14ac:dyDescent="0.3">
      <c r="A2120">
        <v>1000</v>
      </c>
      <c r="B2120" t="s">
        <v>8219</v>
      </c>
    </row>
    <row r="2121" spans="1:2" x14ac:dyDescent="0.3">
      <c r="A2121">
        <v>2000</v>
      </c>
      <c r="B2121" t="s">
        <v>8219</v>
      </c>
    </row>
    <row r="2122" spans="1:2" x14ac:dyDescent="0.3">
      <c r="A2122">
        <v>8000</v>
      </c>
      <c r="B2122" t="s">
        <v>8219</v>
      </c>
    </row>
    <row r="2123" spans="1:2" x14ac:dyDescent="0.3">
      <c r="A2123">
        <v>50000</v>
      </c>
      <c r="B2123" t="s">
        <v>8221</v>
      </c>
    </row>
    <row r="2124" spans="1:2" x14ac:dyDescent="0.3">
      <c r="A2124">
        <v>80000</v>
      </c>
      <c r="B2124" t="s">
        <v>8221</v>
      </c>
    </row>
    <row r="2125" spans="1:2" x14ac:dyDescent="0.3">
      <c r="A2125">
        <v>500</v>
      </c>
      <c r="B2125" t="s">
        <v>8221</v>
      </c>
    </row>
    <row r="2126" spans="1:2" x14ac:dyDescent="0.3">
      <c r="A2126">
        <v>1100</v>
      </c>
      <c r="B2126" t="s">
        <v>8221</v>
      </c>
    </row>
    <row r="2127" spans="1:2" x14ac:dyDescent="0.3">
      <c r="A2127">
        <v>60000</v>
      </c>
      <c r="B2127" t="s">
        <v>8221</v>
      </c>
    </row>
    <row r="2128" spans="1:2" x14ac:dyDescent="0.3">
      <c r="A2128">
        <v>20000</v>
      </c>
      <c r="B2128" t="s">
        <v>8221</v>
      </c>
    </row>
    <row r="2129" spans="1:2" x14ac:dyDescent="0.3">
      <c r="A2129">
        <v>28000</v>
      </c>
      <c r="B2129" t="s">
        <v>8221</v>
      </c>
    </row>
    <row r="2130" spans="1:2" x14ac:dyDescent="0.3">
      <c r="A2130">
        <v>15000</v>
      </c>
      <c r="B2130" t="s">
        <v>8221</v>
      </c>
    </row>
    <row r="2131" spans="1:2" x14ac:dyDescent="0.3">
      <c r="A2131">
        <v>2000</v>
      </c>
      <c r="B2131" t="s">
        <v>8221</v>
      </c>
    </row>
    <row r="2132" spans="1:2" x14ac:dyDescent="0.3">
      <c r="A2132">
        <v>42000</v>
      </c>
      <c r="B2132" t="s">
        <v>8221</v>
      </c>
    </row>
    <row r="2133" spans="1:2" x14ac:dyDescent="0.3">
      <c r="A2133">
        <v>500</v>
      </c>
      <c r="B2133" t="s">
        <v>8221</v>
      </c>
    </row>
    <row r="2134" spans="1:2" x14ac:dyDescent="0.3">
      <c r="A2134">
        <v>100000</v>
      </c>
      <c r="B2134" t="s">
        <v>8221</v>
      </c>
    </row>
    <row r="2135" spans="1:2" x14ac:dyDescent="0.3">
      <c r="A2135">
        <v>1000</v>
      </c>
      <c r="B2135" t="s">
        <v>8221</v>
      </c>
    </row>
    <row r="2136" spans="1:2" x14ac:dyDescent="0.3">
      <c r="A2136">
        <v>6000</v>
      </c>
      <c r="B2136" t="s">
        <v>8221</v>
      </c>
    </row>
    <row r="2137" spans="1:2" x14ac:dyDescent="0.3">
      <c r="A2137">
        <v>5000</v>
      </c>
      <c r="B2137" t="s">
        <v>8221</v>
      </c>
    </row>
    <row r="2138" spans="1:2" x14ac:dyDescent="0.3">
      <c r="A2138">
        <v>80000</v>
      </c>
      <c r="B2138" t="s">
        <v>8221</v>
      </c>
    </row>
    <row r="2139" spans="1:2" x14ac:dyDescent="0.3">
      <c r="A2139">
        <v>50000</v>
      </c>
      <c r="B2139" t="s">
        <v>8221</v>
      </c>
    </row>
    <row r="2140" spans="1:2" x14ac:dyDescent="0.3">
      <c r="A2140">
        <v>1000</v>
      </c>
      <c r="B2140" t="s">
        <v>8221</v>
      </c>
    </row>
    <row r="2141" spans="1:2" x14ac:dyDescent="0.3">
      <c r="A2141">
        <v>30000</v>
      </c>
      <c r="B2141" t="s">
        <v>8221</v>
      </c>
    </row>
    <row r="2142" spans="1:2" x14ac:dyDescent="0.3">
      <c r="A2142">
        <v>500000</v>
      </c>
      <c r="B2142" t="s">
        <v>8221</v>
      </c>
    </row>
    <row r="2143" spans="1:2" x14ac:dyDescent="0.3">
      <c r="A2143">
        <v>15000</v>
      </c>
      <c r="B2143" t="s">
        <v>8221</v>
      </c>
    </row>
    <row r="2144" spans="1:2" x14ac:dyDescent="0.3">
      <c r="A2144">
        <v>10500</v>
      </c>
      <c r="B2144" t="s">
        <v>8221</v>
      </c>
    </row>
    <row r="2145" spans="1:2" x14ac:dyDescent="0.3">
      <c r="A2145">
        <v>2000</v>
      </c>
      <c r="B2145" t="s">
        <v>8221</v>
      </c>
    </row>
    <row r="2146" spans="1:2" x14ac:dyDescent="0.3">
      <c r="A2146">
        <v>35500</v>
      </c>
      <c r="B2146" t="s">
        <v>8221</v>
      </c>
    </row>
    <row r="2147" spans="1:2" x14ac:dyDescent="0.3">
      <c r="A2147">
        <v>15000</v>
      </c>
      <c r="B2147" t="s">
        <v>8221</v>
      </c>
    </row>
    <row r="2148" spans="1:2" x14ac:dyDescent="0.3">
      <c r="A2148">
        <v>5000</v>
      </c>
      <c r="B2148" t="s">
        <v>8221</v>
      </c>
    </row>
    <row r="2149" spans="1:2" x14ac:dyDescent="0.3">
      <c r="A2149">
        <v>390000</v>
      </c>
      <c r="B2149" t="s">
        <v>8221</v>
      </c>
    </row>
    <row r="2150" spans="1:2" x14ac:dyDescent="0.3">
      <c r="A2150">
        <v>100</v>
      </c>
      <c r="B2150" t="s">
        <v>8221</v>
      </c>
    </row>
    <row r="2151" spans="1:2" x14ac:dyDescent="0.3">
      <c r="A2151">
        <v>2000</v>
      </c>
      <c r="B2151" t="s">
        <v>8221</v>
      </c>
    </row>
    <row r="2152" spans="1:2" x14ac:dyDescent="0.3">
      <c r="A2152">
        <v>50000</v>
      </c>
      <c r="B2152" t="s">
        <v>8221</v>
      </c>
    </row>
    <row r="2153" spans="1:2" x14ac:dyDescent="0.3">
      <c r="A2153">
        <v>45000</v>
      </c>
      <c r="B2153" t="s">
        <v>8221</v>
      </c>
    </row>
    <row r="2154" spans="1:2" x14ac:dyDescent="0.3">
      <c r="A2154">
        <v>30000</v>
      </c>
      <c r="B2154" t="s">
        <v>8221</v>
      </c>
    </row>
    <row r="2155" spans="1:2" x14ac:dyDescent="0.3">
      <c r="A2155">
        <v>372625</v>
      </c>
      <c r="B2155" t="s">
        <v>8221</v>
      </c>
    </row>
    <row r="2156" spans="1:2" x14ac:dyDescent="0.3">
      <c r="A2156">
        <v>250</v>
      </c>
      <c r="B2156" t="s">
        <v>8221</v>
      </c>
    </row>
    <row r="2157" spans="1:2" x14ac:dyDescent="0.3">
      <c r="A2157">
        <v>5000</v>
      </c>
      <c r="B2157" t="s">
        <v>8221</v>
      </c>
    </row>
    <row r="2158" spans="1:2" x14ac:dyDescent="0.3">
      <c r="A2158">
        <v>56000</v>
      </c>
      <c r="B2158" t="s">
        <v>8221</v>
      </c>
    </row>
    <row r="2159" spans="1:2" x14ac:dyDescent="0.3">
      <c r="A2159">
        <v>75000</v>
      </c>
      <c r="B2159" t="s">
        <v>8221</v>
      </c>
    </row>
    <row r="2160" spans="1:2" x14ac:dyDescent="0.3">
      <c r="A2160">
        <v>300000</v>
      </c>
      <c r="B2160" t="s">
        <v>8221</v>
      </c>
    </row>
    <row r="2161" spans="1:2" x14ac:dyDescent="0.3">
      <c r="A2161">
        <v>3600</v>
      </c>
      <c r="B2161" t="s">
        <v>8221</v>
      </c>
    </row>
    <row r="2162" spans="1:2" x14ac:dyDescent="0.3">
      <c r="A2162">
        <v>10000</v>
      </c>
      <c r="B2162" t="s">
        <v>8221</v>
      </c>
    </row>
    <row r="2163" spans="1:2" x14ac:dyDescent="0.3">
      <c r="A2163">
        <v>400</v>
      </c>
      <c r="B2163" t="s">
        <v>8219</v>
      </c>
    </row>
    <row r="2164" spans="1:2" x14ac:dyDescent="0.3">
      <c r="A2164">
        <v>4500</v>
      </c>
      <c r="B2164" t="s">
        <v>8219</v>
      </c>
    </row>
    <row r="2165" spans="1:2" x14ac:dyDescent="0.3">
      <c r="A2165">
        <v>2500</v>
      </c>
      <c r="B2165" t="s">
        <v>8219</v>
      </c>
    </row>
    <row r="2166" spans="1:2" x14ac:dyDescent="0.3">
      <c r="A2166">
        <v>5500</v>
      </c>
      <c r="B2166" t="s">
        <v>8219</v>
      </c>
    </row>
    <row r="2167" spans="1:2" x14ac:dyDescent="0.3">
      <c r="A2167">
        <v>2500</v>
      </c>
      <c r="B2167" t="s">
        <v>8219</v>
      </c>
    </row>
    <row r="2168" spans="1:2" x14ac:dyDescent="0.3">
      <c r="A2168">
        <v>2000</v>
      </c>
      <c r="B2168" t="s">
        <v>8219</v>
      </c>
    </row>
    <row r="2169" spans="1:2" x14ac:dyDescent="0.3">
      <c r="A2169">
        <v>150</v>
      </c>
      <c r="B2169" t="s">
        <v>8219</v>
      </c>
    </row>
    <row r="2170" spans="1:2" x14ac:dyDescent="0.3">
      <c r="A2170">
        <v>18000</v>
      </c>
      <c r="B2170" t="s">
        <v>8219</v>
      </c>
    </row>
    <row r="2171" spans="1:2" x14ac:dyDescent="0.3">
      <c r="A2171">
        <v>153</v>
      </c>
      <c r="B2171" t="s">
        <v>8219</v>
      </c>
    </row>
    <row r="2172" spans="1:2" x14ac:dyDescent="0.3">
      <c r="A2172">
        <v>350</v>
      </c>
      <c r="B2172" t="s">
        <v>8219</v>
      </c>
    </row>
    <row r="2173" spans="1:2" x14ac:dyDescent="0.3">
      <c r="A2173">
        <v>4000</v>
      </c>
      <c r="B2173" t="s">
        <v>8219</v>
      </c>
    </row>
    <row r="2174" spans="1:2" x14ac:dyDescent="0.3">
      <c r="A2174">
        <v>1000</v>
      </c>
      <c r="B2174" t="s">
        <v>8219</v>
      </c>
    </row>
    <row r="2175" spans="1:2" x14ac:dyDescent="0.3">
      <c r="A2175">
        <v>4200</v>
      </c>
      <c r="B2175" t="s">
        <v>8219</v>
      </c>
    </row>
    <row r="2176" spans="1:2" x14ac:dyDescent="0.3">
      <c r="A2176">
        <v>4000</v>
      </c>
      <c r="B2176" t="s">
        <v>8219</v>
      </c>
    </row>
    <row r="2177" spans="1:2" x14ac:dyDescent="0.3">
      <c r="A2177">
        <v>700</v>
      </c>
      <c r="B2177" t="s">
        <v>8219</v>
      </c>
    </row>
    <row r="2178" spans="1:2" x14ac:dyDescent="0.3">
      <c r="A2178">
        <v>5000</v>
      </c>
      <c r="B2178" t="s">
        <v>8219</v>
      </c>
    </row>
    <row r="2179" spans="1:2" x14ac:dyDescent="0.3">
      <c r="A2179">
        <v>2500</v>
      </c>
      <c r="B2179" t="s">
        <v>8219</v>
      </c>
    </row>
    <row r="2180" spans="1:2" x14ac:dyDescent="0.3">
      <c r="A2180">
        <v>25000</v>
      </c>
      <c r="B2180" t="s">
        <v>8219</v>
      </c>
    </row>
    <row r="2181" spans="1:2" x14ac:dyDescent="0.3">
      <c r="A2181">
        <v>1000</v>
      </c>
      <c r="B2181" t="s">
        <v>8219</v>
      </c>
    </row>
    <row r="2182" spans="1:2" x14ac:dyDescent="0.3">
      <c r="A2182">
        <v>5000</v>
      </c>
      <c r="B2182" t="s">
        <v>8219</v>
      </c>
    </row>
    <row r="2183" spans="1:2" x14ac:dyDescent="0.3">
      <c r="A2183">
        <v>2000</v>
      </c>
      <c r="B2183" t="s">
        <v>8219</v>
      </c>
    </row>
    <row r="2184" spans="1:2" x14ac:dyDescent="0.3">
      <c r="A2184">
        <v>3000</v>
      </c>
      <c r="B2184" t="s">
        <v>8219</v>
      </c>
    </row>
    <row r="2185" spans="1:2" x14ac:dyDescent="0.3">
      <c r="A2185">
        <v>1800</v>
      </c>
      <c r="B2185" t="s">
        <v>8219</v>
      </c>
    </row>
    <row r="2186" spans="1:2" x14ac:dyDescent="0.3">
      <c r="A2186">
        <v>10000</v>
      </c>
      <c r="B2186" t="s">
        <v>8219</v>
      </c>
    </row>
    <row r="2187" spans="1:2" x14ac:dyDescent="0.3">
      <c r="A2187">
        <v>5000</v>
      </c>
      <c r="B2187" t="s">
        <v>8219</v>
      </c>
    </row>
    <row r="2188" spans="1:2" x14ac:dyDescent="0.3">
      <c r="A2188">
        <v>20000</v>
      </c>
      <c r="B2188" t="s">
        <v>8219</v>
      </c>
    </row>
    <row r="2189" spans="1:2" x14ac:dyDescent="0.3">
      <c r="A2189">
        <v>20000</v>
      </c>
      <c r="B2189" t="s">
        <v>8219</v>
      </c>
    </row>
    <row r="2190" spans="1:2" x14ac:dyDescent="0.3">
      <c r="A2190">
        <v>5494</v>
      </c>
      <c r="B2190" t="s">
        <v>8219</v>
      </c>
    </row>
    <row r="2191" spans="1:2" x14ac:dyDescent="0.3">
      <c r="A2191">
        <v>1200</v>
      </c>
      <c r="B2191" t="s">
        <v>8219</v>
      </c>
    </row>
    <row r="2192" spans="1:2" x14ac:dyDescent="0.3">
      <c r="A2192">
        <v>19000</v>
      </c>
      <c r="B2192" t="s">
        <v>8219</v>
      </c>
    </row>
    <row r="2193" spans="1:2" x14ac:dyDescent="0.3">
      <c r="A2193">
        <v>750</v>
      </c>
      <c r="B2193" t="s">
        <v>8219</v>
      </c>
    </row>
    <row r="2194" spans="1:2" x14ac:dyDescent="0.3">
      <c r="A2194">
        <v>12000</v>
      </c>
      <c r="B2194" t="s">
        <v>8219</v>
      </c>
    </row>
    <row r="2195" spans="1:2" x14ac:dyDescent="0.3">
      <c r="A2195">
        <v>15000</v>
      </c>
      <c r="B2195" t="s">
        <v>8219</v>
      </c>
    </row>
    <row r="2196" spans="1:2" x14ac:dyDescent="0.3">
      <c r="A2196">
        <v>10000</v>
      </c>
      <c r="B2196" t="s">
        <v>8219</v>
      </c>
    </row>
    <row r="2197" spans="1:2" x14ac:dyDescent="0.3">
      <c r="A2197">
        <v>4600</v>
      </c>
      <c r="B2197" t="s">
        <v>8219</v>
      </c>
    </row>
    <row r="2198" spans="1:2" x14ac:dyDescent="0.3">
      <c r="A2198">
        <v>14000</v>
      </c>
      <c r="B2198" t="s">
        <v>8219</v>
      </c>
    </row>
    <row r="2199" spans="1:2" x14ac:dyDescent="0.3">
      <c r="A2199">
        <v>30000</v>
      </c>
      <c r="B2199" t="s">
        <v>8219</v>
      </c>
    </row>
    <row r="2200" spans="1:2" x14ac:dyDescent="0.3">
      <c r="A2200">
        <v>40000</v>
      </c>
      <c r="B2200" t="s">
        <v>8219</v>
      </c>
    </row>
    <row r="2201" spans="1:2" x14ac:dyDescent="0.3">
      <c r="A2201">
        <v>9000</v>
      </c>
      <c r="B2201" t="s">
        <v>8219</v>
      </c>
    </row>
    <row r="2202" spans="1:2" x14ac:dyDescent="0.3">
      <c r="A2202">
        <v>2000</v>
      </c>
      <c r="B2202" t="s">
        <v>8219</v>
      </c>
    </row>
    <row r="2203" spans="1:2" x14ac:dyDescent="0.3">
      <c r="A2203">
        <v>110</v>
      </c>
      <c r="B2203" t="s">
        <v>8219</v>
      </c>
    </row>
    <row r="2204" spans="1:2" x14ac:dyDescent="0.3">
      <c r="A2204">
        <v>4000</v>
      </c>
      <c r="B2204" t="s">
        <v>8219</v>
      </c>
    </row>
    <row r="2205" spans="1:2" x14ac:dyDescent="0.3">
      <c r="A2205">
        <v>2000</v>
      </c>
      <c r="B2205" t="s">
        <v>8219</v>
      </c>
    </row>
    <row r="2206" spans="1:2" x14ac:dyDescent="0.3">
      <c r="A2206">
        <v>1500</v>
      </c>
      <c r="B2206" t="s">
        <v>8219</v>
      </c>
    </row>
    <row r="2207" spans="1:2" x14ac:dyDescent="0.3">
      <c r="A2207">
        <v>750</v>
      </c>
      <c r="B2207" t="s">
        <v>8219</v>
      </c>
    </row>
    <row r="2208" spans="1:2" x14ac:dyDescent="0.3">
      <c r="A2208">
        <v>1100</v>
      </c>
      <c r="B2208" t="s">
        <v>8219</v>
      </c>
    </row>
    <row r="2209" spans="1:2" x14ac:dyDescent="0.3">
      <c r="A2209">
        <v>2000</v>
      </c>
      <c r="B2209" t="s">
        <v>8219</v>
      </c>
    </row>
    <row r="2210" spans="1:2" x14ac:dyDescent="0.3">
      <c r="A2210">
        <v>1000</v>
      </c>
      <c r="B2210" t="s">
        <v>8219</v>
      </c>
    </row>
    <row r="2211" spans="1:2" x14ac:dyDescent="0.3">
      <c r="A2211">
        <v>500</v>
      </c>
      <c r="B2211" t="s">
        <v>8219</v>
      </c>
    </row>
    <row r="2212" spans="1:2" x14ac:dyDescent="0.3">
      <c r="A2212">
        <v>4000</v>
      </c>
      <c r="B2212" t="s">
        <v>8219</v>
      </c>
    </row>
    <row r="2213" spans="1:2" x14ac:dyDescent="0.3">
      <c r="A2213">
        <v>2500</v>
      </c>
      <c r="B2213" t="s">
        <v>8219</v>
      </c>
    </row>
    <row r="2214" spans="1:2" x14ac:dyDescent="0.3">
      <c r="A2214">
        <v>6000</v>
      </c>
      <c r="B2214" t="s">
        <v>8219</v>
      </c>
    </row>
    <row r="2215" spans="1:2" x14ac:dyDescent="0.3">
      <c r="A2215">
        <v>5</v>
      </c>
      <c r="B2215" t="s">
        <v>8219</v>
      </c>
    </row>
    <row r="2216" spans="1:2" x14ac:dyDescent="0.3">
      <c r="A2216">
        <v>600</v>
      </c>
      <c r="B2216" t="s">
        <v>8219</v>
      </c>
    </row>
    <row r="2217" spans="1:2" x14ac:dyDescent="0.3">
      <c r="A2217">
        <v>550</v>
      </c>
      <c r="B2217" t="s">
        <v>8219</v>
      </c>
    </row>
    <row r="2218" spans="1:2" x14ac:dyDescent="0.3">
      <c r="A2218">
        <v>300</v>
      </c>
      <c r="B2218" t="s">
        <v>8219</v>
      </c>
    </row>
    <row r="2219" spans="1:2" x14ac:dyDescent="0.3">
      <c r="A2219">
        <v>420</v>
      </c>
      <c r="B2219" t="s">
        <v>8219</v>
      </c>
    </row>
    <row r="2220" spans="1:2" x14ac:dyDescent="0.3">
      <c r="A2220">
        <v>2000</v>
      </c>
      <c r="B2220" t="s">
        <v>8219</v>
      </c>
    </row>
    <row r="2221" spans="1:2" x14ac:dyDescent="0.3">
      <c r="A2221">
        <v>1000</v>
      </c>
      <c r="B2221" t="s">
        <v>8219</v>
      </c>
    </row>
    <row r="2222" spans="1:2" x14ac:dyDescent="0.3">
      <c r="A2222">
        <v>3500</v>
      </c>
      <c r="B2222" t="s">
        <v>8219</v>
      </c>
    </row>
    <row r="2223" spans="1:2" x14ac:dyDescent="0.3">
      <c r="A2223">
        <v>7500</v>
      </c>
      <c r="B2223" t="s">
        <v>8219</v>
      </c>
    </row>
    <row r="2224" spans="1:2" x14ac:dyDescent="0.3">
      <c r="A2224">
        <v>500</v>
      </c>
      <c r="B2224" t="s">
        <v>8219</v>
      </c>
    </row>
    <row r="2225" spans="1:2" x14ac:dyDescent="0.3">
      <c r="A2225">
        <v>19500</v>
      </c>
      <c r="B2225" t="s">
        <v>8219</v>
      </c>
    </row>
    <row r="2226" spans="1:2" x14ac:dyDescent="0.3">
      <c r="A2226">
        <v>10000</v>
      </c>
      <c r="B2226" t="s">
        <v>8219</v>
      </c>
    </row>
    <row r="2227" spans="1:2" x14ac:dyDescent="0.3">
      <c r="A2227">
        <v>21000</v>
      </c>
      <c r="B2227" t="s">
        <v>8219</v>
      </c>
    </row>
    <row r="2228" spans="1:2" x14ac:dyDescent="0.3">
      <c r="A2228">
        <v>18000</v>
      </c>
      <c r="B2228" t="s">
        <v>8219</v>
      </c>
    </row>
    <row r="2229" spans="1:2" x14ac:dyDescent="0.3">
      <c r="A2229">
        <v>13000</v>
      </c>
      <c r="B2229" t="s">
        <v>8219</v>
      </c>
    </row>
    <row r="2230" spans="1:2" x14ac:dyDescent="0.3">
      <c r="A2230">
        <v>1000</v>
      </c>
      <c r="B2230" t="s">
        <v>8219</v>
      </c>
    </row>
    <row r="2231" spans="1:2" x14ac:dyDescent="0.3">
      <c r="A2231">
        <v>8012</v>
      </c>
      <c r="B2231" t="s">
        <v>8219</v>
      </c>
    </row>
    <row r="2232" spans="1:2" x14ac:dyDescent="0.3">
      <c r="A2232">
        <v>8500</v>
      </c>
      <c r="B2232" t="s">
        <v>8219</v>
      </c>
    </row>
    <row r="2233" spans="1:2" x14ac:dyDescent="0.3">
      <c r="A2233">
        <v>2500</v>
      </c>
      <c r="B2233" t="s">
        <v>8219</v>
      </c>
    </row>
    <row r="2234" spans="1:2" x14ac:dyDescent="0.3">
      <c r="A2234">
        <v>5000</v>
      </c>
      <c r="B2234" t="s">
        <v>8219</v>
      </c>
    </row>
    <row r="2235" spans="1:2" x14ac:dyDescent="0.3">
      <c r="A2235">
        <v>2500</v>
      </c>
      <c r="B2235" t="s">
        <v>8219</v>
      </c>
    </row>
    <row r="2236" spans="1:2" x14ac:dyDescent="0.3">
      <c r="A2236">
        <v>100</v>
      </c>
      <c r="B2236" t="s">
        <v>8219</v>
      </c>
    </row>
    <row r="2237" spans="1:2" x14ac:dyDescent="0.3">
      <c r="A2237">
        <v>13000</v>
      </c>
      <c r="B2237" t="s">
        <v>8219</v>
      </c>
    </row>
    <row r="2238" spans="1:2" x14ac:dyDescent="0.3">
      <c r="A2238">
        <v>2800</v>
      </c>
      <c r="B2238" t="s">
        <v>8219</v>
      </c>
    </row>
    <row r="2239" spans="1:2" x14ac:dyDescent="0.3">
      <c r="A2239">
        <v>18000</v>
      </c>
      <c r="B2239" t="s">
        <v>8219</v>
      </c>
    </row>
    <row r="2240" spans="1:2" x14ac:dyDescent="0.3">
      <c r="A2240">
        <v>4000</v>
      </c>
      <c r="B2240" t="s">
        <v>8219</v>
      </c>
    </row>
    <row r="2241" spans="1:2" x14ac:dyDescent="0.3">
      <c r="A2241">
        <v>25000</v>
      </c>
      <c r="B2241" t="s">
        <v>8219</v>
      </c>
    </row>
    <row r="2242" spans="1:2" x14ac:dyDescent="0.3">
      <c r="A2242">
        <v>5000</v>
      </c>
      <c r="B2242" t="s">
        <v>8219</v>
      </c>
    </row>
    <row r="2243" spans="1:2" x14ac:dyDescent="0.3">
      <c r="A2243">
        <v>1000</v>
      </c>
      <c r="B2243" t="s">
        <v>8219</v>
      </c>
    </row>
    <row r="2244" spans="1:2" x14ac:dyDescent="0.3">
      <c r="A2244">
        <v>10000</v>
      </c>
      <c r="B2244" t="s">
        <v>8219</v>
      </c>
    </row>
    <row r="2245" spans="1:2" x14ac:dyDescent="0.3">
      <c r="A2245">
        <v>1</v>
      </c>
      <c r="B2245" t="s">
        <v>8219</v>
      </c>
    </row>
    <row r="2246" spans="1:2" x14ac:dyDescent="0.3">
      <c r="A2246">
        <v>5000</v>
      </c>
      <c r="B2246" t="s">
        <v>8219</v>
      </c>
    </row>
    <row r="2247" spans="1:2" x14ac:dyDescent="0.3">
      <c r="A2247">
        <v>4000</v>
      </c>
      <c r="B2247" t="s">
        <v>8219</v>
      </c>
    </row>
    <row r="2248" spans="1:2" x14ac:dyDescent="0.3">
      <c r="A2248">
        <v>2500</v>
      </c>
      <c r="B2248" t="s">
        <v>8219</v>
      </c>
    </row>
    <row r="2249" spans="1:2" x14ac:dyDescent="0.3">
      <c r="A2249">
        <v>18500</v>
      </c>
      <c r="B2249" t="s">
        <v>8219</v>
      </c>
    </row>
    <row r="2250" spans="1:2" x14ac:dyDescent="0.3">
      <c r="A2250">
        <v>7000</v>
      </c>
      <c r="B2250" t="s">
        <v>8219</v>
      </c>
    </row>
    <row r="2251" spans="1:2" x14ac:dyDescent="0.3">
      <c r="A2251">
        <v>3500</v>
      </c>
      <c r="B2251" t="s">
        <v>8219</v>
      </c>
    </row>
    <row r="2252" spans="1:2" x14ac:dyDescent="0.3">
      <c r="A2252">
        <v>25000</v>
      </c>
      <c r="B2252" t="s">
        <v>8219</v>
      </c>
    </row>
    <row r="2253" spans="1:2" x14ac:dyDescent="0.3">
      <c r="A2253">
        <v>8500</v>
      </c>
      <c r="B2253" t="s">
        <v>8219</v>
      </c>
    </row>
    <row r="2254" spans="1:2" x14ac:dyDescent="0.3">
      <c r="A2254">
        <v>9000</v>
      </c>
      <c r="B2254" t="s">
        <v>8219</v>
      </c>
    </row>
    <row r="2255" spans="1:2" x14ac:dyDescent="0.3">
      <c r="A2255">
        <v>8000</v>
      </c>
      <c r="B2255" t="s">
        <v>8219</v>
      </c>
    </row>
    <row r="2256" spans="1:2" x14ac:dyDescent="0.3">
      <c r="A2256">
        <v>500</v>
      </c>
      <c r="B2256" t="s">
        <v>8219</v>
      </c>
    </row>
    <row r="2257" spans="1:2" x14ac:dyDescent="0.3">
      <c r="A2257">
        <v>3950</v>
      </c>
      <c r="B2257" t="s">
        <v>8219</v>
      </c>
    </row>
    <row r="2258" spans="1:2" x14ac:dyDescent="0.3">
      <c r="A2258">
        <v>480</v>
      </c>
      <c r="B2258" t="s">
        <v>8219</v>
      </c>
    </row>
    <row r="2259" spans="1:2" x14ac:dyDescent="0.3">
      <c r="A2259">
        <v>2500</v>
      </c>
      <c r="B2259" t="s">
        <v>8219</v>
      </c>
    </row>
    <row r="2260" spans="1:2" x14ac:dyDescent="0.3">
      <c r="A2260">
        <v>2200</v>
      </c>
      <c r="B2260" t="s">
        <v>8219</v>
      </c>
    </row>
    <row r="2261" spans="1:2" x14ac:dyDescent="0.3">
      <c r="A2261">
        <v>1000</v>
      </c>
      <c r="B2261" t="s">
        <v>8219</v>
      </c>
    </row>
    <row r="2262" spans="1:2" x14ac:dyDescent="0.3">
      <c r="A2262">
        <v>2500</v>
      </c>
      <c r="B2262" t="s">
        <v>8219</v>
      </c>
    </row>
    <row r="2263" spans="1:2" x14ac:dyDescent="0.3">
      <c r="A2263">
        <v>1000</v>
      </c>
      <c r="B2263" t="s">
        <v>8219</v>
      </c>
    </row>
    <row r="2264" spans="1:2" x14ac:dyDescent="0.3">
      <c r="A2264">
        <v>3300</v>
      </c>
      <c r="B2264" t="s">
        <v>8219</v>
      </c>
    </row>
    <row r="2265" spans="1:2" x14ac:dyDescent="0.3">
      <c r="A2265">
        <v>7500</v>
      </c>
      <c r="B2265" t="s">
        <v>8219</v>
      </c>
    </row>
    <row r="2266" spans="1:2" x14ac:dyDescent="0.3">
      <c r="A2266">
        <v>6000</v>
      </c>
      <c r="B2266" t="s">
        <v>8219</v>
      </c>
    </row>
    <row r="2267" spans="1:2" x14ac:dyDescent="0.3">
      <c r="A2267">
        <v>200</v>
      </c>
      <c r="B2267" t="s">
        <v>8219</v>
      </c>
    </row>
    <row r="2268" spans="1:2" x14ac:dyDescent="0.3">
      <c r="A2268">
        <v>1500</v>
      </c>
      <c r="B2268" t="s">
        <v>8219</v>
      </c>
    </row>
    <row r="2269" spans="1:2" x14ac:dyDescent="0.3">
      <c r="A2269">
        <v>20000</v>
      </c>
      <c r="B2269" t="s">
        <v>8219</v>
      </c>
    </row>
    <row r="2270" spans="1:2" x14ac:dyDescent="0.3">
      <c r="A2270">
        <v>28000</v>
      </c>
      <c r="B2270" t="s">
        <v>8219</v>
      </c>
    </row>
    <row r="2271" spans="1:2" x14ac:dyDescent="0.3">
      <c r="A2271">
        <v>2500</v>
      </c>
      <c r="B2271" t="s">
        <v>8219</v>
      </c>
    </row>
    <row r="2272" spans="1:2" x14ac:dyDescent="0.3">
      <c r="A2272">
        <v>25000</v>
      </c>
      <c r="B2272" t="s">
        <v>8219</v>
      </c>
    </row>
    <row r="2273" spans="1:2" x14ac:dyDescent="0.3">
      <c r="A2273">
        <v>20000</v>
      </c>
      <c r="B2273" t="s">
        <v>8219</v>
      </c>
    </row>
    <row r="2274" spans="1:2" x14ac:dyDescent="0.3">
      <c r="A2274">
        <v>1000</v>
      </c>
      <c r="B2274" t="s">
        <v>8219</v>
      </c>
    </row>
    <row r="2275" spans="1:2" x14ac:dyDescent="0.3">
      <c r="A2275">
        <v>2500</v>
      </c>
      <c r="B2275" t="s">
        <v>8219</v>
      </c>
    </row>
    <row r="2276" spans="1:2" x14ac:dyDescent="0.3">
      <c r="A2276">
        <v>2500</v>
      </c>
      <c r="B2276" t="s">
        <v>8219</v>
      </c>
    </row>
    <row r="2277" spans="1:2" x14ac:dyDescent="0.3">
      <c r="A2277">
        <v>650</v>
      </c>
      <c r="B2277" t="s">
        <v>8219</v>
      </c>
    </row>
    <row r="2278" spans="1:2" x14ac:dyDescent="0.3">
      <c r="A2278">
        <v>4589</v>
      </c>
      <c r="B2278" t="s">
        <v>8219</v>
      </c>
    </row>
    <row r="2279" spans="1:2" x14ac:dyDescent="0.3">
      <c r="A2279">
        <v>8500</v>
      </c>
      <c r="B2279" t="s">
        <v>8219</v>
      </c>
    </row>
    <row r="2280" spans="1:2" x14ac:dyDescent="0.3">
      <c r="A2280">
        <v>2000</v>
      </c>
      <c r="B2280" t="s">
        <v>8219</v>
      </c>
    </row>
    <row r="2281" spans="1:2" x14ac:dyDescent="0.3">
      <c r="A2281">
        <v>1000</v>
      </c>
      <c r="B2281" t="s">
        <v>8219</v>
      </c>
    </row>
    <row r="2282" spans="1:2" x14ac:dyDescent="0.3">
      <c r="A2282">
        <v>9800</v>
      </c>
      <c r="B2282" t="s">
        <v>8219</v>
      </c>
    </row>
    <row r="2283" spans="1:2" x14ac:dyDescent="0.3">
      <c r="A2283">
        <v>300</v>
      </c>
      <c r="B2283" t="s">
        <v>8219</v>
      </c>
    </row>
    <row r="2284" spans="1:2" x14ac:dyDescent="0.3">
      <c r="A2284">
        <v>750</v>
      </c>
      <c r="B2284" t="s">
        <v>8219</v>
      </c>
    </row>
    <row r="2285" spans="1:2" x14ac:dyDescent="0.3">
      <c r="A2285">
        <v>3000</v>
      </c>
      <c r="B2285" t="s">
        <v>8219</v>
      </c>
    </row>
    <row r="2286" spans="1:2" x14ac:dyDescent="0.3">
      <c r="A2286">
        <v>6000</v>
      </c>
      <c r="B2286" t="s">
        <v>8219</v>
      </c>
    </row>
    <row r="2287" spans="1:2" x14ac:dyDescent="0.3">
      <c r="A2287">
        <v>3000</v>
      </c>
      <c r="B2287" t="s">
        <v>8219</v>
      </c>
    </row>
    <row r="2288" spans="1:2" x14ac:dyDescent="0.3">
      <c r="A2288">
        <v>1500</v>
      </c>
      <c r="B2288" t="s">
        <v>8219</v>
      </c>
    </row>
    <row r="2289" spans="1:2" x14ac:dyDescent="0.3">
      <c r="A2289">
        <v>4500</v>
      </c>
      <c r="B2289" t="s">
        <v>8219</v>
      </c>
    </row>
    <row r="2290" spans="1:2" x14ac:dyDescent="0.3">
      <c r="A2290">
        <v>1000</v>
      </c>
      <c r="B2290" t="s">
        <v>8219</v>
      </c>
    </row>
    <row r="2291" spans="1:2" x14ac:dyDescent="0.3">
      <c r="A2291">
        <v>1500</v>
      </c>
      <c r="B2291" t="s">
        <v>8219</v>
      </c>
    </row>
    <row r="2292" spans="1:2" x14ac:dyDescent="0.3">
      <c r="A2292">
        <v>1500</v>
      </c>
      <c r="B2292" t="s">
        <v>8219</v>
      </c>
    </row>
    <row r="2293" spans="1:2" x14ac:dyDescent="0.3">
      <c r="A2293">
        <v>2500</v>
      </c>
      <c r="B2293" t="s">
        <v>8219</v>
      </c>
    </row>
    <row r="2294" spans="1:2" x14ac:dyDescent="0.3">
      <c r="A2294">
        <v>2000</v>
      </c>
      <c r="B2294" t="s">
        <v>8219</v>
      </c>
    </row>
    <row r="2295" spans="1:2" x14ac:dyDescent="0.3">
      <c r="A2295">
        <v>850</v>
      </c>
      <c r="B2295" t="s">
        <v>8219</v>
      </c>
    </row>
    <row r="2296" spans="1:2" x14ac:dyDescent="0.3">
      <c r="A2296">
        <v>5000</v>
      </c>
      <c r="B2296" t="s">
        <v>8219</v>
      </c>
    </row>
    <row r="2297" spans="1:2" x14ac:dyDescent="0.3">
      <c r="A2297">
        <v>1200</v>
      </c>
      <c r="B2297" t="s">
        <v>8219</v>
      </c>
    </row>
    <row r="2298" spans="1:2" x14ac:dyDescent="0.3">
      <c r="A2298">
        <v>7000</v>
      </c>
      <c r="B2298" t="s">
        <v>8219</v>
      </c>
    </row>
    <row r="2299" spans="1:2" x14ac:dyDescent="0.3">
      <c r="A2299">
        <v>1000</v>
      </c>
      <c r="B2299" t="s">
        <v>8219</v>
      </c>
    </row>
    <row r="2300" spans="1:2" x14ac:dyDescent="0.3">
      <c r="A2300">
        <v>30000</v>
      </c>
      <c r="B2300" t="s">
        <v>8219</v>
      </c>
    </row>
    <row r="2301" spans="1:2" x14ac:dyDescent="0.3">
      <c r="A2301">
        <v>300</v>
      </c>
      <c r="B2301" t="s">
        <v>8219</v>
      </c>
    </row>
    <row r="2302" spans="1:2" x14ac:dyDescent="0.3">
      <c r="A2302">
        <v>800</v>
      </c>
      <c r="B2302" t="s">
        <v>8219</v>
      </c>
    </row>
    <row r="2303" spans="1:2" x14ac:dyDescent="0.3">
      <c r="A2303">
        <v>5000</v>
      </c>
      <c r="B2303" t="s">
        <v>8219</v>
      </c>
    </row>
    <row r="2304" spans="1:2" x14ac:dyDescent="0.3">
      <c r="A2304">
        <v>2300</v>
      </c>
      <c r="B2304" t="s">
        <v>8219</v>
      </c>
    </row>
    <row r="2305" spans="1:2" x14ac:dyDescent="0.3">
      <c r="A2305">
        <v>6450</v>
      </c>
      <c r="B2305" t="s">
        <v>8219</v>
      </c>
    </row>
    <row r="2306" spans="1:2" x14ac:dyDescent="0.3">
      <c r="A2306">
        <v>6000</v>
      </c>
      <c r="B2306" t="s">
        <v>8219</v>
      </c>
    </row>
    <row r="2307" spans="1:2" x14ac:dyDescent="0.3">
      <c r="A2307">
        <v>18000</v>
      </c>
      <c r="B2307" t="s">
        <v>8219</v>
      </c>
    </row>
    <row r="2308" spans="1:2" x14ac:dyDescent="0.3">
      <c r="A2308">
        <v>3500</v>
      </c>
      <c r="B2308" t="s">
        <v>8219</v>
      </c>
    </row>
    <row r="2309" spans="1:2" x14ac:dyDescent="0.3">
      <c r="A2309">
        <v>1964.47</v>
      </c>
      <c r="B2309" t="s">
        <v>8219</v>
      </c>
    </row>
    <row r="2310" spans="1:2" x14ac:dyDescent="0.3">
      <c r="A2310">
        <v>50000</v>
      </c>
      <c r="B2310" t="s">
        <v>8219</v>
      </c>
    </row>
    <row r="2311" spans="1:2" x14ac:dyDescent="0.3">
      <c r="A2311">
        <v>6000</v>
      </c>
      <c r="B2311" t="s">
        <v>8219</v>
      </c>
    </row>
    <row r="2312" spans="1:2" x14ac:dyDescent="0.3">
      <c r="A2312">
        <v>18500</v>
      </c>
      <c r="B2312" t="s">
        <v>8219</v>
      </c>
    </row>
    <row r="2313" spans="1:2" x14ac:dyDescent="0.3">
      <c r="A2313">
        <v>9000</v>
      </c>
      <c r="B2313" t="s">
        <v>8219</v>
      </c>
    </row>
    <row r="2314" spans="1:2" x14ac:dyDescent="0.3">
      <c r="A2314">
        <v>3000</v>
      </c>
      <c r="B2314" t="s">
        <v>8219</v>
      </c>
    </row>
    <row r="2315" spans="1:2" x14ac:dyDescent="0.3">
      <c r="A2315">
        <v>5000</v>
      </c>
      <c r="B2315" t="s">
        <v>8219</v>
      </c>
    </row>
    <row r="2316" spans="1:2" x14ac:dyDescent="0.3">
      <c r="A2316">
        <v>1200</v>
      </c>
      <c r="B2316" t="s">
        <v>8219</v>
      </c>
    </row>
    <row r="2317" spans="1:2" x14ac:dyDescent="0.3">
      <c r="A2317">
        <v>2500</v>
      </c>
      <c r="B2317" t="s">
        <v>8219</v>
      </c>
    </row>
    <row r="2318" spans="1:2" x14ac:dyDescent="0.3">
      <c r="A2318">
        <v>15000</v>
      </c>
      <c r="B2318" t="s">
        <v>8219</v>
      </c>
    </row>
    <row r="2319" spans="1:2" x14ac:dyDescent="0.3">
      <c r="A2319">
        <v>400</v>
      </c>
      <c r="B2319" t="s">
        <v>8219</v>
      </c>
    </row>
    <row r="2320" spans="1:2" x14ac:dyDescent="0.3">
      <c r="A2320">
        <v>5000</v>
      </c>
      <c r="B2320" t="s">
        <v>8219</v>
      </c>
    </row>
    <row r="2321" spans="1:2" x14ac:dyDescent="0.3">
      <c r="A2321">
        <v>3000</v>
      </c>
      <c r="B2321" t="s">
        <v>8219</v>
      </c>
    </row>
    <row r="2322" spans="1:2" x14ac:dyDescent="0.3">
      <c r="A2322">
        <v>5000</v>
      </c>
      <c r="B2322" t="s">
        <v>8219</v>
      </c>
    </row>
    <row r="2323" spans="1:2" x14ac:dyDescent="0.3">
      <c r="A2323">
        <v>10557</v>
      </c>
      <c r="B2323" t="s">
        <v>8222</v>
      </c>
    </row>
    <row r="2324" spans="1:2" x14ac:dyDescent="0.3">
      <c r="A2324">
        <v>2700</v>
      </c>
      <c r="B2324" t="s">
        <v>8222</v>
      </c>
    </row>
    <row r="2325" spans="1:2" x14ac:dyDescent="0.3">
      <c r="A2325">
        <v>250</v>
      </c>
      <c r="B2325" t="s">
        <v>8222</v>
      </c>
    </row>
    <row r="2326" spans="1:2" x14ac:dyDescent="0.3">
      <c r="A2326">
        <v>7500</v>
      </c>
      <c r="B2326" t="s">
        <v>8222</v>
      </c>
    </row>
    <row r="2327" spans="1:2" x14ac:dyDescent="0.3">
      <c r="A2327">
        <v>1000</v>
      </c>
      <c r="B2327" t="s">
        <v>8222</v>
      </c>
    </row>
    <row r="2328" spans="1:2" x14ac:dyDescent="0.3">
      <c r="A2328">
        <v>15000</v>
      </c>
      <c r="B2328" t="s">
        <v>8222</v>
      </c>
    </row>
    <row r="2329" spans="1:2" x14ac:dyDescent="0.3">
      <c r="A2329">
        <v>35000</v>
      </c>
      <c r="B2329" t="s">
        <v>8219</v>
      </c>
    </row>
    <row r="2330" spans="1:2" x14ac:dyDescent="0.3">
      <c r="A2330">
        <v>10000</v>
      </c>
      <c r="B2330" t="s">
        <v>8219</v>
      </c>
    </row>
    <row r="2331" spans="1:2" x14ac:dyDescent="0.3">
      <c r="A2331">
        <v>25000</v>
      </c>
      <c r="B2331" t="s">
        <v>8219</v>
      </c>
    </row>
    <row r="2332" spans="1:2" x14ac:dyDescent="0.3">
      <c r="A2332">
        <v>35000</v>
      </c>
      <c r="B2332" t="s">
        <v>8219</v>
      </c>
    </row>
    <row r="2333" spans="1:2" x14ac:dyDescent="0.3">
      <c r="A2333">
        <v>8000</v>
      </c>
      <c r="B2333" t="s">
        <v>8219</v>
      </c>
    </row>
    <row r="2334" spans="1:2" x14ac:dyDescent="0.3">
      <c r="A2334">
        <v>25000</v>
      </c>
      <c r="B2334" t="s">
        <v>8219</v>
      </c>
    </row>
    <row r="2335" spans="1:2" x14ac:dyDescent="0.3">
      <c r="A2335">
        <v>600</v>
      </c>
      <c r="B2335" t="s">
        <v>8219</v>
      </c>
    </row>
    <row r="2336" spans="1:2" x14ac:dyDescent="0.3">
      <c r="A2336">
        <v>4000</v>
      </c>
      <c r="B2336" t="s">
        <v>8219</v>
      </c>
    </row>
    <row r="2337" spans="1:2" x14ac:dyDescent="0.3">
      <c r="A2337">
        <v>25000</v>
      </c>
      <c r="B2337" t="s">
        <v>8219</v>
      </c>
    </row>
    <row r="2338" spans="1:2" x14ac:dyDescent="0.3">
      <c r="A2338">
        <v>20000</v>
      </c>
      <c r="B2338" t="s">
        <v>8219</v>
      </c>
    </row>
    <row r="2339" spans="1:2" x14ac:dyDescent="0.3">
      <c r="A2339">
        <v>12000</v>
      </c>
      <c r="B2339" t="s">
        <v>8219</v>
      </c>
    </row>
    <row r="2340" spans="1:2" x14ac:dyDescent="0.3">
      <c r="A2340">
        <v>15000</v>
      </c>
      <c r="B2340" t="s">
        <v>8219</v>
      </c>
    </row>
    <row r="2341" spans="1:2" x14ac:dyDescent="0.3">
      <c r="A2341">
        <v>25000</v>
      </c>
      <c r="B2341" t="s">
        <v>8219</v>
      </c>
    </row>
    <row r="2342" spans="1:2" x14ac:dyDescent="0.3">
      <c r="A2342">
        <v>40000</v>
      </c>
      <c r="B2342" t="s">
        <v>8219</v>
      </c>
    </row>
    <row r="2343" spans="1:2" x14ac:dyDescent="0.3">
      <c r="A2343">
        <v>5000</v>
      </c>
      <c r="B2343" t="s">
        <v>8220</v>
      </c>
    </row>
    <row r="2344" spans="1:2" x14ac:dyDescent="0.3">
      <c r="A2344">
        <v>5500</v>
      </c>
      <c r="B2344" t="s">
        <v>8220</v>
      </c>
    </row>
    <row r="2345" spans="1:2" x14ac:dyDescent="0.3">
      <c r="A2345">
        <v>10000</v>
      </c>
      <c r="B2345" t="s">
        <v>8220</v>
      </c>
    </row>
    <row r="2346" spans="1:2" x14ac:dyDescent="0.3">
      <c r="A2346">
        <v>1000</v>
      </c>
      <c r="B2346" t="s">
        <v>8220</v>
      </c>
    </row>
    <row r="2347" spans="1:2" x14ac:dyDescent="0.3">
      <c r="A2347">
        <v>3000</v>
      </c>
      <c r="B2347" t="s">
        <v>8220</v>
      </c>
    </row>
    <row r="2348" spans="1:2" x14ac:dyDescent="0.3">
      <c r="A2348">
        <v>60000</v>
      </c>
      <c r="B2348" t="s">
        <v>8220</v>
      </c>
    </row>
    <row r="2349" spans="1:2" x14ac:dyDescent="0.3">
      <c r="A2349">
        <v>1000</v>
      </c>
      <c r="B2349" t="s">
        <v>8220</v>
      </c>
    </row>
    <row r="2350" spans="1:2" x14ac:dyDescent="0.3">
      <c r="A2350">
        <v>70000</v>
      </c>
      <c r="B2350" t="s">
        <v>8220</v>
      </c>
    </row>
    <row r="2351" spans="1:2" x14ac:dyDescent="0.3">
      <c r="A2351">
        <v>474900</v>
      </c>
      <c r="B2351" t="s">
        <v>8220</v>
      </c>
    </row>
    <row r="2352" spans="1:2" x14ac:dyDescent="0.3">
      <c r="A2352">
        <v>50000</v>
      </c>
      <c r="B2352" t="s">
        <v>8220</v>
      </c>
    </row>
    <row r="2353" spans="1:2" x14ac:dyDescent="0.3">
      <c r="A2353">
        <v>18900</v>
      </c>
      <c r="B2353" t="s">
        <v>8220</v>
      </c>
    </row>
    <row r="2354" spans="1:2" x14ac:dyDescent="0.3">
      <c r="A2354">
        <v>2000</v>
      </c>
      <c r="B2354" t="s">
        <v>8220</v>
      </c>
    </row>
    <row r="2355" spans="1:2" x14ac:dyDescent="0.3">
      <c r="A2355">
        <v>1000</v>
      </c>
      <c r="B2355" t="s">
        <v>8220</v>
      </c>
    </row>
    <row r="2356" spans="1:2" x14ac:dyDescent="0.3">
      <c r="A2356">
        <v>35000</v>
      </c>
      <c r="B2356" t="s">
        <v>8220</v>
      </c>
    </row>
    <row r="2357" spans="1:2" x14ac:dyDescent="0.3">
      <c r="A2357">
        <v>8000</v>
      </c>
      <c r="B2357" t="s">
        <v>8220</v>
      </c>
    </row>
    <row r="2358" spans="1:2" x14ac:dyDescent="0.3">
      <c r="A2358">
        <v>10000</v>
      </c>
      <c r="B2358" t="s">
        <v>8220</v>
      </c>
    </row>
    <row r="2359" spans="1:2" x14ac:dyDescent="0.3">
      <c r="A2359">
        <v>27000</v>
      </c>
      <c r="B2359" t="s">
        <v>8220</v>
      </c>
    </row>
    <row r="2360" spans="1:2" x14ac:dyDescent="0.3">
      <c r="A2360">
        <v>1500</v>
      </c>
      <c r="B2360" t="s">
        <v>8220</v>
      </c>
    </row>
    <row r="2361" spans="1:2" x14ac:dyDescent="0.3">
      <c r="A2361">
        <v>7500</v>
      </c>
      <c r="B2361" t="s">
        <v>8220</v>
      </c>
    </row>
    <row r="2362" spans="1:2" x14ac:dyDescent="0.3">
      <c r="A2362">
        <v>5000</v>
      </c>
      <c r="B2362" t="s">
        <v>8220</v>
      </c>
    </row>
    <row r="2363" spans="1:2" x14ac:dyDescent="0.3">
      <c r="A2363">
        <v>200</v>
      </c>
      <c r="B2363" t="s">
        <v>8220</v>
      </c>
    </row>
    <row r="2364" spans="1:2" x14ac:dyDescent="0.3">
      <c r="A2364">
        <v>420</v>
      </c>
      <c r="B2364" t="s">
        <v>8220</v>
      </c>
    </row>
    <row r="2365" spans="1:2" x14ac:dyDescent="0.3">
      <c r="A2365">
        <v>175000</v>
      </c>
      <c r="B2365" t="s">
        <v>8220</v>
      </c>
    </row>
    <row r="2366" spans="1:2" x14ac:dyDescent="0.3">
      <c r="A2366">
        <v>128</v>
      </c>
      <c r="B2366" t="s">
        <v>8220</v>
      </c>
    </row>
    <row r="2367" spans="1:2" x14ac:dyDescent="0.3">
      <c r="A2367">
        <v>1000</v>
      </c>
      <c r="B2367" t="s">
        <v>8220</v>
      </c>
    </row>
    <row r="2368" spans="1:2" x14ac:dyDescent="0.3">
      <c r="A2368">
        <v>25000</v>
      </c>
      <c r="B2368" t="s">
        <v>8220</v>
      </c>
    </row>
    <row r="2369" spans="1:2" x14ac:dyDescent="0.3">
      <c r="A2369">
        <v>50000</v>
      </c>
      <c r="B2369" t="s">
        <v>8220</v>
      </c>
    </row>
    <row r="2370" spans="1:2" x14ac:dyDescent="0.3">
      <c r="A2370">
        <v>40000</v>
      </c>
      <c r="B2370" t="s">
        <v>8220</v>
      </c>
    </row>
    <row r="2371" spans="1:2" x14ac:dyDescent="0.3">
      <c r="A2371">
        <v>25000</v>
      </c>
      <c r="B2371" t="s">
        <v>8220</v>
      </c>
    </row>
    <row r="2372" spans="1:2" x14ac:dyDescent="0.3">
      <c r="A2372">
        <v>25000</v>
      </c>
      <c r="B2372" t="s">
        <v>8220</v>
      </c>
    </row>
    <row r="2373" spans="1:2" x14ac:dyDescent="0.3">
      <c r="A2373">
        <v>2000</v>
      </c>
      <c r="B2373" t="s">
        <v>8220</v>
      </c>
    </row>
    <row r="2374" spans="1:2" x14ac:dyDescent="0.3">
      <c r="A2374">
        <v>5500</v>
      </c>
      <c r="B2374" t="s">
        <v>8220</v>
      </c>
    </row>
    <row r="2375" spans="1:2" x14ac:dyDescent="0.3">
      <c r="A2375">
        <v>850000</v>
      </c>
      <c r="B2375" t="s">
        <v>8220</v>
      </c>
    </row>
    <row r="2376" spans="1:2" x14ac:dyDescent="0.3">
      <c r="A2376">
        <v>22000</v>
      </c>
      <c r="B2376" t="s">
        <v>8220</v>
      </c>
    </row>
    <row r="2377" spans="1:2" x14ac:dyDescent="0.3">
      <c r="A2377">
        <v>10000</v>
      </c>
      <c r="B2377" t="s">
        <v>8220</v>
      </c>
    </row>
    <row r="2378" spans="1:2" x14ac:dyDescent="0.3">
      <c r="A2378">
        <v>3000</v>
      </c>
      <c r="B2378" t="s">
        <v>8220</v>
      </c>
    </row>
    <row r="2379" spans="1:2" x14ac:dyDescent="0.3">
      <c r="A2379">
        <v>2500</v>
      </c>
      <c r="B2379" t="s">
        <v>8220</v>
      </c>
    </row>
    <row r="2380" spans="1:2" x14ac:dyDescent="0.3">
      <c r="A2380">
        <v>110000</v>
      </c>
      <c r="B2380" t="s">
        <v>8220</v>
      </c>
    </row>
    <row r="2381" spans="1:2" x14ac:dyDescent="0.3">
      <c r="A2381">
        <v>30000</v>
      </c>
      <c r="B2381" t="s">
        <v>8220</v>
      </c>
    </row>
    <row r="2382" spans="1:2" x14ac:dyDescent="0.3">
      <c r="A2382">
        <v>15000</v>
      </c>
      <c r="B2382" t="s">
        <v>8220</v>
      </c>
    </row>
    <row r="2383" spans="1:2" x14ac:dyDescent="0.3">
      <c r="A2383">
        <v>86350</v>
      </c>
      <c r="B2383" t="s">
        <v>8220</v>
      </c>
    </row>
    <row r="2384" spans="1:2" x14ac:dyDescent="0.3">
      <c r="A2384">
        <v>3000</v>
      </c>
      <c r="B2384" t="s">
        <v>8220</v>
      </c>
    </row>
    <row r="2385" spans="1:2" x14ac:dyDescent="0.3">
      <c r="A2385">
        <v>10000</v>
      </c>
      <c r="B2385" t="s">
        <v>8220</v>
      </c>
    </row>
    <row r="2386" spans="1:2" x14ac:dyDescent="0.3">
      <c r="A2386">
        <v>1000</v>
      </c>
      <c r="B2386" t="s">
        <v>8220</v>
      </c>
    </row>
    <row r="2387" spans="1:2" x14ac:dyDescent="0.3">
      <c r="A2387">
        <v>65000</v>
      </c>
      <c r="B2387" t="s">
        <v>8220</v>
      </c>
    </row>
    <row r="2388" spans="1:2" x14ac:dyDescent="0.3">
      <c r="A2388">
        <v>30000</v>
      </c>
      <c r="B2388" t="s">
        <v>8220</v>
      </c>
    </row>
    <row r="2389" spans="1:2" x14ac:dyDescent="0.3">
      <c r="A2389">
        <v>150000</v>
      </c>
      <c r="B2389" t="s">
        <v>8220</v>
      </c>
    </row>
    <row r="2390" spans="1:2" x14ac:dyDescent="0.3">
      <c r="A2390">
        <v>37000</v>
      </c>
      <c r="B2390" t="s">
        <v>8220</v>
      </c>
    </row>
    <row r="2391" spans="1:2" x14ac:dyDescent="0.3">
      <c r="A2391">
        <v>16000</v>
      </c>
      <c r="B2391" t="s">
        <v>8220</v>
      </c>
    </row>
    <row r="2392" spans="1:2" x14ac:dyDescent="0.3">
      <c r="A2392">
        <v>510000</v>
      </c>
      <c r="B2392" t="s">
        <v>8220</v>
      </c>
    </row>
    <row r="2393" spans="1:2" x14ac:dyDescent="0.3">
      <c r="A2393">
        <v>20000</v>
      </c>
      <c r="B2393" t="s">
        <v>8220</v>
      </c>
    </row>
    <row r="2394" spans="1:2" x14ac:dyDescent="0.3">
      <c r="A2394">
        <v>4200</v>
      </c>
      <c r="B2394" t="s">
        <v>8220</v>
      </c>
    </row>
    <row r="2395" spans="1:2" x14ac:dyDescent="0.3">
      <c r="A2395">
        <v>100000</v>
      </c>
      <c r="B2395" t="s">
        <v>8220</v>
      </c>
    </row>
    <row r="2396" spans="1:2" x14ac:dyDescent="0.3">
      <c r="A2396">
        <v>5000</v>
      </c>
      <c r="B2396" t="s">
        <v>8220</v>
      </c>
    </row>
    <row r="2397" spans="1:2" x14ac:dyDescent="0.3">
      <c r="A2397">
        <v>33000</v>
      </c>
      <c r="B2397" t="s">
        <v>8220</v>
      </c>
    </row>
    <row r="2398" spans="1:2" x14ac:dyDescent="0.3">
      <c r="A2398">
        <v>5000</v>
      </c>
      <c r="B2398" t="s">
        <v>8220</v>
      </c>
    </row>
    <row r="2399" spans="1:2" x14ac:dyDescent="0.3">
      <c r="A2399">
        <v>124000</v>
      </c>
      <c r="B2399" t="s">
        <v>8220</v>
      </c>
    </row>
    <row r="2400" spans="1:2" x14ac:dyDescent="0.3">
      <c r="A2400">
        <v>4000</v>
      </c>
      <c r="B2400" t="s">
        <v>8220</v>
      </c>
    </row>
    <row r="2401" spans="1:2" x14ac:dyDescent="0.3">
      <c r="A2401">
        <v>13000</v>
      </c>
      <c r="B2401" t="s">
        <v>8220</v>
      </c>
    </row>
    <row r="2402" spans="1:2" x14ac:dyDescent="0.3">
      <c r="A2402">
        <v>50000</v>
      </c>
      <c r="B2402" t="s">
        <v>8220</v>
      </c>
    </row>
    <row r="2403" spans="1:2" x14ac:dyDescent="0.3">
      <c r="A2403">
        <v>28000</v>
      </c>
      <c r="B2403" t="s">
        <v>8221</v>
      </c>
    </row>
    <row r="2404" spans="1:2" x14ac:dyDescent="0.3">
      <c r="A2404">
        <v>12000</v>
      </c>
      <c r="B2404" t="s">
        <v>8221</v>
      </c>
    </row>
    <row r="2405" spans="1:2" x14ac:dyDescent="0.3">
      <c r="A2405">
        <v>1200</v>
      </c>
      <c r="B2405" t="s">
        <v>8221</v>
      </c>
    </row>
    <row r="2406" spans="1:2" x14ac:dyDescent="0.3">
      <c r="A2406">
        <v>15000</v>
      </c>
      <c r="B2406" t="s">
        <v>8221</v>
      </c>
    </row>
    <row r="2407" spans="1:2" x14ac:dyDescent="0.3">
      <c r="A2407">
        <v>5000</v>
      </c>
      <c r="B2407" t="s">
        <v>8221</v>
      </c>
    </row>
    <row r="2408" spans="1:2" x14ac:dyDescent="0.3">
      <c r="A2408">
        <v>3250</v>
      </c>
      <c r="B2408" t="s">
        <v>8221</v>
      </c>
    </row>
    <row r="2409" spans="1:2" x14ac:dyDescent="0.3">
      <c r="A2409">
        <v>22000</v>
      </c>
      <c r="B2409" t="s">
        <v>8221</v>
      </c>
    </row>
    <row r="2410" spans="1:2" x14ac:dyDescent="0.3">
      <c r="A2410">
        <v>15000</v>
      </c>
      <c r="B2410" t="s">
        <v>8221</v>
      </c>
    </row>
    <row r="2411" spans="1:2" x14ac:dyDescent="0.3">
      <c r="A2411">
        <v>25000</v>
      </c>
      <c r="B2411" t="s">
        <v>8221</v>
      </c>
    </row>
    <row r="2412" spans="1:2" x14ac:dyDescent="0.3">
      <c r="A2412">
        <v>15000</v>
      </c>
      <c r="B2412" t="s">
        <v>8221</v>
      </c>
    </row>
    <row r="2413" spans="1:2" x14ac:dyDescent="0.3">
      <c r="A2413">
        <v>25000</v>
      </c>
      <c r="B2413" t="s">
        <v>8221</v>
      </c>
    </row>
    <row r="2414" spans="1:2" x14ac:dyDescent="0.3">
      <c r="A2414">
        <v>8000</v>
      </c>
      <c r="B2414" t="s">
        <v>8221</v>
      </c>
    </row>
    <row r="2415" spans="1:2" x14ac:dyDescent="0.3">
      <c r="A2415">
        <v>3000</v>
      </c>
      <c r="B2415" t="s">
        <v>8221</v>
      </c>
    </row>
    <row r="2416" spans="1:2" x14ac:dyDescent="0.3">
      <c r="A2416">
        <v>15000</v>
      </c>
      <c r="B2416" t="s">
        <v>8221</v>
      </c>
    </row>
    <row r="2417" spans="1:2" x14ac:dyDescent="0.3">
      <c r="A2417">
        <v>60000</v>
      </c>
      <c r="B2417" t="s">
        <v>8221</v>
      </c>
    </row>
    <row r="2418" spans="1:2" x14ac:dyDescent="0.3">
      <c r="A2418">
        <v>20000</v>
      </c>
      <c r="B2418" t="s">
        <v>8221</v>
      </c>
    </row>
    <row r="2419" spans="1:2" x14ac:dyDescent="0.3">
      <c r="A2419">
        <v>1000</v>
      </c>
      <c r="B2419" t="s">
        <v>8221</v>
      </c>
    </row>
    <row r="2420" spans="1:2" x14ac:dyDescent="0.3">
      <c r="A2420">
        <v>25000</v>
      </c>
      <c r="B2420" t="s">
        <v>8221</v>
      </c>
    </row>
    <row r="2421" spans="1:2" x14ac:dyDescent="0.3">
      <c r="A2421">
        <v>3000</v>
      </c>
      <c r="B2421" t="s">
        <v>8221</v>
      </c>
    </row>
    <row r="2422" spans="1:2" x14ac:dyDescent="0.3">
      <c r="A2422">
        <v>16870</v>
      </c>
      <c r="B2422" t="s">
        <v>8221</v>
      </c>
    </row>
    <row r="2423" spans="1:2" x14ac:dyDescent="0.3">
      <c r="A2423">
        <v>6000</v>
      </c>
      <c r="B2423" t="s">
        <v>8221</v>
      </c>
    </row>
    <row r="2424" spans="1:2" x14ac:dyDescent="0.3">
      <c r="A2424">
        <v>500</v>
      </c>
      <c r="B2424" t="s">
        <v>8221</v>
      </c>
    </row>
    <row r="2425" spans="1:2" x14ac:dyDescent="0.3">
      <c r="A2425">
        <v>60000</v>
      </c>
      <c r="B2425" t="s">
        <v>8221</v>
      </c>
    </row>
    <row r="2426" spans="1:2" x14ac:dyDescent="0.3">
      <c r="A2426">
        <v>25000</v>
      </c>
      <c r="B2426" t="s">
        <v>8221</v>
      </c>
    </row>
    <row r="2427" spans="1:2" x14ac:dyDescent="0.3">
      <c r="A2427">
        <v>3500</v>
      </c>
      <c r="B2427" t="s">
        <v>8221</v>
      </c>
    </row>
    <row r="2428" spans="1:2" x14ac:dyDescent="0.3">
      <c r="A2428">
        <v>20000</v>
      </c>
      <c r="B2428" t="s">
        <v>8221</v>
      </c>
    </row>
    <row r="2429" spans="1:2" x14ac:dyDescent="0.3">
      <c r="A2429">
        <v>50000</v>
      </c>
      <c r="B2429" t="s">
        <v>8221</v>
      </c>
    </row>
    <row r="2430" spans="1:2" x14ac:dyDescent="0.3">
      <c r="A2430">
        <v>35000</v>
      </c>
      <c r="B2430" t="s">
        <v>8221</v>
      </c>
    </row>
    <row r="2431" spans="1:2" x14ac:dyDescent="0.3">
      <c r="A2431">
        <v>140000</v>
      </c>
      <c r="B2431" t="s">
        <v>8221</v>
      </c>
    </row>
    <row r="2432" spans="1:2" x14ac:dyDescent="0.3">
      <c r="A2432">
        <v>3000</v>
      </c>
      <c r="B2432" t="s">
        <v>8221</v>
      </c>
    </row>
    <row r="2433" spans="1:2" x14ac:dyDescent="0.3">
      <c r="A2433">
        <v>100000</v>
      </c>
      <c r="B2433" t="s">
        <v>8221</v>
      </c>
    </row>
    <row r="2434" spans="1:2" x14ac:dyDescent="0.3">
      <c r="A2434">
        <v>14000</v>
      </c>
      <c r="B2434" t="s">
        <v>8221</v>
      </c>
    </row>
    <row r="2435" spans="1:2" x14ac:dyDescent="0.3">
      <c r="A2435">
        <v>10000</v>
      </c>
      <c r="B2435" t="s">
        <v>8221</v>
      </c>
    </row>
    <row r="2436" spans="1:2" x14ac:dyDescent="0.3">
      <c r="A2436">
        <v>20000</v>
      </c>
      <c r="B2436" t="s">
        <v>8221</v>
      </c>
    </row>
    <row r="2437" spans="1:2" x14ac:dyDescent="0.3">
      <c r="A2437">
        <v>250000</v>
      </c>
      <c r="B2437" t="s">
        <v>8221</v>
      </c>
    </row>
    <row r="2438" spans="1:2" x14ac:dyDescent="0.3">
      <c r="A2438">
        <v>117000</v>
      </c>
      <c r="B2438" t="s">
        <v>8221</v>
      </c>
    </row>
    <row r="2439" spans="1:2" x14ac:dyDescent="0.3">
      <c r="A2439">
        <v>8000</v>
      </c>
      <c r="B2439" t="s">
        <v>8221</v>
      </c>
    </row>
    <row r="2440" spans="1:2" x14ac:dyDescent="0.3">
      <c r="A2440">
        <v>15000</v>
      </c>
      <c r="B2440" t="s">
        <v>8221</v>
      </c>
    </row>
    <row r="2441" spans="1:2" x14ac:dyDescent="0.3">
      <c r="A2441">
        <v>10000</v>
      </c>
      <c r="B2441" t="s">
        <v>8221</v>
      </c>
    </row>
    <row r="2442" spans="1:2" x14ac:dyDescent="0.3">
      <c r="A2442">
        <v>5000</v>
      </c>
      <c r="B2442" t="s">
        <v>8221</v>
      </c>
    </row>
    <row r="2443" spans="1:2" x14ac:dyDescent="0.3">
      <c r="A2443">
        <v>7500</v>
      </c>
      <c r="B2443" t="s">
        <v>8219</v>
      </c>
    </row>
    <row r="2444" spans="1:2" x14ac:dyDescent="0.3">
      <c r="A2444">
        <v>24000</v>
      </c>
      <c r="B2444" t="s">
        <v>8219</v>
      </c>
    </row>
    <row r="2445" spans="1:2" x14ac:dyDescent="0.3">
      <c r="A2445">
        <v>20000</v>
      </c>
      <c r="B2445" t="s">
        <v>8219</v>
      </c>
    </row>
    <row r="2446" spans="1:2" x14ac:dyDescent="0.3">
      <c r="A2446">
        <v>3000</v>
      </c>
      <c r="B2446" t="s">
        <v>8219</v>
      </c>
    </row>
    <row r="2447" spans="1:2" x14ac:dyDescent="0.3">
      <c r="A2447">
        <v>5000</v>
      </c>
      <c r="B2447" t="s">
        <v>8219</v>
      </c>
    </row>
    <row r="2448" spans="1:2" x14ac:dyDescent="0.3">
      <c r="A2448">
        <v>5000</v>
      </c>
      <c r="B2448" t="s">
        <v>8219</v>
      </c>
    </row>
    <row r="2449" spans="1:2" x14ac:dyDescent="0.3">
      <c r="A2449">
        <v>2500</v>
      </c>
      <c r="B2449" t="s">
        <v>8219</v>
      </c>
    </row>
    <row r="2450" spans="1:2" x14ac:dyDescent="0.3">
      <c r="A2450">
        <v>400</v>
      </c>
      <c r="B2450" t="s">
        <v>8219</v>
      </c>
    </row>
    <row r="2451" spans="1:2" x14ac:dyDescent="0.3">
      <c r="A2451">
        <v>10000</v>
      </c>
      <c r="B2451" t="s">
        <v>8219</v>
      </c>
    </row>
    <row r="2452" spans="1:2" x14ac:dyDescent="0.3">
      <c r="A2452">
        <v>15000</v>
      </c>
      <c r="B2452" t="s">
        <v>8219</v>
      </c>
    </row>
    <row r="2453" spans="1:2" x14ac:dyDescent="0.3">
      <c r="A2453">
        <v>10000</v>
      </c>
      <c r="B2453" t="s">
        <v>8219</v>
      </c>
    </row>
    <row r="2454" spans="1:2" x14ac:dyDescent="0.3">
      <c r="A2454">
        <v>600</v>
      </c>
      <c r="B2454" t="s">
        <v>8219</v>
      </c>
    </row>
    <row r="2455" spans="1:2" x14ac:dyDescent="0.3">
      <c r="A2455">
        <v>3000</v>
      </c>
      <c r="B2455" t="s">
        <v>8219</v>
      </c>
    </row>
    <row r="2456" spans="1:2" x14ac:dyDescent="0.3">
      <c r="A2456">
        <v>35000</v>
      </c>
      <c r="B2456" t="s">
        <v>8219</v>
      </c>
    </row>
    <row r="2457" spans="1:2" x14ac:dyDescent="0.3">
      <c r="A2457">
        <v>300</v>
      </c>
      <c r="B2457" t="s">
        <v>8219</v>
      </c>
    </row>
    <row r="2458" spans="1:2" x14ac:dyDescent="0.3">
      <c r="A2458">
        <v>1500</v>
      </c>
      <c r="B2458" t="s">
        <v>8219</v>
      </c>
    </row>
    <row r="2459" spans="1:2" x14ac:dyDescent="0.3">
      <c r="A2459">
        <v>23000</v>
      </c>
      <c r="B2459" t="s">
        <v>8219</v>
      </c>
    </row>
    <row r="2460" spans="1:2" x14ac:dyDescent="0.3">
      <c r="A2460">
        <v>5000</v>
      </c>
      <c r="B2460" t="s">
        <v>8219</v>
      </c>
    </row>
    <row r="2461" spans="1:2" x14ac:dyDescent="0.3">
      <c r="A2461">
        <v>30000</v>
      </c>
      <c r="B2461" t="s">
        <v>8219</v>
      </c>
    </row>
    <row r="2462" spans="1:2" x14ac:dyDescent="0.3">
      <c r="A2462">
        <v>8500</v>
      </c>
      <c r="B2462" t="s">
        <v>8219</v>
      </c>
    </row>
    <row r="2463" spans="1:2" x14ac:dyDescent="0.3">
      <c r="A2463">
        <v>7500</v>
      </c>
      <c r="B2463" t="s">
        <v>8219</v>
      </c>
    </row>
    <row r="2464" spans="1:2" x14ac:dyDescent="0.3">
      <c r="A2464">
        <v>3000</v>
      </c>
      <c r="B2464" t="s">
        <v>8219</v>
      </c>
    </row>
    <row r="2465" spans="1:2" x14ac:dyDescent="0.3">
      <c r="A2465">
        <v>2000</v>
      </c>
      <c r="B2465" t="s">
        <v>8219</v>
      </c>
    </row>
    <row r="2466" spans="1:2" x14ac:dyDescent="0.3">
      <c r="A2466">
        <v>2000</v>
      </c>
      <c r="B2466" t="s">
        <v>8219</v>
      </c>
    </row>
    <row r="2467" spans="1:2" x14ac:dyDescent="0.3">
      <c r="A2467">
        <v>700</v>
      </c>
      <c r="B2467" t="s">
        <v>8219</v>
      </c>
    </row>
    <row r="2468" spans="1:2" x14ac:dyDescent="0.3">
      <c r="A2468">
        <v>2500</v>
      </c>
      <c r="B2468" t="s">
        <v>8219</v>
      </c>
    </row>
    <row r="2469" spans="1:2" x14ac:dyDescent="0.3">
      <c r="A2469">
        <v>1000</v>
      </c>
      <c r="B2469" t="s">
        <v>8219</v>
      </c>
    </row>
    <row r="2470" spans="1:2" x14ac:dyDescent="0.3">
      <c r="A2470">
        <v>2000</v>
      </c>
      <c r="B2470" t="s">
        <v>8219</v>
      </c>
    </row>
    <row r="2471" spans="1:2" x14ac:dyDescent="0.3">
      <c r="A2471">
        <v>1200</v>
      </c>
      <c r="B2471" t="s">
        <v>8219</v>
      </c>
    </row>
    <row r="2472" spans="1:2" x14ac:dyDescent="0.3">
      <c r="A2472">
        <v>1000</v>
      </c>
      <c r="B2472" t="s">
        <v>8219</v>
      </c>
    </row>
    <row r="2473" spans="1:2" x14ac:dyDescent="0.3">
      <c r="A2473">
        <v>500</v>
      </c>
      <c r="B2473" t="s">
        <v>8219</v>
      </c>
    </row>
    <row r="2474" spans="1:2" x14ac:dyDescent="0.3">
      <c r="A2474">
        <v>7500</v>
      </c>
      <c r="B2474" t="s">
        <v>8219</v>
      </c>
    </row>
    <row r="2475" spans="1:2" x14ac:dyDescent="0.3">
      <c r="A2475">
        <v>2000</v>
      </c>
      <c r="B2475" t="s">
        <v>8219</v>
      </c>
    </row>
    <row r="2476" spans="1:2" x14ac:dyDescent="0.3">
      <c r="A2476">
        <v>5000</v>
      </c>
      <c r="B2476" t="s">
        <v>8219</v>
      </c>
    </row>
    <row r="2477" spans="1:2" x14ac:dyDescent="0.3">
      <c r="A2477">
        <v>2500</v>
      </c>
      <c r="B2477" t="s">
        <v>8219</v>
      </c>
    </row>
    <row r="2478" spans="1:2" x14ac:dyDescent="0.3">
      <c r="A2478">
        <v>3200</v>
      </c>
      <c r="B2478" t="s">
        <v>8219</v>
      </c>
    </row>
    <row r="2479" spans="1:2" x14ac:dyDescent="0.3">
      <c r="A2479">
        <v>750</v>
      </c>
      <c r="B2479" t="s">
        <v>8219</v>
      </c>
    </row>
    <row r="2480" spans="1:2" x14ac:dyDescent="0.3">
      <c r="A2480">
        <v>8000</v>
      </c>
      <c r="B2480" t="s">
        <v>8219</v>
      </c>
    </row>
    <row r="2481" spans="1:2" x14ac:dyDescent="0.3">
      <c r="A2481">
        <v>300</v>
      </c>
      <c r="B2481" t="s">
        <v>8219</v>
      </c>
    </row>
    <row r="2482" spans="1:2" x14ac:dyDescent="0.3">
      <c r="A2482">
        <v>2000</v>
      </c>
      <c r="B2482" t="s">
        <v>8219</v>
      </c>
    </row>
    <row r="2483" spans="1:2" x14ac:dyDescent="0.3">
      <c r="A2483">
        <v>4000</v>
      </c>
      <c r="B2483" t="s">
        <v>8219</v>
      </c>
    </row>
    <row r="2484" spans="1:2" x14ac:dyDescent="0.3">
      <c r="A2484">
        <v>1000</v>
      </c>
      <c r="B2484" t="s">
        <v>8219</v>
      </c>
    </row>
    <row r="2485" spans="1:2" x14ac:dyDescent="0.3">
      <c r="A2485">
        <v>1100</v>
      </c>
      <c r="B2485" t="s">
        <v>8219</v>
      </c>
    </row>
    <row r="2486" spans="1:2" x14ac:dyDescent="0.3">
      <c r="A2486">
        <v>3500</v>
      </c>
      <c r="B2486" t="s">
        <v>8219</v>
      </c>
    </row>
    <row r="2487" spans="1:2" x14ac:dyDescent="0.3">
      <c r="A2487">
        <v>2000</v>
      </c>
      <c r="B2487" t="s">
        <v>8219</v>
      </c>
    </row>
    <row r="2488" spans="1:2" x14ac:dyDescent="0.3">
      <c r="A2488">
        <v>300</v>
      </c>
      <c r="B2488" t="s">
        <v>8219</v>
      </c>
    </row>
    <row r="2489" spans="1:2" x14ac:dyDescent="0.3">
      <c r="A2489">
        <v>1500</v>
      </c>
      <c r="B2489" t="s">
        <v>8219</v>
      </c>
    </row>
    <row r="2490" spans="1:2" x14ac:dyDescent="0.3">
      <c r="A2490">
        <v>3000</v>
      </c>
      <c r="B2490" t="s">
        <v>8219</v>
      </c>
    </row>
    <row r="2491" spans="1:2" x14ac:dyDescent="0.3">
      <c r="A2491">
        <v>3500</v>
      </c>
      <c r="B2491" t="s">
        <v>8219</v>
      </c>
    </row>
    <row r="2492" spans="1:2" x14ac:dyDescent="0.3">
      <c r="A2492">
        <v>500</v>
      </c>
      <c r="B2492" t="s">
        <v>8219</v>
      </c>
    </row>
    <row r="2493" spans="1:2" x14ac:dyDescent="0.3">
      <c r="A2493">
        <v>500</v>
      </c>
      <c r="B2493" t="s">
        <v>8219</v>
      </c>
    </row>
    <row r="2494" spans="1:2" x14ac:dyDescent="0.3">
      <c r="A2494">
        <v>600</v>
      </c>
      <c r="B2494" t="s">
        <v>8219</v>
      </c>
    </row>
    <row r="2495" spans="1:2" x14ac:dyDescent="0.3">
      <c r="A2495">
        <v>20000</v>
      </c>
      <c r="B2495" t="s">
        <v>8219</v>
      </c>
    </row>
    <row r="2496" spans="1:2" x14ac:dyDescent="0.3">
      <c r="A2496">
        <v>1500</v>
      </c>
      <c r="B2496" t="s">
        <v>8219</v>
      </c>
    </row>
    <row r="2497" spans="1:2" x14ac:dyDescent="0.3">
      <c r="A2497">
        <v>1500</v>
      </c>
      <c r="B2497" t="s">
        <v>8219</v>
      </c>
    </row>
    <row r="2498" spans="1:2" x14ac:dyDescent="0.3">
      <c r="A2498">
        <v>6000</v>
      </c>
      <c r="B2498" t="s">
        <v>8219</v>
      </c>
    </row>
    <row r="2499" spans="1:2" x14ac:dyDescent="0.3">
      <c r="A2499">
        <v>4000</v>
      </c>
      <c r="B2499" t="s">
        <v>8219</v>
      </c>
    </row>
    <row r="2500" spans="1:2" x14ac:dyDescent="0.3">
      <c r="A2500">
        <v>1000</v>
      </c>
      <c r="B2500" t="s">
        <v>8219</v>
      </c>
    </row>
    <row r="2501" spans="1:2" x14ac:dyDescent="0.3">
      <c r="A2501">
        <v>4000</v>
      </c>
      <c r="B2501" t="s">
        <v>8219</v>
      </c>
    </row>
    <row r="2502" spans="1:2" x14ac:dyDescent="0.3">
      <c r="A2502">
        <v>600</v>
      </c>
      <c r="B2502" t="s">
        <v>8219</v>
      </c>
    </row>
    <row r="2503" spans="1:2" x14ac:dyDescent="0.3">
      <c r="A2503">
        <v>11000</v>
      </c>
      <c r="B2503" t="s">
        <v>8221</v>
      </c>
    </row>
    <row r="2504" spans="1:2" x14ac:dyDescent="0.3">
      <c r="A2504">
        <v>110000</v>
      </c>
      <c r="B2504" t="s">
        <v>8221</v>
      </c>
    </row>
    <row r="2505" spans="1:2" x14ac:dyDescent="0.3">
      <c r="A2505">
        <v>10000</v>
      </c>
      <c r="B2505" t="s">
        <v>8221</v>
      </c>
    </row>
    <row r="2506" spans="1:2" x14ac:dyDescent="0.3">
      <c r="A2506">
        <v>35000</v>
      </c>
      <c r="B2506" t="s">
        <v>8221</v>
      </c>
    </row>
    <row r="2507" spans="1:2" x14ac:dyDescent="0.3">
      <c r="A2507">
        <v>7000</v>
      </c>
      <c r="B2507" t="s">
        <v>8221</v>
      </c>
    </row>
    <row r="2508" spans="1:2" x14ac:dyDescent="0.3">
      <c r="A2508">
        <v>5000</v>
      </c>
      <c r="B2508" t="s">
        <v>8221</v>
      </c>
    </row>
    <row r="2509" spans="1:2" x14ac:dyDescent="0.3">
      <c r="A2509">
        <v>42850</v>
      </c>
      <c r="B2509" t="s">
        <v>8221</v>
      </c>
    </row>
    <row r="2510" spans="1:2" x14ac:dyDescent="0.3">
      <c r="A2510">
        <v>20000</v>
      </c>
      <c r="B2510" t="s">
        <v>8221</v>
      </c>
    </row>
    <row r="2511" spans="1:2" x14ac:dyDescent="0.3">
      <c r="A2511">
        <v>95000</v>
      </c>
      <c r="B2511" t="s">
        <v>8221</v>
      </c>
    </row>
    <row r="2512" spans="1:2" x14ac:dyDescent="0.3">
      <c r="A2512">
        <v>50000</v>
      </c>
      <c r="B2512" t="s">
        <v>8221</v>
      </c>
    </row>
    <row r="2513" spans="1:2" x14ac:dyDescent="0.3">
      <c r="A2513">
        <v>100000</v>
      </c>
      <c r="B2513" t="s">
        <v>8221</v>
      </c>
    </row>
    <row r="2514" spans="1:2" x14ac:dyDescent="0.3">
      <c r="A2514">
        <v>1150</v>
      </c>
      <c r="B2514" t="s">
        <v>8221</v>
      </c>
    </row>
    <row r="2515" spans="1:2" x14ac:dyDescent="0.3">
      <c r="A2515">
        <v>180000</v>
      </c>
      <c r="B2515" t="s">
        <v>8221</v>
      </c>
    </row>
    <row r="2516" spans="1:2" x14ac:dyDescent="0.3">
      <c r="A2516">
        <v>12000</v>
      </c>
      <c r="B2516" t="s">
        <v>8221</v>
      </c>
    </row>
    <row r="2517" spans="1:2" x14ac:dyDescent="0.3">
      <c r="A2517">
        <v>5000</v>
      </c>
      <c r="B2517" t="s">
        <v>8221</v>
      </c>
    </row>
    <row r="2518" spans="1:2" x14ac:dyDescent="0.3">
      <c r="A2518">
        <v>22000</v>
      </c>
      <c r="B2518" t="s">
        <v>8221</v>
      </c>
    </row>
    <row r="2519" spans="1:2" x14ac:dyDescent="0.3">
      <c r="A2519">
        <v>18000</v>
      </c>
      <c r="B2519" t="s">
        <v>8221</v>
      </c>
    </row>
    <row r="2520" spans="1:2" x14ac:dyDescent="0.3">
      <c r="A2520">
        <v>5000</v>
      </c>
      <c r="B2520" t="s">
        <v>8221</v>
      </c>
    </row>
    <row r="2521" spans="1:2" x14ac:dyDescent="0.3">
      <c r="A2521">
        <v>150000</v>
      </c>
      <c r="B2521" t="s">
        <v>8221</v>
      </c>
    </row>
    <row r="2522" spans="1:2" x14ac:dyDescent="0.3">
      <c r="A2522">
        <v>100000</v>
      </c>
      <c r="B2522" t="s">
        <v>8221</v>
      </c>
    </row>
    <row r="2523" spans="1:2" x14ac:dyDescent="0.3">
      <c r="A2523">
        <v>12500</v>
      </c>
      <c r="B2523" t="s">
        <v>8219</v>
      </c>
    </row>
    <row r="2524" spans="1:2" x14ac:dyDescent="0.3">
      <c r="A2524">
        <v>5000</v>
      </c>
      <c r="B2524" t="s">
        <v>8219</v>
      </c>
    </row>
    <row r="2525" spans="1:2" x14ac:dyDescent="0.3">
      <c r="A2525">
        <v>900</v>
      </c>
      <c r="B2525" t="s">
        <v>8219</v>
      </c>
    </row>
    <row r="2526" spans="1:2" x14ac:dyDescent="0.3">
      <c r="A2526">
        <v>7500</v>
      </c>
      <c r="B2526" t="s">
        <v>8219</v>
      </c>
    </row>
    <row r="2527" spans="1:2" x14ac:dyDescent="0.3">
      <c r="A2527">
        <v>8000</v>
      </c>
      <c r="B2527" t="s">
        <v>8219</v>
      </c>
    </row>
    <row r="2528" spans="1:2" x14ac:dyDescent="0.3">
      <c r="A2528">
        <v>4000</v>
      </c>
      <c r="B2528" t="s">
        <v>8219</v>
      </c>
    </row>
    <row r="2529" spans="1:2" x14ac:dyDescent="0.3">
      <c r="A2529">
        <v>4000</v>
      </c>
      <c r="B2529" t="s">
        <v>8219</v>
      </c>
    </row>
    <row r="2530" spans="1:2" x14ac:dyDescent="0.3">
      <c r="A2530">
        <v>4000</v>
      </c>
      <c r="B2530" t="s">
        <v>8219</v>
      </c>
    </row>
    <row r="2531" spans="1:2" x14ac:dyDescent="0.3">
      <c r="A2531">
        <v>6000</v>
      </c>
      <c r="B2531" t="s">
        <v>8219</v>
      </c>
    </row>
    <row r="2532" spans="1:2" x14ac:dyDescent="0.3">
      <c r="A2532">
        <v>6500</v>
      </c>
      <c r="B2532" t="s">
        <v>8219</v>
      </c>
    </row>
    <row r="2533" spans="1:2" x14ac:dyDescent="0.3">
      <c r="A2533">
        <v>4500</v>
      </c>
      <c r="B2533" t="s">
        <v>8219</v>
      </c>
    </row>
    <row r="2534" spans="1:2" x14ac:dyDescent="0.3">
      <c r="A2534">
        <v>4000</v>
      </c>
      <c r="B2534" t="s">
        <v>8219</v>
      </c>
    </row>
    <row r="2535" spans="1:2" x14ac:dyDescent="0.3">
      <c r="A2535">
        <v>7500</v>
      </c>
      <c r="B2535" t="s">
        <v>8219</v>
      </c>
    </row>
    <row r="2536" spans="1:2" x14ac:dyDescent="0.3">
      <c r="A2536">
        <v>2000</v>
      </c>
      <c r="B2536" t="s">
        <v>8219</v>
      </c>
    </row>
    <row r="2537" spans="1:2" x14ac:dyDescent="0.3">
      <c r="A2537">
        <v>20000</v>
      </c>
      <c r="B2537" t="s">
        <v>8219</v>
      </c>
    </row>
    <row r="2538" spans="1:2" x14ac:dyDescent="0.3">
      <c r="A2538">
        <v>25</v>
      </c>
      <c r="B2538" t="s">
        <v>8219</v>
      </c>
    </row>
    <row r="2539" spans="1:2" x14ac:dyDescent="0.3">
      <c r="A2539">
        <v>1000</v>
      </c>
      <c r="B2539" t="s">
        <v>8219</v>
      </c>
    </row>
    <row r="2540" spans="1:2" x14ac:dyDescent="0.3">
      <c r="A2540">
        <v>18000</v>
      </c>
      <c r="B2540" t="s">
        <v>8219</v>
      </c>
    </row>
    <row r="2541" spans="1:2" x14ac:dyDescent="0.3">
      <c r="A2541">
        <v>10000</v>
      </c>
      <c r="B2541" t="s">
        <v>8219</v>
      </c>
    </row>
    <row r="2542" spans="1:2" x14ac:dyDescent="0.3">
      <c r="A2542">
        <v>2500</v>
      </c>
      <c r="B2542" t="s">
        <v>8219</v>
      </c>
    </row>
    <row r="2543" spans="1:2" x14ac:dyDescent="0.3">
      <c r="A2543">
        <v>3500</v>
      </c>
      <c r="B2543" t="s">
        <v>8219</v>
      </c>
    </row>
    <row r="2544" spans="1:2" x14ac:dyDescent="0.3">
      <c r="A2544">
        <v>700</v>
      </c>
      <c r="B2544" t="s">
        <v>8219</v>
      </c>
    </row>
    <row r="2545" spans="1:2" x14ac:dyDescent="0.3">
      <c r="A2545">
        <v>250</v>
      </c>
      <c r="B2545" t="s">
        <v>8219</v>
      </c>
    </row>
    <row r="2546" spans="1:2" x14ac:dyDescent="0.3">
      <c r="A2546">
        <v>5000</v>
      </c>
      <c r="B2546" t="s">
        <v>8219</v>
      </c>
    </row>
    <row r="2547" spans="1:2" x14ac:dyDescent="0.3">
      <c r="A2547">
        <v>2000</v>
      </c>
      <c r="B2547" t="s">
        <v>8219</v>
      </c>
    </row>
    <row r="2548" spans="1:2" x14ac:dyDescent="0.3">
      <c r="A2548">
        <v>3500</v>
      </c>
      <c r="B2548" t="s">
        <v>8219</v>
      </c>
    </row>
    <row r="2549" spans="1:2" x14ac:dyDescent="0.3">
      <c r="A2549">
        <v>5500</v>
      </c>
      <c r="B2549" t="s">
        <v>8219</v>
      </c>
    </row>
    <row r="2550" spans="1:2" x14ac:dyDescent="0.3">
      <c r="A2550">
        <v>6000</v>
      </c>
      <c r="B2550" t="s">
        <v>8219</v>
      </c>
    </row>
    <row r="2551" spans="1:2" x14ac:dyDescent="0.3">
      <c r="A2551">
        <v>1570</v>
      </c>
      <c r="B2551" t="s">
        <v>8219</v>
      </c>
    </row>
    <row r="2552" spans="1:2" x14ac:dyDescent="0.3">
      <c r="A2552">
        <v>6500</v>
      </c>
      <c r="B2552" t="s">
        <v>8219</v>
      </c>
    </row>
    <row r="2553" spans="1:2" x14ac:dyDescent="0.3">
      <c r="A2553">
        <v>3675</v>
      </c>
      <c r="B2553" t="s">
        <v>8219</v>
      </c>
    </row>
    <row r="2554" spans="1:2" x14ac:dyDescent="0.3">
      <c r="A2554">
        <v>3000</v>
      </c>
      <c r="B2554" t="s">
        <v>8219</v>
      </c>
    </row>
    <row r="2555" spans="1:2" x14ac:dyDescent="0.3">
      <c r="A2555">
        <v>1500</v>
      </c>
      <c r="B2555" t="s">
        <v>8219</v>
      </c>
    </row>
    <row r="2556" spans="1:2" x14ac:dyDescent="0.3">
      <c r="A2556">
        <v>3000</v>
      </c>
      <c r="B2556" t="s">
        <v>8219</v>
      </c>
    </row>
    <row r="2557" spans="1:2" x14ac:dyDescent="0.3">
      <c r="A2557">
        <v>2000</v>
      </c>
      <c r="B2557" t="s">
        <v>8219</v>
      </c>
    </row>
    <row r="2558" spans="1:2" x14ac:dyDescent="0.3">
      <c r="A2558">
        <v>745</v>
      </c>
      <c r="B2558" t="s">
        <v>8219</v>
      </c>
    </row>
    <row r="2559" spans="1:2" x14ac:dyDescent="0.3">
      <c r="A2559">
        <v>900</v>
      </c>
      <c r="B2559" t="s">
        <v>8219</v>
      </c>
    </row>
    <row r="2560" spans="1:2" x14ac:dyDescent="0.3">
      <c r="A2560">
        <v>1250</v>
      </c>
      <c r="B2560" t="s">
        <v>8219</v>
      </c>
    </row>
    <row r="2561" spans="1:2" x14ac:dyDescent="0.3">
      <c r="A2561">
        <v>800</v>
      </c>
      <c r="B2561" t="s">
        <v>8219</v>
      </c>
    </row>
    <row r="2562" spans="1:2" x14ac:dyDescent="0.3">
      <c r="A2562">
        <v>3000</v>
      </c>
      <c r="B2562" t="s">
        <v>8219</v>
      </c>
    </row>
    <row r="2563" spans="1:2" x14ac:dyDescent="0.3">
      <c r="A2563">
        <v>100000</v>
      </c>
      <c r="B2563" t="s">
        <v>8220</v>
      </c>
    </row>
    <row r="2564" spans="1:2" x14ac:dyDescent="0.3">
      <c r="A2564">
        <v>10000</v>
      </c>
      <c r="B2564" t="s">
        <v>8220</v>
      </c>
    </row>
    <row r="2565" spans="1:2" x14ac:dyDescent="0.3">
      <c r="A2565">
        <v>20000</v>
      </c>
      <c r="B2565" t="s">
        <v>8220</v>
      </c>
    </row>
    <row r="2566" spans="1:2" x14ac:dyDescent="0.3">
      <c r="A2566">
        <v>40000</v>
      </c>
      <c r="B2566" t="s">
        <v>8220</v>
      </c>
    </row>
    <row r="2567" spans="1:2" x14ac:dyDescent="0.3">
      <c r="A2567">
        <v>10000</v>
      </c>
      <c r="B2567" t="s">
        <v>8220</v>
      </c>
    </row>
    <row r="2568" spans="1:2" x14ac:dyDescent="0.3">
      <c r="A2568">
        <v>35000</v>
      </c>
      <c r="B2568" t="s">
        <v>8220</v>
      </c>
    </row>
    <row r="2569" spans="1:2" x14ac:dyDescent="0.3">
      <c r="A2569">
        <v>45000</v>
      </c>
      <c r="B2569" t="s">
        <v>8220</v>
      </c>
    </row>
    <row r="2570" spans="1:2" x14ac:dyDescent="0.3">
      <c r="A2570">
        <v>10000</v>
      </c>
      <c r="B2570" t="s">
        <v>8220</v>
      </c>
    </row>
    <row r="2571" spans="1:2" x14ac:dyDescent="0.3">
      <c r="A2571">
        <v>6500</v>
      </c>
      <c r="B2571" t="s">
        <v>8220</v>
      </c>
    </row>
    <row r="2572" spans="1:2" x14ac:dyDescent="0.3">
      <c r="A2572">
        <v>7000</v>
      </c>
      <c r="B2572" t="s">
        <v>8220</v>
      </c>
    </row>
    <row r="2573" spans="1:2" x14ac:dyDescent="0.3">
      <c r="A2573">
        <v>100000</v>
      </c>
      <c r="B2573" t="s">
        <v>8220</v>
      </c>
    </row>
    <row r="2574" spans="1:2" x14ac:dyDescent="0.3">
      <c r="A2574">
        <v>30000</v>
      </c>
      <c r="B2574" t="s">
        <v>8220</v>
      </c>
    </row>
    <row r="2575" spans="1:2" x14ac:dyDescent="0.3">
      <c r="A2575">
        <v>8000</v>
      </c>
      <c r="B2575" t="s">
        <v>8220</v>
      </c>
    </row>
    <row r="2576" spans="1:2" x14ac:dyDescent="0.3">
      <c r="A2576">
        <v>10000</v>
      </c>
      <c r="B2576" t="s">
        <v>8220</v>
      </c>
    </row>
    <row r="2577" spans="1:2" x14ac:dyDescent="0.3">
      <c r="A2577">
        <v>85000</v>
      </c>
      <c r="B2577" t="s">
        <v>8220</v>
      </c>
    </row>
    <row r="2578" spans="1:2" x14ac:dyDescent="0.3">
      <c r="A2578">
        <v>10000</v>
      </c>
      <c r="B2578" t="s">
        <v>8220</v>
      </c>
    </row>
    <row r="2579" spans="1:2" x14ac:dyDescent="0.3">
      <c r="A2579">
        <v>15000</v>
      </c>
      <c r="B2579" t="s">
        <v>8220</v>
      </c>
    </row>
    <row r="2580" spans="1:2" x14ac:dyDescent="0.3">
      <c r="A2580">
        <v>6000</v>
      </c>
      <c r="B2580" t="s">
        <v>8220</v>
      </c>
    </row>
    <row r="2581" spans="1:2" x14ac:dyDescent="0.3">
      <c r="A2581">
        <v>200000</v>
      </c>
      <c r="B2581" t="s">
        <v>8220</v>
      </c>
    </row>
    <row r="2582" spans="1:2" x14ac:dyDescent="0.3">
      <c r="A2582">
        <v>8500</v>
      </c>
      <c r="B2582" t="s">
        <v>8220</v>
      </c>
    </row>
    <row r="2583" spans="1:2" x14ac:dyDescent="0.3">
      <c r="A2583">
        <v>5000</v>
      </c>
      <c r="B2583" t="s">
        <v>8221</v>
      </c>
    </row>
    <row r="2584" spans="1:2" x14ac:dyDescent="0.3">
      <c r="A2584">
        <v>90000</v>
      </c>
      <c r="B2584" t="s">
        <v>8221</v>
      </c>
    </row>
    <row r="2585" spans="1:2" x14ac:dyDescent="0.3">
      <c r="A2585">
        <v>1000</v>
      </c>
      <c r="B2585" t="s">
        <v>8221</v>
      </c>
    </row>
    <row r="2586" spans="1:2" x14ac:dyDescent="0.3">
      <c r="A2586">
        <v>10000</v>
      </c>
      <c r="B2586" t="s">
        <v>8221</v>
      </c>
    </row>
    <row r="2587" spans="1:2" x14ac:dyDescent="0.3">
      <c r="A2587">
        <v>30000</v>
      </c>
      <c r="B2587" t="s">
        <v>8221</v>
      </c>
    </row>
    <row r="2588" spans="1:2" x14ac:dyDescent="0.3">
      <c r="A2588">
        <v>3000</v>
      </c>
      <c r="B2588" t="s">
        <v>8221</v>
      </c>
    </row>
    <row r="2589" spans="1:2" x14ac:dyDescent="0.3">
      <c r="A2589">
        <v>50000</v>
      </c>
      <c r="B2589" t="s">
        <v>8221</v>
      </c>
    </row>
    <row r="2590" spans="1:2" x14ac:dyDescent="0.3">
      <c r="A2590">
        <v>6000</v>
      </c>
      <c r="B2590" t="s">
        <v>8221</v>
      </c>
    </row>
    <row r="2591" spans="1:2" x14ac:dyDescent="0.3">
      <c r="A2591">
        <v>50000</v>
      </c>
      <c r="B2591" t="s">
        <v>8221</v>
      </c>
    </row>
    <row r="2592" spans="1:2" x14ac:dyDescent="0.3">
      <c r="A2592">
        <v>3000</v>
      </c>
      <c r="B2592" t="s">
        <v>8221</v>
      </c>
    </row>
    <row r="2593" spans="1:2" x14ac:dyDescent="0.3">
      <c r="A2593">
        <v>1500</v>
      </c>
      <c r="B2593" t="s">
        <v>8221</v>
      </c>
    </row>
    <row r="2594" spans="1:2" x14ac:dyDescent="0.3">
      <c r="A2594">
        <v>30000</v>
      </c>
      <c r="B2594" t="s">
        <v>8221</v>
      </c>
    </row>
    <row r="2595" spans="1:2" x14ac:dyDescent="0.3">
      <c r="A2595">
        <v>10000</v>
      </c>
      <c r="B2595" t="s">
        <v>8221</v>
      </c>
    </row>
    <row r="2596" spans="1:2" x14ac:dyDescent="0.3">
      <c r="A2596">
        <v>80000</v>
      </c>
      <c r="B2596" t="s">
        <v>8221</v>
      </c>
    </row>
    <row r="2597" spans="1:2" x14ac:dyDescent="0.3">
      <c r="A2597">
        <v>15000</v>
      </c>
      <c r="B2597" t="s">
        <v>8221</v>
      </c>
    </row>
    <row r="2598" spans="1:2" x14ac:dyDescent="0.3">
      <c r="A2598">
        <v>35000</v>
      </c>
      <c r="B2598" t="s">
        <v>8221</v>
      </c>
    </row>
    <row r="2599" spans="1:2" x14ac:dyDescent="0.3">
      <c r="A2599">
        <v>1500</v>
      </c>
      <c r="B2599" t="s">
        <v>8221</v>
      </c>
    </row>
    <row r="2600" spans="1:2" x14ac:dyDescent="0.3">
      <c r="A2600">
        <v>3000</v>
      </c>
      <c r="B2600" t="s">
        <v>8221</v>
      </c>
    </row>
    <row r="2601" spans="1:2" x14ac:dyDescent="0.3">
      <c r="A2601">
        <v>9041</v>
      </c>
      <c r="B2601" t="s">
        <v>8221</v>
      </c>
    </row>
    <row r="2602" spans="1:2" x14ac:dyDescent="0.3">
      <c r="A2602">
        <v>50000</v>
      </c>
      <c r="B2602" t="s">
        <v>8221</v>
      </c>
    </row>
    <row r="2603" spans="1:2" x14ac:dyDescent="0.3">
      <c r="A2603">
        <v>500</v>
      </c>
      <c r="B2603" t="s">
        <v>8219</v>
      </c>
    </row>
    <row r="2604" spans="1:2" x14ac:dyDescent="0.3">
      <c r="A2604">
        <v>12000</v>
      </c>
      <c r="B2604" t="s">
        <v>8219</v>
      </c>
    </row>
    <row r="2605" spans="1:2" x14ac:dyDescent="0.3">
      <c r="A2605">
        <v>1750</v>
      </c>
      <c r="B2605" t="s">
        <v>8219</v>
      </c>
    </row>
    <row r="2606" spans="1:2" x14ac:dyDescent="0.3">
      <c r="A2606">
        <v>20000</v>
      </c>
      <c r="B2606" t="s">
        <v>8219</v>
      </c>
    </row>
    <row r="2607" spans="1:2" x14ac:dyDescent="0.3">
      <c r="A2607">
        <v>100000</v>
      </c>
      <c r="B2607" t="s">
        <v>8219</v>
      </c>
    </row>
    <row r="2608" spans="1:2" x14ac:dyDescent="0.3">
      <c r="A2608">
        <v>11000</v>
      </c>
      <c r="B2608" t="s">
        <v>8219</v>
      </c>
    </row>
    <row r="2609" spans="1:2" x14ac:dyDescent="0.3">
      <c r="A2609">
        <v>8000</v>
      </c>
      <c r="B2609" t="s">
        <v>8219</v>
      </c>
    </row>
    <row r="2610" spans="1:2" x14ac:dyDescent="0.3">
      <c r="A2610">
        <v>8000</v>
      </c>
      <c r="B2610" t="s">
        <v>8219</v>
      </c>
    </row>
    <row r="2611" spans="1:2" x14ac:dyDescent="0.3">
      <c r="A2611">
        <v>35000</v>
      </c>
      <c r="B2611" t="s">
        <v>8219</v>
      </c>
    </row>
    <row r="2612" spans="1:2" x14ac:dyDescent="0.3">
      <c r="A2612">
        <v>22765</v>
      </c>
      <c r="B2612" t="s">
        <v>8219</v>
      </c>
    </row>
    <row r="2613" spans="1:2" x14ac:dyDescent="0.3">
      <c r="A2613">
        <v>11000</v>
      </c>
      <c r="B2613" t="s">
        <v>8219</v>
      </c>
    </row>
    <row r="2614" spans="1:2" x14ac:dyDescent="0.3">
      <c r="A2614">
        <v>10000</v>
      </c>
      <c r="B2614" t="s">
        <v>8219</v>
      </c>
    </row>
    <row r="2615" spans="1:2" x14ac:dyDescent="0.3">
      <c r="A2615">
        <v>7500</v>
      </c>
      <c r="B2615" t="s">
        <v>8219</v>
      </c>
    </row>
    <row r="2616" spans="1:2" x14ac:dyDescent="0.3">
      <c r="A2616">
        <v>10500</v>
      </c>
      <c r="B2616" t="s">
        <v>8219</v>
      </c>
    </row>
    <row r="2617" spans="1:2" x14ac:dyDescent="0.3">
      <c r="A2617">
        <v>2001</v>
      </c>
      <c r="B2617" t="s">
        <v>8219</v>
      </c>
    </row>
    <row r="2618" spans="1:2" x14ac:dyDescent="0.3">
      <c r="A2618">
        <v>25000</v>
      </c>
      <c r="B2618" t="s">
        <v>8219</v>
      </c>
    </row>
    <row r="2619" spans="1:2" x14ac:dyDescent="0.3">
      <c r="A2619">
        <v>500</v>
      </c>
      <c r="B2619" t="s">
        <v>8219</v>
      </c>
    </row>
    <row r="2620" spans="1:2" x14ac:dyDescent="0.3">
      <c r="A2620">
        <v>15000</v>
      </c>
      <c r="B2620" t="s">
        <v>8219</v>
      </c>
    </row>
    <row r="2621" spans="1:2" x14ac:dyDescent="0.3">
      <c r="A2621">
        <v>1000</v>
      </c>
      <c r="B2621" t="s">
        <v>8219</v>
      </c>
    </row>
    <row r="2622" spans="1:2" x14ac:dyDescent="0.3">
      <c r="A2622">
        <v>65000</v>
      </c>
      <c r="B2622" t="s">
        <v>8219</v>
      </c>
    </row>
    <row r="2623" spans="1:2" x14ac:dyDescent="0.3">
      <c r="A2623">
        <v>15000</v>
      </c>
      <c r="B2623" t="s">
        <v>8219</v>
      </c>
    </row>
    <row r="2624" spans="1:2" x14ac:dyDescent="0.3">
      <c r="A2624">
        <v>1500</v>
      </c>
      <c r="B2624" t="s">
        <v>8219</v>
      </c>
    </row>
    <row r="2625" spans="1:2" x14ac:dyDescent="0.3">
      <c r="A2625">
        <v>2000</v>
      </c>
      <c r="B2625" t="s">
        <v>8219</v>
      </c>
    </row>
    <row r="2626" spans="1:2" x14ac:dyDescent="0.3">
      <c r="A2626">
        <v>8000</v>
      </c>
      <c r="B2626" t="s">
        <v>8219</v>
      </c>
    </row>
    <row r="2627" spans="1:2" x14ac:dyDescent="0.3">
      <c r="A2627">
        <v>150</v>
      </c>
      <c r="B2627" t="s">
        <v>8219</v>
      </c>
    </row>
    <row r="2628" spans="1:2" x14ac:dyDescent="0.3">
      <c r="A2628">
        <v>2500</v>
      </c>
      <c r="B2628" t="s">
        <v>8219</v>
      </c>
    </row>
    <row r="2629" spans="1:2" x14ac:dyDescent="0.3">
      <c r="A2629">
        <v>150</v>
      </c>
      <c r="B2629" t="s">
        <v>8219</v>
      </c>
    </row>
    <row r="2630" spans="1:2" x14ac:dyDescent="0.3">
      <c r="A2630">
        <v>839</v>
      </c>
      <c r="B2630" t="s">
        <v>8219</v>
      </c>
    </row>
    <row r="2631" spans="1:2" x14ac:dyDescent="0.3">
      <c r="A2631">
        <v>5000</v>
      </c>
      <c r="B2631" t="s">
        <v>8219</v>
      </c>
    </row>
    <row r="2632" spans="1:2" x14ac:dyDescent="0.3">
      <c r="A2632">
        <v>2000</v>
      </c>
      <c r="B2632" t="s">
        <v>8219</v>
      </c>
    </row>
    <row r="2633" spans="1:2" x14ac:dyDescent="0.3">
      <c r="A2633">
        <v>20000</v>
      </c>
      <c r="B2633" t="s">
        <v>8219</v>
      </c>
    </row>
    <row r="2634" spans="1:2" x14ac:dyDescent="0.3">
      <c r="A2634">
        <v>1070</v>
      </c>
      <c r="B2634" t="s">
        <v>8219</v>
      </c>
    </row>
    <row r="2635" spans="1:2" x14ac:dyDescent="0.3">
      <c r="A2635">
        <v>5000</v>
      </c>
      <c r="B2635" t="s">
        <v>8219</v>
      </c>
    </row>
    <row r="2636" spans="1:2" x14ac:dyDescent="0.3">
      <c r="A2636">
        <v>930</v>
      </c>
      <c r="B2636" t="s">
        <v>8219</v>
      </c>
    </row>
    <row r="2637" spans="1:2" x14ac:dyDescent="0.3">
      <c r="A2637">
        <v>11500</v>
      </c>
      <c r="B2637" t="s">
        <v>8219</v>
      </c>
    </row>
    <row r="2638" spans="1:2" x14ac:dyDescent="0.3">
      <c r="A2638">
        <v>1000</v>
      </c>
      <c r="B2638" t="s">
        <v>8219</v>
      </c>
    </row>
    <row r="2639" spans="1:2" x14ac:dyDescent="0.3">
      <c r="A2639">
        <v>500</v>
      </c>
      <c r="B2639" t="s">
        <v>8219</v>
      </c>
    </row>
    <row r="2640" spans="1:2" x14ac:dyDescent="0.3">
      <c r="A2640">
        <v>347</v>
      </c>
      <c r="B2640" t="s">
        <v>8219</v>
      </c>
    </row>
    <row r="2641" spans="1:2" x14ac:dyDescent="0.3">
      <c r="A2641">
        <v>300</v>
      </c>
      <c r="B2641" t="s">
        <v>8219</v>
      </c>
    </row>
    <row r="2642" spans="1:2" x14ac:dyDescent="0.3">
      <c r="A2642">
        <v>3000</v>
      </c>
      <c r="B2642" t="s">
        <v>8219</v>
      </c>
    </row>
    <row r="2643" spans="1:2" x14ac:dyDescent="0.3">
      <c r="A2643">
        <v>1500</v>
      </c>
      <c r="B2643" t="s">
        <v>8221</v>
      </c>
    </row>
    <row r="2644" spans="1:2" x14ac:dyDescent="0.3">
      <c r="A2644">
        <v>500000</v>
      </c>
      <c r="B2644" t="s">
        <v>8221</v>
      </c>
    </row>
    <row r="2645" spans="1:2" x14ac:dyDescent="0.3">
      <c r="A2645">
        <v>1000000</v>
      </c>
      <c r="B2645" t="s">
        <v>8220</v>
      </c>
    </row>
    <row r="2646" spans="1:2" x14ac:dyDescent="0.3">
      <c r="A2646">
        <v>100000</v>
      </c>
      <c r="B2646" t="s">
        <v>8220</v>
      </c>
    </row>
    <row r="2647" spans="1:2" x14ac:dyDescent="0.3">
      <c r="A2647">
        <v>20000</v>
      </c>
      <c r="B2647" t="s">
        <v>8220</v>
      </c>
    </row>
    <row r="2648" spans="1:2" x14ac:dyDescent="0.3">
      <c r="A2648">
        <v>500000</v>
      </c>
      <c r="B2648" t="s">
        <v>8220</v>
      </c>
    </row>
    <row r="2649" spans="1:2" x14ac:dyDescent="0.3">
      <c r="A2649">
        <v>2500</v>
      </c>
      <c r="B2649" t="s">
        <v>8220</v>
      </c>
    </row>
    <row r="2650" spans="1:2" x14ac:dyDescent="0.3">
      <c r="A2650">
        <v>12000</v>
      </c>
      <c r="B2650" t="s">
        <v>8220</v>
      </c>
    </row>
    <row r="2651" spans="1:2" x14ac:dyDescent="0.3">
      <c r="A2651">
        <v>125000</v>
      </c>
      <c r="B2651" t="s">
        <v>8220</v>
      </c>
    </row>
    <row r="2652" spans="1:2" x14ac:dyDescent="0.3">
      <c r="A2652">
        <v>60000</v>
      </c>
      <c r="B2652" t="s">
        <v>8220</v>
      </c>
    </row>
    <row r="2653" spans="1:2" x14ac:dyDescent="0.3">
      <c r="A2653">
        <v>280000</v>
      </c>
      <c r="B2653" t="s">
        <v>8220</v>
      </c>
    </row>
    <row r="2654" spans="1:2" x14ac:dyDescent="0.3">
      <c r="A2654">
        <v>100000</v>
      </c>
      <c r="B2654" t="s">
        <v>8220</v>
      </c>
    </row>
    <row r="2655" spans="1:2" x14ac:dyDescent="0.3">
      <c r="A2655">
        <v>51000</v>
      </c>
      <c r="B2655" t="s">
        <v>8220</v>
      </c>
    </row>
    <row r="2656" spans="1:2" x14ac:dyDescent="0.3">
      <c r="A2656">
        <v>100000</v>
      </c>
      <c r="B2656" t="s">
        <v>8220</v>
      </c>
    </row>
    <row r="2657" spans="1:2" x14ac:dyDescent="0.3">
      <c r="A2657">
        <v>15000</v>
      </c>
      <c r="B2657" t="s">
        <v>8220</v>
      </c>
    </row>
    <row r="2658" spans="1:2" x14ac:dyDescent="0.3">
      <c r="A2658">
        <v>150000</v>
      </c>
      <c r="B2658" t="s">
        <v>8220</v>
      </c>
    </row>
    <row r="2659" spans="1:2" x14ac:dyDescent="0.3">
      <c r="A2659">
        <v>30000</v>
      </c>
      <c r="B2659" t="s">
        <v>8220</v>
      </c>
    </row>
    <row r="2660" spans="1:2" x14ac:dyDescent="0.3">
      <c r="A2660">
        <v>98000</v>
      </c>
      <c r="B2660" t="s">
        <v>8220</v>
      </c>
    </row>
    <row r="2661" spans="1:2" x14ac:dyDescent="0.3">
      <c r="A2661">
        <v>49000</v>
      </c>
      <c r="B2661" t="s">
        <v>8220</v>
      </c>
    </row>
    <row r="2662" spans="1:2" x14ac:dyDescent="0.3">
      <c r="A2662">
        <v>20000</v>
      </c>
      <c r="B2662" t="s">
        <v>8220</v>
      </c>
    </row>
    <row r="2663" spans="1:2" x14ac:dyDescent="0.3">
      <c r="A2663">
        <v>5000</v>
      </c>
      <c r="B2663" t="s">
        <v>8219</v>
      </c>
    </row>
    <row r="2664" spans="1:2" x14ac:dyDescent="0.3">
      <c r="A2664">
        <v>20000</v>
      </c>
      <c r="B2664" t="s">
        <v>8219</v>
      </c>
    </row>
    <row r="2665" spans="1:2" x14ac:dyDescent="0.3">
      <c r="A2665">
        <v>20000</v>
      </c>
      <c r="B2665" t="s">
        <v>8219</v>
      </c>
    </row>
    <row r="2666" spans="1:2" x14ac:dyDescent="0.3">
      <c r="A2666">
        <v>17500</v>
      </c>
      <c r="B2666" t="s">
        <v>8219</v>
      </c>
    </row>
    <row r="2667" spans="1:2" x14ac:dyDescent="0.3">
      <c r="A2667">
        <v>3500</v>
      </c>
      <c r="B2667" t="s">
        <v>8219</v>
      </c>
    </row>
    <row r="2668" spans="1:2" x14ac:dyDescent="0.3">
      <c r="A2668">
        <v>10000</v>
      </c>
      <c r="B2668" t="s">
        <v>8219</v>
      </c>
    </row>
    <row r="2669" spans="1:2" x14ac:dyDescent="0.3">
      <c r="A2669">
        <v>1500</v>
      </c>
      <c r="B2669" t="s">
        <v>8219</v>
      </c>
    </row>
    <row r="2670" spans="1:2" x14ac:dyDescent="0.3">
      <c r="A2670">
        <v>1000</v>
      </c>
      <c r="B2670" t="s">
        <v>8219</v>
      </c>
    </row>
    <row r="2671" spans="1:2" x14ac:dyDescent="0.3">
      <c r="A2671">
        <v>800</v>
      </c>
      <c r="B2671" t="s">
        <v>8219</v>
      </c>
    </row>
    <row r="2672" spans="1:2" x14ac:dyDescent="0.3">
      <c r="A2672">
        <v>38888</v>
      </c>
      <c r="B2672" t="s">
        <v>8221</v>
      </c>
    </row>
    <row r="2673" spans="1:2" x14ac:dyDescent="0.3">
      <c r="A2673">
        <v>25000</v>
      </c>
      <c r="B2673" t="s">
        <v>8221</v>
      </c>
    </row>
    <row r="2674" spans="1:2" x14ac:dyDescent="0.3">
      <c r="A2674">
        <v>10000</v>
      </c>
      <c r="B2674" t="s">
        <v>8221</v>
      </c>
    </row>
    <row r="2675" spans="1:2" x14ac:dyDescent="0.3">
      <c r="A2675">
        <v>40000</v>
      </c>
      <c r="B2675" t="s">
        <v>8221</v>
      </c>
    </row>
    <row r="2676" spans="1:2" x14ac:dyDescent="0.3">
      <c r="A2676">
        <v>35000</v>
      </c>
      <c r="B2676" t="s">
        <v>8221</v>
      </c>
    </row>
    <row r="2677" spans="1:2" x14ac:dyDescent="0.3">
      <c r="A2677">
        <v>25000</v>
      </c>
      <c r="B2677" t="s">
        <v>8221</v>
      </c>
    </row>
    <row r="2678" spans="1:2" x14ac:dyDescent="0.3">
      <c r="A2678">
        <v>2100</v>
      </c>
      <c r="B2678" t="s">
        <v>8221</v>
      </c>
    </row>
    <row r="2679" spans="1:2" x14ac:dyDescent="0.3">
      <c r="A2679">
        <v>19500</v>
      </c>
      <c r="B2679" t="s">
        <v>8221</v>
      </c>
    </row>
    <row r="2680" spans="1:2" x14ac:dyDescent="0.3">
      <c r="A2680">
        <v>8000000</v>
      </c>
      <c r="B2680" t="s">
        <v>8221</v>
      </c>
    </row>
    <row r="2681" spans="1:2" x14ac:dyDescent="0.3">
      <c r="A2681">
        <v>40000</v>
      </c>
      <c r="B2681" t="s">
        <v>8221</v>
      </c>
    </row>
    <row r="2682" spans="1:2" x14ac:dyDescent="0.3">
      <c r="A2682">
        <v>32000</v>
      </c>
      <c r="B2682" t="s">
        <v>8221</v>
      </c>
    </row>
    <row r="2683" spans="1:2" x14ac:dyDescent="0.3">
      <c r="A2683">
        <v>8000</v>
      </c>
      <c r="B2683" t="s">
        <v>8221</v>
      </c>
    </row>
    <row r="2684" spans="1:2" x14ac:dyDescent="0.3">
      <c r="A2684">
        <v>6000</v>
      </c>
      <c r="B2684" t="s">
        <v>8221</v>
      </c>
    </row>
    <row r="2685" spans="1:2" x14ac:dyDescent="0.3">
      <c r="A2685">
        <v>15000</v>
      </c>
      <c r="B2685" t="s">
        <v>8221</v>
      </c>
    </row>
    <row r="2686" spans="1:2" x14ac:dyDescent="0.3">
      <c r="A2686">
        <v>70000</v>
      </c>
      <c r="B2686" t="s">
        <v>8221</v>
      </c>
    </row>
    <row r="2687" spans="1:2" x14ac:dyDescent="0.3">
      <c r="A2687">
        <v>50000</v>
      </c>
      <c r="B2687" t="s">
        <v>8221</v>
      </c>
    </row>
    <row r="2688" spans="1:2" x14ac:dyDescent="0.3">
      <c r="A2688">
        <v>30000</v>
      </c>
      <c r="B2688" t="s">
        <v>8221</v>
      </c>
    </row>
    <row r="2689" spans="1:2" x14ac:dyDescent="0.3">
      <c r="A2689">
        <v>15000</v>
      </c>
      <c r="B2689" t="s">
        <v>8221</v>
      </c>
    </row>
    <row r="2690" spans="1:2" x14ac:dyDescent="0.3">
      <c r="A2690">
        <v>50000</v>
      </c>
      <c r="B2690" t="s">
        <v>8221</v>
      </c>
    </row>
    <row r="2691" spans="1:2" x14ac:dyDescent="0.3">
      <c r="A2691">
        <v>35000</v>
      </c>
      <c r="B2691" t="s">
        <v>8221</v>
      </c>
    </row>
    <row r="2692" spans="1:2" x14ac:dyDescent="0.3">
      <c r="A2692">
        <v>80000</v>
      </c>
      <c r="B2692" t="s">
        <v>8221</v>
      </c>
    </row>
    <row r="2693" spans="1:2" x14ac:dyDescent="0.3">
      <c r="A2693">
        <v>65000</v>
      </c>
      <c r="B2693" t="s">
        <v>8221</v>
      </c>
    </row>
    <row r="2694" spans="1:2" x14ac:dyDescent="0.3">
      <c r="A2694">
        <v>3500</v>
      </c>
      <c r="B2694" t="s">
        <v>8221</v>
      </c>
    </row>
    <row r="2695" spans="1:2" x14ac:dyDescent="0.3">
      <c r="A2695">
        <v>5000</v>
      </c>
      <c r="B2695" t="s">
        <v>8221</v>
      </c>
    </row>
    <row r="2696" spans="1:2" x14ac:dyDescent="0.3">
      <c r="A2696">
        <v>30000</v>
      </c>
      <c r="B2696" t="s">
        <v>8221</v>
      </c>
    </row>
    <row r="2697" spans="1:2" x14ac:dyDescent="0.3">
      <c r="A2697">
        <v>15000</v>
      </c>
      <c r="B2697" t="s">
        <v>8221</v>
      </c>
    </row>
    <row r="2698" spans="1:2" x14ac:dyDescent="0.3">
      <c r="A2698">
        <v>60000</v>
      </c>
      <c r="B2698" t="s">
        <v>8221</v>
      </c>
    </row>
    <row r="2699" spans="1:2" x14ac:dyDescent="0.3">
      <c r="A2699">
        <v>23000</v>
      </c>
      <c r="B2699" t="s">
        <v>8221</v>
      </c>
    </row>
    <row r="2700" spans="1:2" x14ac:dyDescent="0.3">
      <c r="A2700">
        <v>8000</v>
      </c>
      <c r="B2700" t="s">
        <v>8221</v>
      </c>
    </row>
    <row r="2701" spans="1:2" x14ac:dyDescent="0.3">
      <c r="A2701">
        <v>2</v>
      </c>
      <c r="B2701" t="s">
        <v>8221</v>
      </c>
    </row>
    <row r="2702" spans="1:2" x14ac:dyDescent="0.3">
      <c r="A2702">
        <v>9999</v>
      </c>
      <c r="B2702" t="s">
        <v>8221</v>
      </c>
    </row>
    <row r="2703" spans="1:2" x14ac:dyDescent="0.3">
      <c r="A2703">
        <v>3400</v>
      </c>
      <c r="B2703" t="s">
        <v>8222</v>
      </c>
    </row>
    <row r="2704" spans="1:2" x14ac:dyDescent="0.3">
      <c r="A2704">
        <v>10000</v>
      </c>
      <c r="B2704" t="s">
        <v>8222</v>
      </c>
    </row>
    <row r="2705" spans="1:2" x14ac:dyDescent="0.3">
      <c r="A2705">
        <v>40000</v>
      </c>
      <c r="B2705" t="s">
        <v>8222</v>
      </c>
    </row>
    <row r="2706" spans="1:2" x14ac:dyDescent="0.3">
      <c r="A2706">
        <v>19000</v>
      </c>
      <c r="B2706" t="s">
        <v>8222</v>
      </c>
    </row>
    <row r="2707" spans="1:2" x14ac:dyDescent="0.3">
      <c r="A2707">
        <v>16500</v>
      </c>
      <c r="B2707" t="s">
        <v>8222</v>
      </c>
    </row>
    <row r="2708" spans="1:2" x14ac:dyDescent="0.3">
      <c r="A2708">
        <v>35000</v>
      </c>
      <c r="B2708" t="s">
        <v>8219</v>
      </c>
    </row>
    <row r="2709" spans="1:2" x14ac:dyDescent="0.3">
      <c r="A2709">
        <v>8000</v>
      </c>
      <c r="B2709" t="s">
        <v>8219</v>
      </c>
    </row>
    <row r="2710" spans="1:2" x14ac:dyDescent="0.3">
      <c r="A2710">
        <v>20000</v>
      </c>
      <c r="B2710" t="s">
        <v>8219</v>
      </c>
    </row>
    <row r="2711" spans="1:2" x14ac:dyDescent="0.3">
      <c r="A2711">
        <v>50000</v>
      </c>
      <c r="B2711" t="s">
        <v>8219</v>
      </c>
    </row>
    <row r="2712" spans="1:2" x14ac:dyDescent="0.3">
      <c r="A2712">
        <v>60000</v>
      </c>
      <c r="B2712" t="s">
        <v>8219</v>
      </c>
    </row>
    <row r="2713" spans="1:2" x14ac:dyDescent="0.3">
      <c r="A2713">
        <v>3910</v>
      </c>
      <c r="B2713" t="s">
        <v>8219</v>
      </c>
    </row>
    <row r="2714" spans="1:2" x14ac:dyDescent="0.3">
      <c r="A2714">
        <v>5500</v>
      </c>
      <c r="B2714" t="s">
        <v>8219</v>
      </c>
    </row>
    <row r="2715" spans="1:2" x14ac:dyDescent="0.3">
      <c r="A2715">
        <v>150000</v>
      </c>
      <c r="B2715" t="s">
        <v>8219</v>
      </c>
    </row>
    <row r="2716" spans="1:2" x14ac:dyDescent="0.3">
      <c r="A2716">
        <v>25000</v>
      </c>
      <c r="B2716" t="s">
        <v>8219</v>
      </c>
    </row>
    <row r="2717" spans="1:2" x14ac:dyDescent="0.3">
      <c r="A2717">
        <v>12000</v>
      </c>
      <c r="B2717" t="s">
        <v>8219</v>
      </c>
    </row>
    <row r="2718" spans="1:2" x14ac:dyDescent="0.3">
      <c r="A2718">
        <v>10000</v>
      </c>
      <c r="B2718" t="s">
        <v>8219</v>
      </c>
    </row>
    <row r="2719" spans="1:2" x14ac:dyDescent="0.3">
      <c r="A2719">
        <v>25000</v>
      </c>
      <c r="B2719" t="s">
        <v>8219</v>
      </c>
    </row>
    <row r="2720" spans="1:2" x14ac:dyDescent="0.3">
      <c r="A2720">
        <v>18000</v>
      </c>
      <c r="B2720" t="s">
        <v>8219</v>
      </c>
    </row>
    <row r="2721" spans="1:2" x14ac:dyDescent="0.3">
      <c r="A2721">
        <v>6000</v>
      </c>
      <c r="B2721" t="s">
        <v>8219</v>
      </c>
    </row>
    <row r="2722" spans="1:2" x14ac:dyDescent="0.3">
      <c r="A2722">
        <v>25000</v>
      </c>
      <c r="B2722" t="s">
        <v>8219</v>
      </c>
    </row>
    <row r="2723" spans="1:2" x14ac:dyDescent="0.3">
      <c r="A2723">
        <v>750</v>
      </c>
      <c r="B2723" t="s">
        <v>8219</v>
      </c>
    </row>
    <row r="2724" spans="1:2" x14ac:dyDescent="0.3">
      <c r="A2724">
        <v>5000</v>
      </c>
      <c r="B2724" t="s">
        <v>8219</v>
      </c>
    </row>
    <row r="2725" spans="1:2" x14ac:dyDescent="0.3">
      <c r="A2725">
        <v>12000</v>
      </c>
      <c r="B2725" t="s">
        <v>8219</v>
      </c>
    </row>
    <row r="2726" spans="1:2" x14ac:dyDescent="0.3">
      <c r="A2726">
        <v>2468</v>
      </c>
      <c r="B2726" t="s">
        <v>8219</v>
      </c>
    </row>
    <row r="2727" spans="1:2" x14ac:dyDescent="0.3">
      <c r="A2727">
        <v>40000</v>
      </c>
      <c r="B2727" t="s">
        <v>8219</v>
      </c>
    </row>
    <row r="2728" spans="1:2" x14ac:dyDescent="0.3">
      <c r="A2728">
        <v>100000</v>
      </c>
      <c r="B2728" t="s">
        <v>8219</v>
      </c>
    </row>
    <row r="2729" spans="1:2" x14ac:dyDescent="0.3">
      <c r="A2729">
        <v>10000</v>
      </c>
      <c r="B2729" t="s">
        <v>8219</v>
      </c>
    </row>
    <row r="2730" spans="1:2" x14ac:dyDescent="0.3">
      <c r="A2730">
        <v>15000</v>
      </c>
      <c r="B2730" t="s">
        <v>8219</v>
      </c>
    </row>
    <row r="2731" spans="1:2" x14ac:dyDescent="0.3">
      <c r="A2731">
        <v>7500</v>
      </c>
      <c r="B2731" t="s">
        <v>8219</v>
      </c>
    </row>
    <row r="2732" spans="1:2" x14ac:dyDescent="0.3">
      <c r="A2732">
        <v>27000</v>
      </c>
      <c r="B2732" t="s">
        <v>8219</v>
      </c>
    </row>
    <row r="2733" spans="1:2" x14ac:dyDescent="0.3">
      <c r="A2733">
        <v>30000</v>
      </c>
      <c r="B2733" t="s">
        <v>8219</v>
      </c>
    </row>
    <row r="2734" spans="1:2" x14ac:dyDescent="0.3">
      <c r="A2734">
        <v>12000</v>
      </c>
      <c r="B2734" t="s">
        <v>8219</v>
      </c>
    </row>
    <row r="2735" spans="1:2" x14ac:dyDescent="0.3">
      <c r="A2735">
        <v>50000</v>
      </c>
      <c r="B2735" t="s">
        <v>8219</v>
      </c>
    </row>
    <row r="2736" spans="1:2" x14ac:dyDescent="0.3">
      <c r="A2736">
        <v>1</v>
      </c>
      <c r="B2736" t="s">
        <v>8219</v>
      </c>
    </row>
    <row r="2737" spans="1:2" x14ac:dyDescent="0.3">
      <c r="A2737">
        <v>750</v>
      </c>
      <c r="B2737" t="s">
        <v>8219</v>
      </c>
    </row>
    <row r="2738" spans="1:2" x14ac:dyDescent="0.3">
      <c r="A2738">
        <v>8000</v>
      </c>
      <c r="B2738" t="s">
        <v>8219</v>
      </c>
    </row>
    <row r="2739" spans="1:2" x14ac:dyDescent="0.3">
      <c r="A2739">
        <v>30000</v>
      </c>
      <c r="B2739" t="s">
        <v>8219</v>
      </c>
    </row>
    <row r="2740" spans="1:2" x14ac:dyDescent="0.3">
      <c r="A2740">
        <v>5000</v>
      </c>
      <c r="B2740" t="s">
        <v>8219</v>
      </c>
    </row>
    <row r="2741" spans="1:2" x14ac:dyDescent="0.3">
      <c r="A2741">
        <v>1100</v>
      </c>
      <c r="B2741" t="s">
        <v>8219</v>
      </c>
    </row>
    <row r="2742" spans="1:2" x14ac:dyDescent="0.3">
      <c r="A2742">
        <v>300</v>
      </c>
      <c r="B2742" t="s">
        <v>8219</v>
      </c>
    </row>
    <row r="2743" spans="1:2" x14ac:dyDescent="0.3">
      <c r="A2743">
        <v>8000</v>
      </c>
      <c r="B2743" t="s">
        <v>8221</v>
      </c>
    </row>
    <row r="2744" spans="1:2" x14ac:dyDescent="0.3">
      <c r="A2744">
        <v>2500</v>
      </c>
      <c r="B2744" t="s">
        <v>8221</v>
      </c>
    </row>
    <row r="2745" spans="1:2" x14ac:dyDescent="0.3">
      <c r="A2745">
        <v>5999</v>
      </c>
      <c r="B2745" t="s">
        <v>8221</v>
      </c>
    </row>
    <row r="2746" spans="1:2" x14ac:dyDescent="0.3">
      <c r="A2746">
        <v>16000</v>
      </c>
      <c r="B2746" t="s">
        <v>8221</v>
      </c>
    </row>
    <row r="2747" spans="1:2" x14ac:dyDescent="0.3">
      <c r="A2747">
        <v>8000</v>
      </c>
      <c r="B2747" t="s">
        <v>8221</v>
      </c>
    </row>
    <row r="2748" spans="1:2" x14ac:dyDescent="0.3">
      <c r="A2748">
        <v>3000</v>
      </c>
      <c r="B2748" t="s">
        <v>8221</v>
      </c>
    </row>
    <row r="2749" spans="1:2" x14ac:dyDescent="0.3">
      <c r="A2749">
        <v>500</v>
      </c>
      <c r="B2749" t="s">
        <v>8221</v>
      </c>
    </row>
    <row r="2750" spans="1:2" x14ac:dyDescent="0.3">
      <c r="A2750">
        <v>5000</v>
      </c>
      <c r="B2750" t="s">
        <v>8221</v>
      </c>
    </row>
    <row r="2751" spans="1:2" x14ac:dyDescent="0.3">
      <c r="A2751">
        <v>10000</v>
      </c>
      <c r="B2751" t="s">
        <v>8221</v>
      </c>
    </row>
    <row r="2752" spans="1:2" x14ac:dyDescent="0.3">
      <c r="A2752">
        <v>1999</v>
      </c>
      <c r="B2752" t="s">
        <v>8221</v>
      </c>
    </row>
    <row r="2753" spans="1:2" x14ac:dyDescent="0.3">
      <c r="A2753">
        <v>3274</v>
      </c>
      <c r="B2753" t="s">
        <v>8221</v>
      </c>
    </row>
    <row r="2754" spans="1:2" x14ac:dyDescent="0.3">
      <c r="A2754">
        <v>4800</v>
      </c>
      <c r="B2754" t="s">
        <v>8221</v>
      </c>
    </row>
    <row r="2755" spans="1:2" x14ac:dyDescent="0.3">
      <c r="A2755">
        <v>2000</v>
      </c>
      <c r="B2755" t="s">
        <v>8221</v>
      </c>
    </row>
    <row r="2756" spans="1:2" x14ac:dyDescent="0.3">
      <c r="A2756">
        <v>10000</v>
      </c>
      <c r="B2756" t="s">
        <v>8221</v>
      </c>
    </row>
    <row r="2757" spans="1:2" x14ac:dyDescent="0.3">
      <c r="A2757">
        <v>500</v>
      </c>
      <c r="B2757" t="s">
        <v>8221</v>
      </c>
    </row>
    <row r="2758" spans="1:2" x14ac:dyDescent="0.3">
      <c r="A2758">
        <v>10000</v>
      </c>
      <c r="B2758" t="s">
        <v>8221</v>
      </c>
    </row>
    <row r="2759" spans="1:2" x14ac:dyDescent="0.3">
      <c r="A2759">
        <v>1500</v>
      </c>
      <c r="B2759" t="s">
        <v>8221</v>
      </c>
    </row>
    <row r="2760" spans="1:2" x14ac:dyDescent="0.3">
      <c r="A2760">
        <v>2000</v>
      </c>
      <c r="B2760" t="s">
        <v>8221</v>
      </c>
    </row>
    <row r="2761" spans="1:2" x14ac:dyDescent="0.3">
      <c r="A2761">
        <v>1000</v>
      </c>
      <c r="B2761" t="s">
        <v>8221</v>
      </c>
    </row>
    <row r="2762" spans="1:2" x14ac:dyDescent="0.3">
      <c r="A2762">
        <v>5000</v>
      </c>
      <c r="B2762" t="s">
        <v>8221</v>
      </c>
    </row>
    <row r="2763" spans="1:2" x14ac:dyDescent="0.3">
      <c r="A2763">
        <v>5000</v>
      </c>
      <c r="B2763" t="s">
        <v>8221</v>
      </c>
    </row>
    <row r="2764" spans="1:2" x14ac:dyDescent="0.3">
      <c r="A2764">
        <v>3250</v>
      </c>
      <c r="B2764" t="s">
        <v>8221</v>
      </c>
    </row>
    <row r="2765" spans="1:2" x14ac:dyDescent="0.3">
      <c r="A2765">
        <v>39400</v>
      </c>
      <c r="B2765" t="s">
        <v>8221</v>
      </c>
    </row>
    <row r="2766" spans="1:2" x14ac:dyDescent="0.3">
      <c r="A2766">
        <v>4000</v>
      </c>
      <c r="B2766" t="s">
        <v>8221</v>
      </c>
    </row>
    <row r="2767" spans="1:2" x14ac:dyDescent="0.3">
      <c r="A2767">
        <v>4000</v>
      </c>
      <c r="B2767" t="s">
        <v>8221</v>
      </c>
    </row>
    <row r="2768" spans="1:2" x14ac:dyDescent="0.3">
      <c r="A2768">
        <v>5000</v>
      </c>
      <c r="B2768" t="s">
        <v>8221</v>
      </c>
    </row>
    <row r="2769" spans="1:2" x14ac:dyDescent="0.3">
      <c r="A2769">
        <v>4000</v>
      </c>
      <c r="B2769" t="s">
        <v>8221</v>
      </c>
    </row>
    <row r="2770" spans="1:2" x14ac:dyDescent="0.3">
      <c r="A2770">
        <v>7000</v>
      </c>
      <c r="B2770" t="s">
        <v>8221</v>
      </c>
    </row>
    <row r="2771" spans="1:2" x14ac:dyDescent="0.3">
      <c r="A2771">
        <v>800</v>
      </c>
      <c r="B2771" t="s">
        <v>8221</v>
      </c>
    </row>
    <row r="2772" spans="1:2" x14ac:dyDescent="0.3">
      <c r="A2772">
        <v>20000</v>
      </c>
      <c r="B2772" t="s">
        <v>8221</v>
      </c>
    </row>
    <row r="2773" spans="1:2" x14ac:dyDescent="0.3">
      <c r="A2773">
        <v>19980</v>
      </c>
      <c r="B2773" t="s">
        <v>8221</v>
      </c>
    </row>
    <row r="2774" spans="1:2" x14ac:dyDescent="0.3">
      <c r="A2774">
        <v>8000</v>
      </c>
      <c r="B2774" t="s">
        <v>8221</v>
      </c>
    </row>
    <row r="2775" spans="1:2" x14ac:dyDescent="0.3">
      <c r="A2775">
        <v>530</v>
      </c>
      <c r="B2775" t="s">
        <v>8221</v>
      </c>
    </row>
    <row r="2776" spans="1:2" x14ac:dyDescent="0.3">
      <c r="A2776">
        <v>4000</v>
      </c>
      <c r="B2776" t="s">
        <v>8221</v>
      </c>
    </row>
    <row r="2777" spans="1:2" x14ac:dyDescent="0.3">
      <c r="A2777">
        <v>5000</v>
      </c>
      <c r="B2777" t="s">
        <v>8221</v>
      </c>
    </row>
    <row r="2778" spans="1:2" x14ac:dyDescent="0.3">
      <c r="A2778">
        <v>21000</v>
      </c>
      <c r="B2778" t="s">
        <v>8221</v>
      </c>
    </row>
    <row r="2779" spans="1:2" x14ac:dyDescent="0.3">
      <c r="A2779">
        <v>3000</v>
      </c>
      <c r="B2779" t="s">
        <v>8221</v>
      </c>
    </row>
    <row r="2780" spans="1:2" x14ac:dyDescent="0.3">
      <c r="A2780">
        <v>5500</v>
      </c>
      <c r="B2780" t="s">
        <v>8221</v>
      </c>
    </row>
    <row r="2781" spans="1:2" x14ac:dyDescent="0.3">
      <c r="A2781">
        <v>2500</v>
      </c>
      <c r="B2781" t="s">
        <v>8221</v>
      </c>
    </row>
    <row r="2782" spans="1:2" x14ac:dyDescent="0.3">
      <c r="A2782">
        <v>100000</v>
      </c>
      <c r="B2782" t="s">
        <v>8221</v>
      </c>
    </row>
    <row r="2783" spans="1:2" x14ac:dyDescent="0.3">
      <c r="A2783">
        <v>1250</v>
      </c>
      <c r="B2783" t="s">
        <v>8219</v>
      </c>
    </row>
    <row r="2784" spans="1:2" x14ac:dyDescent="0.3">
      <c r="A2784">
        <v>1000</v>
      </c>
      <c r="B2784" t="s">
        <v>8219</v>
      </c>
    </row>
    <row r="2785" spans="1:2" x14ac:dyDescent="0.3">
      <c r="A2785">
        <v>1000</v>
      </c>
      <c r="B2785" t="s">
        <v>8219</v>
      </c>
    </row>
    <row r="2786" spans="1:2" x14ac:dyDescent="0.3">
      <c r="A2786">
        <v>6000</v>
      </c>
      <c r="B2786" t="s">
        <v>8219</v>
      </c>
    </row>
    <row r="2787" spans="1:2" x14ac:dyDescent="0.3">
      <c r="A2787">
        <v>5000</v>
      </c>
      <c r="B2787" t="s">
        <v>8219</v>
      </c>
    </row>
    <row r="2788" spans="1:2" x14ac:dyDescent="0.3">
      <c r="A2788">
        <v>2500</v>
      </c>
      <c r="B2788" t="s">
        <v>8219</v>
      </c>
    </row>
    <row r="2789" spans="1:2" x14ac:dyDescent="0.3">
      <c r="A2789">
        <v>1000</v>
      </c>
      <c r="B2789" t="s">
        <v>8219</v>
      </c>
    </row>
    <row r="2790" spans="1:2" x14ac:dyDescent="0.3">
      <c r="A2790">
        <v>2000</v>
      </c>
      <c r="B2790" t="s">
        <v>8219</v>
      </c>
    </row>
    <row r="2791" spans="1:2" x14ac:dyDescent="0.3">
      <c r="A2791">
        <v>3000</v>
      </c>
      <c r="B2791" t="s">
        <v>8219</v>
      </c>
    </row>
    <row r="2792" spans="1:2" x14ac:dyDescent="0.3">
      <c r="A2792">
        <v>3000</v>
      </c>
      <c r="B2792" t="s">
        <v>8219</v>
      </c>
    </row>
    <row r="2793" spans="1:2" x14ac:dyDescent="0.3">
      <c r="A2793">
        <v>2000</v>
      </c>
      <c r="B2793" t="s">
        <v>8219</v>
      </c>
    </row>
    <row r="2794" spans="1:2" x14ac:dyDescent="0.3">
      <c r="A2794">
        <v>2000</v>
      </c>
      <c r="B2794" t="s">
        <v>8219</v>
      </c>
    </row>
    <row r="2795" spans="1:2" x14ac:dyDescent="0.3">
      <c r="A2795">
        <v>10000</v>
      </c>
      <c r="B2795" t="s">
        <v>8219</v>
      </c>
    </row>
    <row r="2796" spans="1:2" x14ac:dyDescent="0.3">
      <c r="A2796">
        <v>50</v>
      </c>
      <c r="B2796" t="s">
        <v>8219</v>
      </c>
    </row>
    <row r="2797" spans="1:2" x14ac:dyDescent="0.3">
      <c r="A2797">
        <v>700</v>
      </c>
      <c r="B2797" t="s">
        <v>8219</v>
      </c>
    </row>
    <row r="2798" spans="1:2" x14ac:dyDescent="0.3">
      <c r="A2798">
        <v>800</v>
      </c>
      <c r="B2798" t="s">
        <v>8219</v>
      </c>
    </row>
    <row r="2799" spans="1:2" x14ac:dyDescent="0.3">
      <c r="A2799">
        <v>8000</v>
      </c>
      <c r="B2799" t="s">
        <v>8219</v>
      </c>
    </row>
    <row r="2800" spans="1:2" x14ac:dyDescent="0.3">
      <c r="A2800">
        <v>5000</v>
      </c>
      <c r="B2800" t="s">
        <v>8219</v>
      </c>
    </row>
    <row r="2801" spans="1:2" x14ac:dyDescent="0.3">
      <c r="A2801">
        <v>5000</v>
      </c>
      <c r="B2801" t="s">
        <v>8219</v>
      </c>
    </row>
    <row r="2802" spans="1:2" x14ac:dyDescent="0.3">
      <c r="A2802">
        <v>1000</v>
      </c>
      <c r="B2802" t="s">
        <v>8219</v>
      </c>
    </row>
    <row r="2803" spans="1:2" x14ac:dyDescent="0.3">
      <c r="A2803">
        <v>500</v>
      </c>
      <c r="B2803" t="s">
        <v>8219</v>
      </c>
    </row>
    <row r="2804" spans="1:2" x14ac:dyDescent="0.3">
      <c r="A2804">
        <v>3000</v>
      </c>
      <c r="B2804" t="s">
        <v>8219</v>
      </c>
    </row>
    <row r="2805" spans="1:2" x14ac:dyDescent="0.3">
      <c r="A2805">
        <v>10000</v>
      </c>
      <c r="B2805" t="s">
        <v>8219</v>
      </c>
    </row>
    <row r="2806" spans="1:2" x14ac:dyDescent="0.3">
      <c r="A2806">
        <v>1000</v>
      </c>
      <c r="B2806" t="s">
        <v>8219</v>
      </c>
    </row>
    <row r="2807" spans="1:2" x14ac:dyDescent="0.3">
      <c r="A2807">
        <v>400</v>
      </c>
      <c r="B2807" t="s">
        <v>8219</v>
      </c>
    </row>
    <row r="2808" spans="1:2" x14ac:dyDescent="0.3">
      <c r="A2808">
        <v>3000</v>
      </c>
      <c r="B2808" t="s">
        <v>8219</v>
      </c>
    </row>
    <row r="2809" spans="1:2" x14ac:dyDescent="0.3">
      <c r="A2809">
        <v>5000</v>
      </c>
      <c r="B2809" t="s">
        <v>8219</v>
      </c>
    </row>
    <row r="2810" spans="1:2" x14ac:dyDescent="0.3">
      <c r="A2810">
        <v>4500</v>
      </c>
      <c r="B2810" t="s">
        <v>8219</v>
      </c>
    </row>
    <row r="2811" spans="1:2" x14ac:dyDescent="0.3">
      <c r="A2811">
        <v>2500</v>
      </c>
      <c r="B2811" t="s">
        <v>8219</v>
      </c>
    </row>
    <row r="2812" spans="1:2" x14ac:dyDescent="0.3">
      <c r="A2812">
        <v>2500</v>
      </c>
      <c r="B2812" t="s">
        <v>8219</v>
      </c>
    </row>
    <row r="2813" spans="1:2" x14ac:dyDescent="0.3">
      <c r="A2813">
        <v>10000</v>
      </c>
      <c r="B2813" t="s">
        <v>8219</v>
      </c>
    </row>
    <row r="2814" spans="1:2" x14ac:dyDescent="0.3">
      <c r="A2814">
        <v>5000</v>
      </c>
      <c r="B2814" t="s">
        <v>8219</v>
      </c>
    </row>
    <row r="2815" spans="1:2" x14ac:dyDescent="0.3">
      <c r="A2815">
        <v>2800</v>
      </c>
      <c r="B2815" t="s">
        <v>8219</v>
      </c>
    </row>
    <row r="2816" spans="1:2" x14ac:dyDescent="0.3">
      <c r="A2816">
        <v>1500</v>
      </c>
      <c r="B2816" t="s">
        <v>8219</v>
      </c>
    </row>
    <row r="2817" spans="1:2" x14ac:dyDescent="0.3">
      <c r="A2817">
        <v>250</v>
      </c>
      <c r="B2817" t="s">
        <v>8219</v>
      </c>
    </row>
    <row r="2818" spans="1:2" x14ac:dyDescent="0.3">
      <c r="A2818">
        <v>3000</v>
      </c>
      <c r="B2818" t="s">
        <v>8219</v>
      </c>
    </row>
    <row r="2819" spans="1:2" x14ac:dyDescent="0.3">
      <c r="A2819">
        <v>600</v>
      </c>
      <c r="B2819" t="s">
        <v>8219</v>
      </c>
    </row>
    <row r="2820" spans="1:2" x14ac:dyDescent="0.3">
      <c r="A2820">
        <v>10000</v>
      </c>
      <c r="B2820" t="s">
        <v>8219</v>
      </c>
    </row>
    <row r="2821" spans="1:2" x14ac:dyDescent="0.3">
      <c r="A2821">
        <v>5000</v>
      </c>
      <c r="B2821" t="s">
        <v>8219</v>
      </c>
    </row>
    <row r="2822" spans="1:2" x14ac:dyDescent="0.3">
      <c r="A2822">
        <v>200</v>
      </c>
      <c r="B2822" t="s">
        <v>8219</v>
      </c>
    </row>
    <row r="2823" spans="1:2" x14ac:dyDescent="0.3">
      <c r="A2823">
        <v>1000</v>
      </c>
      <c r="B2823" t="s">
        <v>8219</v>
      </c>
    </row>
    <row r="2824" spans="1:2" x14ac:dyDescent="0.3">
      <c r="A2824">
        <v>6000</v>
      </c>
      <c r="B2824" t="s">
        <v>8219</v>
      </c>
    </row>
    <row r="2825" spans="1:2" x14ac:dyDescent="0.3">
      <c r="A2825">
        <v>100</v>
      </c>
      <c r="B2825" t="s">
        <v>8219</v>
      </c>
    </row>
    <row r="2826" spans="1:2" x14ac:dyDescent="0.3">
      <c r="A2826">
        <v>650</v>
      </c>
      <c r="B2826" t="s">
        <v>8219</v>
      </c>
    </row>
    <row r="2827" spans="1:2" x14ac:dyDescent="0.3">
      <c r="A2827">
        <v>3000</v>
      </c>
      <c r="B2827" t="s">
        <v>8219</v>
      </c>
    </row>
    <row r="2828" spans="1:2" x14ac:dyDescent="0.3">
      <c r="A2828">
        <v>2000</v>
      </c>
      <c r="B2828" t="s">
        <v>8219</v>
      </c>
    </row>
    <row r="2829" spans="1:2" x14ac:dyDescent="0.3">
      <c r="A2829">
        <v>2000</v>
      </c>
      <c r="B2829" t="s">
        <v>8219</v>
      </c>
    </row>
    <row r="2830" spans="1:2" x14ac:dyDescent="0.3">
      <c r="A2830">
        <v>9500</v>
      </c>
      <c r="B2830" t="s">
        <v>8219</v>
      </c>
    </row>
    <row r="2831" spans="1:2" x14ac:dyDescent="0.3">
      <c r="A2831">
        <v>2500</v>
      </c>
      <c r="B2831" t="s">
        <v>8219</v>
      </c>
    </row>
    <row r="2832" spans="1:2" x14ac:dyDescent="0.3">
      <c r="A2832">
        <v>3000</v>
      </c>
      <c r="B2832" t="s">
        <v>8219</v>
      </c>
    </row>
    <row r="2833" spans="1:2" x14ac:dyDescent="0.3">
      <c r="A2833">
        <v>3000</v>
      </c>
      <c r="B2833" t="s">
        <v>8219</v>
      </c>
    </row>
    <row r="2834" spans="1:2" x14ac:dyDescent="0.3">
      <c r="A2834">
        <v>2500</v>
      </c>
      <c r="B2834" t="s">
        <v>8219</v>
      </c>
    </row>
    <row r="2835" spans="1:2" x14ac:dyDescent="0.3">
      <c r="A2835">
        <v>2700</v>
      </c>
      <c r="B2835" t="s">
        <v>8219</v>
      </c>
    </row>
    <row r="2836" spans="1:2" x14ac:dyDescent="0.3">
      <c r="A2836">
        <v>800</v>
      </c>
      <c r="B2836" t="s">
        <v>8219</v>
      </c>
    </row>
    <row r="2837" spans="1:2" x14ac:dyDescent="0.3">
      <c r="A2837">
        <v>1000</v>
      </c>
      <c r="B2837" t="s">
        <v>8219</v>
      </c>
    </row>
    <row r="2838" spans="1:2" x14ac:dyDescent="0.3">
      <c r="A2838">
        <v>450</v>
      </c>
      <c r="B2838" t="s">
        <v>8219</v>
      </c>
    </row>
    <row r="2839" spans="1:2" x14ac:dyDescent="0.3">
      <c r="A2839">
        <v>850</v>
      </c>
      <c r="B2839" t="s">
        <v>8219</v>
      </c>
    </row>
    <row r="2840" spans="1:2" x14ac:dyDescent="0.3">
      <c r="A2840">
        <v>2000</v>
      </c>
      <c r="B2840" t="s">
        <v>8219</v>
      </c>
    </row>
    <row r="2841" spans="1:2" x14ac:dyDescent="0.3">
      <c r="A2841">
        <v>3500</v>
      </c>
      <c r="B2841" t="s">
        <v>8219</v>
      </c>
    </row>
    <row r="2842" spans="1:2" x14ac:dyDescent="0.3">
      <c r="A2842">
        <v>2500</v>
      </c>
      <c r="B2842" t="s">
        <v>8219</v>
      </c>
    </row>
    <row r="2843" spans="1:2" x14ac:dyDescent="0.3">
      <c r="A2843">
        <v>1000</v>
      </c>
      <c r="B2843" t="s">
        <v>8221</v>
      </c>
    </row>
    <row r="2844" spans="1:2" x14ac:dyDescent="0.3">
      <c r="A2844">
        <v>1500</v>
      </c>
      <c r="B2844" t="s">
        <v>8221</v>
      </c>
    </row>
    <row r="2845" spans="1:2" x14ac:dyDescent="0.3">
      <c r="A2845">
        <v>1200</v>
      </c>
      <c r="B2845" t="s">
        <v>8221</v>
      </c>
    </row>
    <row r="2846" spans="1:2" x14ac:dyDescent="0.3">
      <c r="A2846">
        <v>550</v>
      </c>
      <c r="B2846" t="s">
        <v>8221</v>
      </c>
    </row>
    <row r="2847" spans="1:2" x14ac:dyDescent="0.3">
      <c r="A2847">
        <v>7500</v>
      </c>
      <c r="B2847" t="s">
        <v>8221</v>
      </c>
    </row>
    <row r="2848" spans="1:2" x14ac:dyDescent="0.3">
      <c r="A2848">
        <v>8000</v>
      </c>
      <c r="B2848" t="s">
        <v>8221</v>
      </c>
    </row>
    <row r="2849" spans="1:2" x14ac:dyDescent="0.3">
      <c r="A2849">
        <v>2000</v>
      </c>
      <c r="B2849" t="s">
        <v>8221</v>
      </c>
    </row>
    <row r="2850" spans="1:2" x14ac:dyDescent="0.3">
      <c r="A2850">
        <v>35000</v>
      </c>
      <c r="B2850" t="s">
        <v>8221</v>
      </c>
    </row>
    <row r="2851" spans="1:2" x14ac:dyDescent="0.3">
      <c r="A2851">
        <v>500</v>
      </c>
      <c r="B2851" t="s">
        <v>8221</v>
      </c>
    </row>
    <row r="2852" spans="1:2" x14ac:dyDescent="0.3">
      <c r="A2852">
        <v>8000</v>
      </c>
      <c r="B2852" t="s">
        <v>8221</v>
      </c>
    </row>
    <row r="2853" spans="1:2" x14ac:dyDescent="0.3">
      <c r="A2853">
        <v>4500</v>
      </c>
      <c r="B2853" t="s">
        <v>8221</v>
      </c>
    </row>
    <row r="2854" spans="1:2" x14ac:dyDescent="0.3">
      <c r="A2854">
        <v>5000</v>
      </c>
      <c r="B2854" t="s">
        <v>8221</v>
      </c>
    </row>
    <row r="2855" spans="1:2" x14ac:dyDescent="0.3">
      <c r="A2855">
        <v>9500</v>
      </c>
      <c r="B2855" t="s">
        <v>8221</v>
      </c>
    </row>
    <row r="2856" spans="1:2" x14ac:dyDescent="0.3">
      <c r="A2856">
        <v>1000</v>
      </c>
      <c r="B2856" t="s">
        <v>8221</v>
      </c>
    </row>
    <row r="2857" spans="1:2" x14ac:dyDescent="0.3">
      <c r="A2857">
        <v>600</v>
      </c>
      <c r="B2857" t="s">
        <v>8221</v>
      </c>
    </row>
    <row r="2858" spans="1:2" x14ac:dyDescent="0.3">
      <c r="A2858">
        <v>3000</v>
      </c>
      <c r="B2858" t="s">
        <v>8221</v>
      </c>
    </row>
    <row r="2859" spans="1:2" x14ac:dyDescent="0.3">
      <c r="A2859">
        <v>38000</v>
      </c>
      <c r="B2859" t="s">
        <v>8221</v>
      </c>
    </row>
    <row r="2860" spans="1:2" x14ac:dyDescent="0.3">
      <c r="A2860">
        <v>1000</v>
      </c>
      <c r="B2860" t="s">
        <v>8221</v>
      </c>
    </row>
    <row r="2861" spans="1:2" x14ac:dyDescent="0.3">
      <c r="A2861">
        <v>2000</v>
      </c>
      <c r="B2861" t="s">
        <v>8221</v>
      </c>
    </row>
    <row r="2862" spans="1:2" x14ac:dyDescent="0.3">
      <c r="A2862">
        <v>4000</v>
      </c>
      <c r="B2862" t="s">
        <v>8221</v>
      </c>
    </row>
    <row r="2863" spans="1:2" x14ac:dyDescent="0.3">
      <c r="A2863">
        <v>250</v>
      </c>
      <c r="B2863" t="s">
        <v>8221</v>
      </c>
    </row>
    <row r="2864" spans="1:2" x14ac:dyDescent="0.3">
      <c r="A2864">
        <v>12700</v>
      </c>
      <c r="B2864" t="s">
        <v>8221</v>
      </c>
    </row>
    <row r="2865" spans="1:2" x14ac:dyDescent="0.3">
      <c r="A2865">
        <v>50000</v>
      </c>
      <c r="B2865" t="s">
        <v>8221</v>
      </c>
    </row>
    <row r="2866" spans="1:2" x14ac:dyDescent="0.3">
      <c r="A2866">
        <v>2500</v>
      </c>
      <c r="B2866" t="s">
        <v>8221</v>
      </c>
    </row>
    <row r="2867" spans="1:2" x14ac:dyDescent="0.3">
      <c r="A2867">
        <v>2888</v>
      </c>
      <c r="B2867" t="s">
        <v>8221</v>
      </c>
    </row>
    <row r="2868" spans="1:2" x14ac:dyDescent="0.3">
      <c r="A2868">
        <v>5000</v>
      </c>
      <c r="B2868" t="s">
        <v>8221</v>
      </c>
    </row>
    <row r="2869" spans="1:2" x14ac:dyDescent="0.3">
      <c r="A2869">
        <v>2500</v>
      </c>
      <c r="B2869" t="s">
        <v>8221</v>
      </c>
    </row>
    <row r="2870" spans="1:2" x14ac:dyDescent="0.3">
      <c r="A2870">
        <v>15000</v>
      </c>
      <c r="B2870" t="s">
        <v>8221</v>
      </c>
    </row>
    <row r="2871" spans="1:2" x14ac:dyDescent="0.3">
      <c r="A2871">
        <v>20000</v>
      </c>
      <c r="B2871" t="s">
        <v>8221</v>
      </c>
    </row>
    <row r="2872" spans="1:2" x14ac:dyDescent="0.3">
      <c r="A2872">
        <v>5000</v>
      </c>
      <c r="B2872" t="s">
        <v>8221</v>
      </c>
    </row>
    <row r="2873" spans="1:2" x14ac:dyDescent="0.3">
      <c r="A2873">
        <v>10000</v>
      </c>
      <c r="B2873" t="s">
        <v>8221</v>
      </c>
    </row>
    <row r="2874" spans="1:2" x14ac:dyDescent="0.3">
      <c r="A2874">
        <v>3000</v>
      </c>
      <c r="B2874" t="s">
        <v>8221</v>
      </c>
    </row>
    <row r="2875" spans="1:2" x14ac:dyDescent="0.3">
      <c r="A2875">
        <v>2500</v>
      </c>
      <c r="B2875" t="s">
        <v>8221</v>
      </c>
    </row>
    <row r="2876" spans="1:2" x14ac:dyDescent="0.3">
      <c r="A2876">
        <v>5000</v>
      </c>
      <c r="B2876" t="s">
        <v>8221</v>
      </c>
    </row>
    <row r="2877" spans="1:2" x14ac:dyDescent="0.3">
      <c r="A2877">
        <v>20000</v>
      </c>
      <c r="B2877" t="s">
        <v>8221</v>
      </c>
    </row>
    <row r="2878" spans="1:2" x14ac:dyDescent="0.3">
      <c r="A2878">
        <v>150000</v>
      </c>
      <c r="B2878" t="s">
        <v>8221</v>
      </c>
    </row>
    <row r="2879" spans="1:2" x14ac:dyDescent="0.3">
      <c r="A2879">
        <v>6000</v>
      </c>
      <c r="B2879" t="s">
        <v>8221</v>
      </c>
    </row>
    <row r="2880" spans="1:2" x14ac:dyDescent="0.3">
      <c r="A2880">
        <v>3000</v>
      </c>
      <c r="B2880" t="s">
        <v>8221</v>
      </c>
    </row>
    <row r="2881" spans="1:2" x14ac:dyDescent="0.3">
      <c r="A2881">
        <v>11200</v>
      </c>
      <c r="B2881" t="s">
        <v>8221</v>
      </c>
    </row>
    <row r="2882" spans="1:2" x14ac:dyDescent="0.3">
      <c r="A2882">
        <v>12000</v>
      </c>
      <c r="B2882" t="s">
        <v>8221</v>
      </c>
    </row>
    <row r="2883" spans="1:2" x14ac:dyDescent="0.3">
      <c r="A2883">
        <v>5500</v>
      </c>
      <c r="B2883" t="s">
        <v>8221</v>
      </c>
    </row>
    <row r="2884" spans="1:2" x14ac:dyDescent="0.3">
      <c r="A2884">
        <v>750</v>
      </c>
      <c r="B2884" t="s">
        <v>8221</v>
      </c>
    </row>
    <row r="2885" spans="1:2" x14ac:dyDescent="0.3">
      <c r="A2885">
        <v>10000</v>
      </c>
      <c r="B2885" t="s">
        <v>8221</v>
      </c>
    </row>
    <row r="2886" spans="1:2" x14ac:dyDescent="0.3">
      <c r="A2886">
        <v>45000</v>
      </c>
      <c r="B2886" t="s">
        <v>8221</v>
      </c>
    </row>
    <row r="2887" spans="1:2" x14ac:dyDescent="0.3">
      <c r="A2887">
        <v>400</v>
      </c>
      <c r="B2887" t="s">
        <v>8221</v>
      </c>
    </row>
    <row r="2888" spans="1:2" x14ac:dyDescent="0.3">
      <c r="A2888">
        <v>200</v>
      </c>
      <c r="B2888" t="s">
        <v>8221</v>
      </c>
    </row>
    <row r="2889" spans="1:2" x14ac:dyDescent="0.3">
      <c r="A2889">
        <v>3000</v>
      </c>
      <c r="B2889" t="s">
        <v>8221</v>
      </c>
    </row>
    <row r="2890" spans="1:2" x14ac:dyDescent="0.3">
      <c r="A2890">
        <v>30000</v>
      </c>
      <c r="B2890" t="s">
        <v>8221</v>
      </c>
    </row>
    <row r="2891" spans="1:2" x14ac:dyDescent="0.3">
      <c r="A2891">
        <v>3000</v>
      </c>
      <c r="B2891" t="s">
        <v>8221</v>
      </c>
    </row>
    <row r="2892" spans="1:2" x14ac:dyDescent="0.3">
      <c r="A2892">
        <v>2000</v>
      </c>
      <c r="B2892" t="s">
        <v>8221</v>
      </c>
    </row>
    <row r="2893" spans="1:2" x14ac:dyDescent="0.3">
      <c r="A2893">
        <v>10000</v>
      </c>
      <c r="B2893" t="s">
        <v>8221</v>
      </c>
    </row>
    <row r="2894" spans="1:2" x14ac:dyDescent="0.3">
      <c r="A2894">
        <v>5500</v>
      </c>
      <c r="B2894" t="s">
        <v>8221</v>
      </c>
    </row>
    <row r="2895" spans="1:2" x14ac:dyDescent="0.3">
      <c r="A2895">
        <v>5000</v>
      </c>
      <c r="B2895" t="s">
        <v>8221</v>
      </c>
    </row>
    <row r="2896" spans="1:2" x14ac:dyDescent="0.3">
      <c r="A2896">
        <v>50000</v>
      </c>
      <c r="B2896" t="s">
        <v>8221</v>
      </c>
    </row>
    <row r="2897" spans="1:2" x14ac:dyDescent="0.3">
      <c r="A2897">
        <v>500</v>
      </c>
      <c r="B2897" t="s">
        <v>8221</v>
      </c>
    </row>
    <row r="2898" spans="1:2" x14ac:dyDescent="0.3">
      <c r="A2898">
        <v>3000</v>
      </c>
      <c r="B2898" t="s">
        <v>8221</v>
      </c>
    </row>
    <row r="2899" spans="1:2" x14ac:dyDescent="0.3">
      <c r="A2899">
        <v>12000</v>
      </c>
      <c r="B2899" t="s">
        <v>8221</v>
      </c>
    </row>
    <row r="2900" spans="1:2" x14ac:dyDescent="0.3">
      <c r="A2900">
        <v>7500</v>
      </c>
      <c r="B2900" t="s">
        <v>8221</v>
      </c>
    </row>
    <row r="2901" spans="1:2" x14ac:dyDescent="0.3">
      <c r="A2901">
        <v>10000</v>
      </c>
      <c r="B2901" t="s">
        <v>8221</v>
      </c>
    </row>
    <row r="2902" spans="1:2" x14ac:dyDescent="0.3">
      <c r="A2902">
        <v>5500</v>
      </c>
      <c r="B2902" t="s">
        <v>8221</v>
      </c>
    </row>
    <row r="2903" spans="1:2" x14ac:dyDescent="0.3">
      <c r="A2903">
        <v>750</v>
      </c>
      <c r="B2903" t="s">
        <v>8221</v>
      </c>
    </row>
    <row r="2904" spans="1:2" x14ac:dyDescent="0.3">
      <c r="A2904">
        <v>150000</v>
      </c>
      <c r="B2904" t="s">
        <v>8221</v>
      </c>
    </row>
    <row r="2905" spans="1:2" x14ac:dyDescent="0.3">
      <c r="A2905">
        <v>5000</v>
      </c>
      <c r="B2905" t="s">
        <v>8221</v>
      </c>
    </row>
    <row r="2906" spans="1:2" x14ac:dyDescent="0.3">
      <c r="A2906">
        <v>1500</v>
      </c>
      <c r="B2906" t="s">
        <v>8221</v>
      </c>
    </row>
    <row r="2907" spans="1:2" x14ac:dyDescent="0.3">
      <c r="A2907">
        <v>3500</v>
      </c>
      <c r="B2907" t="s">
        <v>8221</v>
      </c>
    </row>
    <row r="2908" spans="1:2" x14ac:dyDescent="0.3">
      <c r="A2908">
        <v>6000</v>
      </c>
      <c r="B2908" t="s">
        <v>8221</v>
      </c>
    </row>
    <row r="2909" spans="1:2" x14ac:dyDescent="0.3">
      <c r="A2909">
        <v>2500</v>
      </c>
      <c r="B2909" t="s">
        <v>8221</v>
      </c>
    </row>
    <row r="2910" spans="1:2" x14ac:dyDescent="0.3">
      <c r="A2910">
        <v>9600</v>
      </c>
      <c r="B2910" t="s">
        <v>8221</v>
      </c>
    </row>
    <row r="2911" spans="1:2" x14ac:dyDescent="0.3">
      <c r="A2911">
        <v>180000</v>
      </c>
      <c r="B2911" t="s">
        <v>8221</v>
      </c>
    </row>
    <row r="2912" spans="1:2" x14ac:dyDescent="0.3">
      <c r="A2912">
        <v>30000</v>
      </c>
      <c r="B2912" t="s">
        <v>8221</v>
      </c>
    </row>
    <row r="2913" spans="1:2" x14ac:dyDescent="0.3">
      <c r="A2913">
        <v>1800</v>
      </c>
      <c r="B2913" t="s">
        <v>8221</v>
      </c>
    </row>
    <row r="2914" spans="1:2" x14ac:dyDescent="0.3">
      <c r="A2914">
        <v>14440</v>
      </c>
      <c r="B2914" t="s">
        <v>8221</v>
      </c>
    </row>
    <row r="2915" spans="1:2" x14ac:dyDescent="0.3">
      <c r="A2915">
        <v>10000</v>
      </c>
      <c r="B2915" t="s">
        <v>8221</v>
      </c>
    </row>
    <row r="2916" spans="1:2" x14ac:dyDescent="0.3">
      <c r="A2916">
        <v>25000</v>
      </c>
      <c r="B2916" t="s">
        <v>8221</v>
      </c>
    </row>
    <row r="2917" spans="1:2" x14ac:dyDescent="0.3">
      <c r="A2917">
        <v>1000</v>
      </c>
      <c r="B2917" t="s">
        <v>8221</v>
      </c>
    </row>
    <row r="2918" spans="1:2" x14ac:dyDescent="0.3">
      <c r="A2918">
        <v>1850</v>
      </c>
      <c r="B2918" t="s">
        <v>8221</v>
      </c>
    </row>
    <row r="2919" spans="1:2" x14ac:dyDescent="0.3">
      <c r="A2919">
        <v>2000</v>
      </c>
      <c r="B2919" t="s">
        <v>8221</v>
      </c>
    </row>
    <row r="2920" spans="1:2" x14ac:dyDescent="0.3">
      <c r="A2920">
        <v>5000</v>
      </c>
      <c r="B2920" t="s">
        <v>8221</v>
      </c>
    </row>
    <row r="2921" spans="1:2" x14ac:dyDescent="0.3">
      <c r="A2921">
        <v>600</v>
      </c>
      <c r="B2921" t="s">
        <v>8221</v>
      </c>
    </row>
    <row r="2922" spans="1:2" x14ac:dyDescent="0.3">
      <c r="A2922">
        <v>2500</v>
      </c>
      <c r="B2922" t="s">
        <v>8221</v>
      </c>
    </row>
    <row r="2923" spans="1:2" x14ac:dyDescent="0.3">
      <c r="A2923">
        <v>100</v>
      </c>
      <c r="B2923" t="s">
        <v>8219</v>
      </c>
    </row>
    <row r="2924" spans="1:2" x14ac:dyDescent="0.3">
      <c r="A2924">
        <v>500</v>
      </c>
      <c r="B2924" t="s">
        <v>8219</v>
      </c>
    </row>
    <row r="2925" spans="1:2" x14ac:dyDescent="0.3">
      <c r="A2925">
        <v>300</v>
      </c>
      <c r="B2925" t="s">
        <v>8219</v>
      </c>
    </row>
    <row r="2926" spans="1:2" x14ac:dyDescent="0.3">
      <c r="A2926">
        <v>25000</v>
      </c>
      <c r="B2926" t="s">
        <v>8219</v>
      </c>
    </row>
    <row r="2927" spans="1:2" x14ac:dyDescent="0.3">
      <c r="A2927">
        <v>45000</v>
      </c>
      <c r="B2927" t="s">
        <v>8219</v>
      </c>
    </row>
    <row r="2928" spans="1:2" x14ac:dyDescent="0.3">
      <c r="A2928">
        <v>3000</v>
      </c>
      <c r="B2928" t="s">
        <v>8219</v>
      </c>
    </row>
    <row r="2929" spans="1:2" x14ac:dyDescent="0.3">
      <c r="A2929">
        <v>1800</v>
      </c>
      <c r="B2929" t="s">
        <v>8219</v>
      </c>
    </row>
    <row r="2930" spans="1:2" x14ac:dyDescent="0.3">
      <c r="A2930">
        <v>1000</v>
      </c>
      <c r="B2930" t="s">
        <v>8219</v>
      </c>
    </row>
    <row r="2931" spans="1:2" x14ac:dyDescent="0.3">
      <c r="A2931">
        <v>8000</v>
      </c>
      <c r="B2931" t="s">
        <v>8219</v>
      </c>
    </row>
    <row r="2932" spans="1:2" x14ac:dyDescent="0.3">
      <c r="A2932">
        <v>10000</v>
      </c>
      <c r="B2932" t="s">
        <v>8219</v>
      </c>
    </row>
    <row r="2933" spans="1:2" x14ac:dyDescent="0.3">
      <c r="A2933">
        <v>750</v>
      </c>
      <c r="B2933" t="s">
        <v>8219</v>
      </c>
    </row>
    <row r="2934" spans="1:2" x14ac:dyDescent="0.3">
      <c r="A2934">
        <v>3100</v>
      </c>
      <c r="B2934" t="s">
        <v>8219</v>
      </c>
    </row>
    <row r="2935" spans="1:2" x14ac:dyDescent="0.3">
      <c r="A2935">
        <v>2500</v>
      </c>
      <c r="B2935" t="s">
        <v>8219</v>
      </c>
    </row>
    <row r="2936" spans="1:2" x14ac:dyDescent="0.3">
      <c r="A2936">
        <v>2500</v>
      </c>
      <c r="B2936" t="s">
        <v>8219</v>
      </c>
    </row>
    <row r="2937" spans="1:2" x14ac:dyDescent="0.3">
      <c r="A2937">
        <v>3500</v>
      </c>
      <c r="B2937" t="s">
        <v>8219</v>
      </c>
    </row>
    <row r="2938" spans="1:2" x14ac:dyDescent="0.3">
      <c r="A2938">
        <v>1000</v>
      </c>
      <c r="B2938" t="s">
        <v>8219</v>
      </c>
    </row>
    <row r="2939" spans="1:2" x14ac:dyDescent="0.3">
      <c r="A2939">
        <v>1500</v>
      </c>
      <c r="B2939" t="s">
        <v>8219</v>
      </c>
    </row>
    <row r="2940" spans="1:2" x14ac:dyDescent="0.3">
      <c r="A2940">
        <v>4000</v>
      </c>
      <c r="B2940" t="s">
        <v>8219</v>
      </c>
    </row>
    <row r="2941" spans="1:2" x14ac:dyDescent="0.3">
      <c r="A2941">
        <v>8000</v>
      </c>
      <c r="B2941" t="s">
        <v>8219</v>
      </c>
    </row>
    <row r="2942" spans="1:2" x14ac:dyDescent="0.3">
      <c r="A2942">
        <v>2500</v>
      </c>
      <c r="B2942" t="s">
        <v>8219</v>
      </c>
    </row>
    <row r="2943" spans="1:2" x14ac:dyDescent="0.3">
      <c r="A2943">
        <v>25000</v>
      </c>
      <c r="B2943" t="s">
        <v>8221</v>
      </c>
    </row>
    <row r="2944" spans="1:2" x14ac:dyDescent="0.3">
      <c r="A2944">
        <v>200000</v>
      </c>
      <c r="B2944" t="s">
        <v>8221</v>
      </c>
    </row>
    <row r="2945" spans="1:2" x14ac:dyDescent="0.3">
      <c r="A2945">
        <v>3000</v>
      </c>
      <c r="B2945" t="s">
        <v>8221</v>
      </c>
    </row>
    <row r="2946" spans="1:2" x14ac:dyDescent="0.3">
      <c r="A2946">
        <v>10000</v>
      </c>
      <c r="B2946" t="s">
        <v>8221</v>
      </c>
    </row>
    <row r="2947" spans="1:2" x14ac:dyDescent="0.3">
      <c r="A2947">
        <v>50000</v>
      </c>
      <c r="B2947" t="s">
        <v>8221</v>
      </c>
    </row>
    <row r="2948" spans="1:2" x14ac:dyDescent="0.3">
      <c r="A2948">
        <v>2000</v>
      </c>
      <c r="B2948" t="s">
        <v>8221</v>
      </c>
    </row>
    <row r="2949" spans="1:2" x14ac:dyDescent="0.3">
      <c r="A2949">
        <v>25000</v>
      </c>
      <c r="B2949" t="s">
        <v>8221</v>
      </c>
    </row>
    <row r="2950" spans="1:2" x14ac:dyDescent="0.3">
      <c r="A2950">
        <v>500000</v>
      </c>
      <c r="B2950" t="s">
        <v>8221</v>
      </c>
    </row>
    <row r="2951" spans="1:2" x14ac:dyDescent="0.3">
      <c r="A2951">
        <v>1000</v>
      </c>
      <c r="B2951" t="s">
        <v>8221</v>
      </c>
    </row>
    <row r="2952" spans="1:2" x14ac:dyDescent="0.3">
      <c r="A2952">
        <v>5000000</v>
      </c>
      <c r="B2952" t="s">
        <v>8221</v>
      </c>
    </row>
    <row r="2953" spans="1:2" x14ac:dyDescent="0.3">
      <c r="A2953">
        <v>50000</v>
      </c>
      <c r="B2953" t="s">
        <v>8220</v>
      </c>
    </row>
    <row r="2954" spans="1:2" x14ac:dyDescent="0.3">
      <c r="A2954">
        <v>20000</v>
      </c>
      <c r="B2954" t="s">
        <v>8220</v>
      </c>
    </row>
    <row r="2955" spans="1:2" x14ac:dyDescent="0.3">
      <c r="A2955">
        <v>400000</v>
      </c>
      <c r="B2955" t="s">
        <v>8220</v>
      </c>
    </row>
    <row r="2956" spans="1:2" x14ac:dyDescent="0.3">
      <c r="A2956">
        <v>15000</v>
      </c>
      <c r="B2956" t="s">
        <v>8220</v>
      </c>
    </row>
    <row r="2957" spans="1:2" x14ac:dyDescent="0.3">
      <c r="A2957">
        <v>1200</v>
      </c>
      <c r="B2957" t="s">
        <v>8220</v>
      </c>
    </row>
    <row r="2958" spans="1:2" x14ac:dyDescent="0.3">
      <c r="A2958">
        <v>7900</v>
      </c>
      <c r="B2958" t="s">
        <v>8220</v>
      </c>
    </row>
    <row r="2959" spans="1:2" x14ac:dyDescent="0.3">
      <c r="A2959">
        <v>15000</v>
      </c>
      <c r="B2959" t="s">
        <v>8220</v>
      </c>
    </row>
    <row r="2960" spans="1:2" x14ac:dyDescent="0.3">
      <c r="A2960">
        <v>80000</v>
      </c>
      <c r="B2960" t="s">
        <v>8220</v>
      </c>
    </row>
    <row r="2961" spans="1:2" x14ac:dyDescent="0.3">
      <c r="A2961">
        <v>10000</v>
      </c>
      <c r="B2961" t="s">
        <v>8220</v>
      </c>
    </row>
    <row r="2962" spans="1:2" x14ac:dyDescent="0.3">
      <c r="A2962">
        <v>30000000</v>
      </c>
      <c r="B2962" t="s">
        <v>8220</v>
      </c>
    </row>
    <row r="2963" spans="1:2" x14ac:dyDescent="0.3">
      <c r="A2963">
        <v>5000</v>
      </c>
      <c r="B2963" t="s">
        <v>8219</v>
      </c>
    </row>
    <row r="2964" spans="1:2" x14ac:dyDescent="0.3">
      <c r="A2964">
        <v>1000</v>
      </c>
      <c r="B2964" t="s">
        <v>8219</v>
      </c>
    </row>
    <row r="2965" spans="1:2" x14ac:dyDescent="0.3">
      <c r="A2965">
        <v>10000</v>
      </c>
      <c r="B2965" t="s">
        <v>8219</v>
      </c>
    </row>
    <row r="2966" spans="1:2" x14ac:dyDescent="0.3">
      <c r="A2966">
        <v>5000</v>
      </c>
      <c r="B2966" t="s">
        <v>8219</v>
      </c>
    </row>
    <row r="2967" spans="1:2" x14ac:dyDescent="0.3">
      <c r="A2967">
        <v>1500</v>
      </c>
      <c r="B2967" t="s">
        <v>8219</v>
      </c>
    </row>
    <row r="2968" spans="1:2" x14ac:dyDescent="0.3">
      <c r="A2968">
        <v>10000</v>
      </c>
      <c r="B2968" t="s">
        <v>8219</v>
      </c>
    </row>
    <row r="2969" spans="1:2" x14ac:dyDescent="0.3">
      <c r="A2969">
        <v>5000</v>
      </c>
      <c r="B2969" t="s">
        <v>8219</v>
      </c>
    </row>
    <row r="2970" spans="1:2" x14ac:dyDescent="0.3">
      <c r="A2970">
        <v>3500</v>
      </c>
      <c r="B2970" t="s">
        <v>8219</v>
      </c>
    </row>
    <row r="2971" spans="1:2" x14ac:dyDescent="0.3">
      <c r="A2971">
        <v>1000</v>
      </c>
      <c r="B2971" t="s">
        <v>8219</v>
      </c>
    </row>
    <row r="2972" spans="1:2" x14ac:dyDescent="0.3">
      <c r="A2972">
        <v>6000</v>
      </c>
      <c r="B2972" t="s">
        <v>8219</v>
      </c>
    </row>
    <row r="2973" spans="1:2" x14ac:dyDescent="0.3">
      <c r="A2973">
        <v>3200</v>
      </c>
      <c r="B2973" t="s">
        <v>8219</v>
      </c>
    </row>
    <row r="2974" spans="1:2" x14ac:dyDescent="0.3">
      <c r="A2974">
        <v>2000</v>
      </c>
      <c r="B2974" t="s">
        <v>8219</v>
      </c>
    </row>
    <row r="2975" spans="1:2" x14ac:dyDescent="0.3">
      <c r="A2975">
        <v>5000</v>
      </c>
      <c r="B2975" t="s">
        <v>8219</v>
      </c>
    </row>
    <row r="2976" spans="1:2" x14ac:dyDescent="0.3">
      <c r="A2976">
        <v>5000</v>
      </c>
      <c r="B2976" t="s">
        <v>8219</v>
      </c>
    </row>
    <row r="2977" spans="1:2" x14ac:dyDescent="0.3">
      <c r="A2977">
        <v>8000</v>
      </c>
      <c r="B2977" t="s">
        <v>8219</v>
      </c>
    </row>
    <row r="2978" spans="1:2" x14ac:dyDescent="0.3">
      <c r="A2978">
        <v>70</v>
      </c>
      <c r="B2978" t="s">
        <v>8219</v>
      </c>
    </row>
    <row r="2979" spans="1:2" x14ac:dyDescent="0.3">
      <c r="A2979">
        <v>3000</v>
      </c>
      <c r="B2979" t="s">
        <v>8219</v>
      </c>
    </row>
    <row r="2980" spans="1:2" x14ac:dyDescent="0.3">
      <c r="A2980">
        <v>750</v>
      </c>
      <c r="B2980" t="s">
        <v>8219</v>
      </c>
    </row>
    <row r="2981" spans="1:2" x14ac:dyDescent="0.3">
      <c r="A2981">
        <v>5000</v>
      </c>
      <c r="B2981" t="s">
        <v>8219</v>
      </c>
    </row>
    <row r="2982" spans="1:2" x14ac:dyDescent="0.3">
      <c r="A2982">
        <v>3000</v>
      </c>
      <c r="B2982" t="s">
        <v>8219</v>
      </c>
    </row>
    <row r="2983" spans="1:2" x14ac:dyDescent="0.3">
      <c r="A2983">
        <v>4000</v>
      </c>
      <c r="B2983" t="s">
        <v>8219</v>
      </c>
    </row>
    <row r="2984" spans="1:2" x14ac:dyDescent="0.3">
      <c r="A2984">
        <v>5000</v>
      </c>
      <c r="B2984" t="s">
        <v>8219</v>
      </c>
    </row>
    <row r="2985" spans="1:2" x14ac:dyDescent="0.3">
      <c r="A2985">
        <v>116000</v>
      </c>
      <c r="B2985" t="s">
        <v>8219</v>
      </c>
    </row>
    <row r="2986" spans="1:2" x14ac:dyDescent="0.3">
      <c r="A2986">
        <v>25000</v>
      </c>
      <c r="B2986" t="s">
        <v>8219</v>
      </c>
    </row>
    <row r="2987" spans="1:2" x14ac:dyDescent="0.3">
      <c r="A2987">
        <v>10000</v>
      </c>
      <c r="B2987" t="s">
        <v>8219</v>
      </c>
    </row>
    <row r="2988" spans="1:2" x14ac:dyDescent="0.3">
      <c r="A2988">
        <v>2400</v>
      </c>
      <c r="B2988" t="s">
        <v>8219</v>
      </c>
    </row>
    <row r="2989" spans="1:2" x14ac:dyDescent="0.3">
      <c r="A2989">
        <v>25000</v>
      </c>
      <c r="B2989" t="s">
        <v>8219</v>
      </c>
    </row>
    <row r="2990" spans="1:2" x14ac:dyDescent="0.3">
      <c r="A2990">
        <v>1000</v>
      </c>
      <c r="B2990" t="s">
        <v>8219</v>
      </c>
    </row>
    <row r="2991" spans="1:2" x14ac:dyDescent="0.3">
      <c r="A2991">
        <v>20000</v>
      </c>
      <c r="B2991" t="s">
        <v>8219</v>
      </c>
    </row>
    <row r="2992" spans="1:2" x14ac:dyDescent="0.3">
      <c r="A2992">
        <v>10000</v>
      </c>
      <c r="B2992" t="s">
        <v>8219</v>
      </c>
    </row>
    <row r="2993" spans="1:2" x14ac:dyDescent="0.3">
      <c r="A2993">
        <v>8500</v>
      </c>
      <c r="B2993" t="s">
        <v>8219</v>
      </c>
    </row>
    <row r="2994" spans="1:2" x14ac:dyDescent="0.3">
      <c r="A2994">
        <v>3000</v>
      </c>
      <c r="B2994" t="s">
        <v>8219</v>
      </c>
    </row>
    <row r="2995" spans="1:2" x14ac:dyDescent="0.3">
      <c r="A2995">
        <v>1000</v>
      </c>
      <c r="B2995" t="s">
        <v>8219</v>
      </c>
    </row>
    <row r="2996" spans="1:2" x14ac:dyDescent="0.3">
      <c r="A2996">
        <v>300</v>
      </c>
      <c r="B2996" t="s">
        <v>8219</v>
      </c>
    </row>
    <row r="2997" spans="1:2" x14ac:dyDescent="0.3">
      <c r="A2997">
        <v>15000</v>
      </c>
      <c r="B2997" t="s">
        <v>8219</v>
      </c>
    </row>
    <row r="2998" spans="1:2" x14ac:dyDescent="0.3">
      <c r="A2998">
        <v>35000</v>
      </c>
      <c r="B2998" t="s">
        <v>8219</v>
      </c>
    </row>
    <row r="2999" spans="1:2" x14ac:dyDescent="0.3">
      <c r="A2999">
        <v>10000</v>
      </c>
      <c r="B2999" t="s">
        <v>8219</v>
      </c>
    </row>
    <row r="3000" spans="1:2" x14ac:dyDescent="0.3">
      <c r="A3000">
        <v>50000</v>
      </c>
      <c r="B3000" t="s">
        <v>8219</v>
      </c>
    </row>
    <row r="3001" spans="1:2" x14ac:dyDescent="0.3">
      <c r="A3001">
        <v>1350</v>
      </c>
      <c r="B3001" t="s">
        <v>8219</v>
      </c>
    </row>
    <row r="3002" spans="1:2" x14ac:dyDescent="0.3">
      <c r="A3002">
        <v>500</v>
      </c>
      <c r="B3002" t="s">
        <v>8219</v>
      </c>
    </row>
    <row r="3003" spans="1:2" x14ac:dyDescent="0.3">
      <c r="A3003">
        <v>7214</v>
      </c>
      <c r="B3003" t="s">
        <v>8219</v>
      </c>
    </row>
    <row r="3004" spans="1:2" x14ac:dyDescent="0.3">
      <c r="A3004">
        <v>7000</v>
      </c>
      <c r="B3004" t="s">
        <v>8219</v>
      </c>
    </row>
    <row r="3005" spans="1:2" x14ac:dyDescent="0.3">
      <c r="A3005">
        <v>3000</v>
      </c>
      <c r="B3005" t="s">
        <v>8219</v>
      </c>
    </row>
    <row r="3006" spans="1:2" x14ac:dyDescent="0.3">
      <c r="A3006">
        <v>40000</v>
      </c>
      <c r="B3006" t="s">
        <v>8219</v>
      </c>
    </row>
    <row r="3007" spans="1:2" x14ac:dyDescent="0.3">
      <c r="A3007">
        <v>10600</v>
      </c>
      <c r="B3007" t="s">
        <v>8219</v>
      </c>
    </row>
    <row r="3008" spans="1:2" x14ac:dyDescent="0.3">
      <c r="A3008">
        <v>8000</v>
      </c>
      <c r="B3008" t="s">
        <v>8219</v>
      </c>
    </row>
    <row r="3009" spans="1:2" x14ac:dyDescent="0.3">
      <c r="A3009">
        <v>600</v>
      </c>
      <c r="B3009" t="s">
        <v>8219</v>
      </c>
    </row>
    <row r="3010" spans="1:2" x14ac:dyDescent="0.3">
      <c r="A3010">
        <v>3000</v>
      </c>
      <c r="B3010" t="s">
        <v>8219</v>
      </c>
    </row>
    <row r="3011" spans="1:2" x14ac:dyDescent="0.3">
      <c r="A3011">
        <v>25000</v>
      </c>
      <c r="B3011" t="s">
        <v>8219</v>
      </c>
    </row>
    <row r="3012" spans="1:2" x14ac:dyDescent="0.3">
      <c r="A3012">
        <v>1500</v>
      </c>
      <c r="B3012" t="s">
        <v>8219</v>
      </c>
    </row>
    <row r="3013" spans="1:2" x14ac:dyDescent="0.3">
      <c r="A3013">
        <v>300</v>
      </c>
      <c r="B3013" t="s">
        <v>8219</v>
      </c>
    </row>
    <row r="3014" spans="1:2" x14ac:dyDescent="0.3">
      <c r="A3014">
        <v>4000</v>
      </c>
      <c r="B3014" t="s">
        <v>8219</v>
      </c>
    </row>
    <row r="3015" spans="1:2" x14ac:dyDescent="0.3">
      <c r="A3015">
        <v>10000</v>
      </c>
      <c r="B3015" t="s">
        <v>8219</v>
      </c>
    </row>
    <row r="3016" spans="1:2" x14ac:dyDescent="0.3">
      <c r="A3016">
        <v>25000</v>
      </c>
      <c r="B3016" t="s">
        <v>8219</v>
      </c>
    </row>
    <row r="3017" spans="1:2" x14ac:dyDescent="0.3">
      <c r="A3017">
        <v>3400</v>
      </c>
      <c r="B3017" t="s">
        <v>8219</v>
      </c>
    </row>
    <row r="3018" spans="1:2" x14ac:dyDescent="0.3">
      <c r="A3018">
        <v>8500</v>
      </c>
      <c r="B3018" t="s">
        <v>8219</v>
      </c>
    </row>
    <row r="3019" spans="1:2" x14ac:dyDescent="0.3">
      <c r="A3019">
        <v>22000</v>
      </c>
      <c r="B3019" t="s">
        <v>8219</v>
      </c>
    </row>
    <row r="3020" spans="1:2" x14ac:dyDescent="0.3">
      <c r="A3020">
        <v>4200</v>
      </c>
      <c r="B3020" t="s">
        <v>8219</v>
      </c>
    </row>
    <row r="3021" spans="1:2" x14ac:dyDescent="0.3">
      <c r="A3021">
        <v>15000</v>
      </c>
      <c r="B3021" t="s">
        <v>8219</v>
      </c>
    </row>
    <row r="3022" spans="1:2" x14ac:dyDescent="0.3">
      <c r="A3022">
        <v>7000</v>
      </c>
      <c r="B3022" t="s">
        <v>8219</v>
      </c>
    </row>
    <row r="3023" spans="1:2" x14ac:dyDescent="0.3">
      <c r="A3023">
        <v>4500</v>
      </c>
      <c r="B3023" t="s">
        <v>8219</v>
      </c>
    </row>
    <row r="3024" spans="1:2" x14ac:dyDescent="0.3">
      <c r="A3024">
        <v>10000</v>
      </c>
      <c r="B3024" t="s">
        <v>8219</v>
      </c>
    </row>
    <row r="3025" spans="1:2" x14ac:dyDescent="0.3">
      <c r="A3025">
        <v>700</v>
      </c>
      <c r="B3025" t="s">
        <v>8219</v>
      </c>
    </row>
    <row r="3026" spans="1:2" x14ac:dyDescent="0.3">
      <c r="A3026">
        <v>5000</v>
      </c>
      <c r="B3026" t="s">
        <v>8219</v>
      </c>
    </row>
    <row r="3027" spans="1:2" x14ac:dyDescent="0.3">
      <c r="A3027">
        <v>2500</v>
      </c>
      <c r="B3027" t="s">
        <v>8219</v>
      </c>
    </row>
    <row r="3028" spans="1:2" x14ac:dyDescent="0.3">
      <c r="A3028">
        <v>900</v>
      </c>
      <c r="B3028" t="s">
        <v>8219</v>
      </c>
    </row>
    <row r="3029" spans="1:2" x14ac:dyDescent="0.3">
      <c r="A3029">
        <v>40000</v>
      </c>
      <c r="B3029" t="s">
        <v>8219</v>
      </c>
    </row>
    <row r="3030" spans="1:2" x14ac:dyDescent="0.3">
      <c r="A3030">
        <v>5000</v>
      </c>
      <c r="B3030" t="s">
        <v>8219</v>
      </c>
    </row>
    <row r="3031" spans="1:2" x14ac:dyDescent="0.3">
      <c r="A3031">
        <v>30000</v>
      </c>
      <c r="B3031" t="s">
        <v>8219</v>
      </c>
    </row>
    <row r="3032" spans="1:2" x14ac:dyDescent="0.3">
      <c r="A3032">
        <v>1750</v>
      </c>
      <c r="B3032" t="s">
        <v>8219</v>
      </c>
    </row>
    <row r="3033" spans="1:2" x14ac:dyDescent="0.3">
      <c r="A3033">
        <v>1500</v>
      </c>
      <c r="B3033" t="s">
        <v>8219</v>
      </c>
    </row>
    <row r="3034" spans="1:2" x14ac:dyDescent="0.3">
      <c r="A3034">
        <v>1000</v>
      </c>
      <c r="B3034" t="s">
        <v>8219</v>
      </c>
    </row>
    <row r="3035" spans="1:2" x14ac:dyDescent="0.3">
      <c r="A3035">
        <v>3000</v>
      </c>
      <c r="B3035" t="s">
        <v>8219</v>
      </c>
    </row>
    <row r="3036" spans="1:2" x14ac:dyDescent="0.3">
      <c r="A3036">
        <v>100000</v>
      </c>
      <c r="B3036" t="s">
        <v>8219</v>
      </c>
    </row>
    <row r="3037" spans="1:2" x14ac:dyDescent="0.3">
      <c r="A3037">
        <v>25000</v>
      </c>
      <c r="B3037" t="s">
        <v>8219</v>
      </c>
    </row>
    <row r="3038" spans="1:2" x14ac:dyDescent="0.3">
      <c r="A3038">
        <v>25000</v>
      </c>
      <c r="B3038" t="s">
        <v>8219</v>
      </c>
    </row>
    <row r="3039" spans="1:2" x14ac:dyDescent="0.3">
      <c r="A3039">
        <v>500</v>
      </c>
      <c r="B3039" t="s">
        <v>8219</v>
      </c>
    </row>
    <row r="3040" spans="1:2" x14ac:dyDescent="0.3">
      <c r="A3040">
        <v>1000</v>
      </c>
      <c r="B3040" t="s">
        <v>8219</v>
      </c>
    </row>
    <row r="3041" spans="1:2" x14ac:dyDescent="0.3">
      <c r="A3041">
        <v>20000</v>
      </c>
      <c r="B3041" t="s">
        <v>8219</v>
      </c>
    </row>
    <row r="3042" spans="1:2" x14ac:dyDescent="0.3">
      <c r="A3042">
        <v>3000</v>
      </c>
      <c r="B3042" t="s">
        <v>8219</v>
      </c>
    </row>
    <row r="3043" spans="1:2" x14ac:dyDescent="0.3">
      <c r="A3043">
        <v>8300</v>
      </c>
      <c r="B3043" t="s">
        <v>8219</v>
      </c>
    </row>
    <row r="3044" spans="1:2" x14ac:dyDescent="0.3">
      <c r="A3044">
        <v>1500</v>
      </c>
      <c r="B3044" t="s">
        <v>8219</v>
      </c>
    </row>
    <row r="3045" spans="1:2" x14ac:dyDescent="0.3">
      <c r="A3045">
        <v>15000</v>
      </c>
      <c r="B3045" t="s">
        <v>8219</v>
      </c>
    </row>
    <row r="3046" spans="1:2" x14ac:dyDescent="0.3">
      <c r="A3046">
        <v>12000</v>
      </c>
      <c r="B3046" t="s">
        <v>8219</v>
      </c>
    </row>
    <row r="3047" spans="1:2" x14ac:dyDescent="0.3">
      <c r="A3047">
        <v>4000</v>
      </c>
      <c r="B3047" t="s">
        <v>8219</v>
      </c>
    </row>
    <row r="3048" spans="1:2" x14ac:dyDescent="0.3">
      <c r="A3048">
        <v>7900</v>
      </c>
      <c r="B3048" t="s">
        <v>8219</v>
      </c>
    </row>
    <row r="3049" spans="1:2" x14ac:dyDescent="0.3">
      <c r="A3049">
        <v>500</v>
      </c>
      <c r="B3049" t="s">
        <v>8219</v>
      </c>
    </row>
    <row r="3050" spans="1:2" x14ac:dyDescent="0.3">
      <c r="A3050">
        <v>5000</v>
      </c>
      <c r="B3050" t="s">
        <v>8219</v>
      </c>
    </row>
    <row r="3051" spans="1:2" x14ac:dyDescent="0.3">
      <c r="A3051">
        <v>3750</v>
      </c>
      <c r="B3051" t="s">
        <v>8219</v>
      </c>
    </row>
    <row r="3052" spans="1:2" x14ac:dyDescent="0.3">
      <c r="A3052">
        <v>600</v>
      </c>
      <c r="B3052" t="s">
        <v>8219</v>
      </c>
    </row>
    <row r="3053" spans="1:2" x14ac:dyDescent="0.3">
      <c r="A3053">
        <v>3500</v>
      </c>
      <c r="B3053" t="s">
        <v>8221</v>
      </c>
    </row>
    <row r="3054" spans="1:2" x14ac:dyDescent="0.3">
      <c r="A3054">
        <v>50000</v>
      </c>
      <c r="B3054" t="s">
        <v>8221</v>
      </c>
    </row>
    <row r="3055" spans="1:2" x14ac:dyDescent="0.3">
      <c r="A3055">
        <v>10000</v>
      </c>
      <c r="B3055" t="s">
        <v>8221</v>
      </c>
    </row>
    <row r="3056" spans="1:2" x14ac:dyDescent="0.3">
      <c r="A3056">
        <v>300</v>
      </c>
      <c r="B3056" t="s">
        <v>8221</v>
      </c>
    </row>
    <row r="3057" spans="1:2" x14ac:dyDescent="0.3">
      <c r="A3057">
        <v>20000</v>
      </c>
      <c r="B3057" t="s">
        <v>8221</v>
      </c>
    </row>
    <row r="3058" spans="1:2" x14ac:dyDescent="0.3">
      <c r="A3058">
        <v>25000</v>
      </c>
      <c r="B3058" t="s">
        <v>8221</v>
      </c>
    </row>
    <row r="3059" spans="1:2" x14ac:dyDescent="0.3">
      <c r="A3059">
        <v>50000</v>
      </c>
      <c r="B3059" t="s">
        <v>8221</v>
      </c>
    </row>
    <row r="3060" spans="1:2" x14ac:dyDescent="0.3">
      <c r="A3060">
        <v>18000</v>
      </c>
      <c r="B3060" t="s">
        <v>8221</v>
      </c>
    </row>
    <row r="3061" spans="1:2" x14ac:dyDescent="0.3">
      <c r="A3061">
        <v>15000</v>
      </c>
      <c r="B3061" t="s">
        <v>8221</v>
      </c>
    </row>
    <row r="3062" spans="1:2" x14ac:dyDescent="0.3">
      <c r="A3062">
        <v>220000</v>
      </c>
      <c r="B3062" t="s">
        <v>8221</v>
      </c>
    </row>
    <row r="3063" spans="1:2" x14ac:dyDescent="0.3">
      <c r="A3063">
        <v>1000000</v>
      </c>
      <c r="B3063" t="s">
        <v>8221</v>
      </c>
    </row>
    <row r="3064" spans="1:2" x14ac:dyDescent="0.3">
      <c r="A3064">
        <v>10000</v>
      </c>
      <c r="B3064" t="s">
        <v>8221</v>
      </c>
    </row>
    <row r="3065" spans="1:2" x14ac:dyDescent="0.3">
      <c r="A3065">
        <v>3000</v>
      </c>
      <c r="B3065" t="s">
        <v>8221</v>
      </c>
    </row>
    <row r="3066" spans="1:2" x14ac:dyDescent="0.3">
      <c r="A3066">
        <v>75000</v>
      </c>
      <c r="B3066" t="s">
        <v>8221</v>
      </c>
    </row>
    <row r="3067" spans="1:2" x14ac:dyDescent="0.3">
      <c r="A3067">
        <v>25000</v>
      </c>
      <c r="B3067" t="s">
        <v>8221</v>
      </c>
    </row>
    <row r="3068" spans="1:2" x14ac:dyDescent="0.3">
      <c r="A3068">
        <v>350000</v>
      </c>
      <c r="B3068" t="s">
        <v>8221</v>
      </c>
    </row>
    <row r="3069" spans="1:2" x14ac:dyDescent="0.3">
      <c r="A3069">
        <v>8000</v>
      </c>
      <c r="B3069" t="s">
        <v>8221</v>
      </c>
    </row>
    <row r="3070" spans="1:2" x14ac:dyDescent="0.3">
      <c r="A3070">
        <v>250000</v>
      </c>
      <c r="B3070" t="s">
        <v>8221</v>
      </c>
    </row>
    <row r="3071" spans="1:2" x14ac:dyDescent="0.3">
      <c r="A3071">
        <v>1000</v>
      </c>
      <c r="B3071" t="s">
        <v>8221</v>
      </c>
    </row>
    <row r="3072" spans="1:2" x14ac:dyDescent="0.3">
      <c r="A3072">
        <v>10000</v>
      </c>
      <c r="B3072" t="s">
        <v>8221</v>
      </c>
    </row>
    <row r="3073" spans="1:2" x14ac:dyDescent="0.3">
      <c r="A3073">
        <v>12000</v>
      </c>
      <c r="B3073" t="s">
        <v>8221</v>
      </c>
    </row>
    <row r="3074" spans="1:2" x14ac:dyDescent="0.3">
      <c r="A3074">
        <v>12000</v>
      </c>
      <c r="B3074" t="s">
        <v>8221</v>
      </c>
    </row>
    <row r="3075" spans="1:2" x14ac:dyDescent="0.3">
      <c r="A3075">
        <v>2800000</v>
      </c>
      <c r="B3075" t="s">
        <v>8221</v>
      </c>
    </row>
    <row r="3076" spans="1:2" x14ac:dyDescent="0.3">
      <c r="A3076">
        <v>25000</v>
      </c>
      <c r="B3076" t="s">
        <v>8221</v>
      </c>
    </row>
    <row r="3077" spans="1:2" x14ac:dyDescent="0.3">
      <c r="A3077">
        <v>15000</v>
      </c>
      <c r="B3077" t="s">
        <v>8221</v>
      </c>
    </row>
    <row r="3078" spans="1:2" x14ac:dyDescent="0.3">
      <c r="A3078">
        <v>10000</v>
      </c>
      <c r="B3078" t="s">
        <v>8221</v>
      </c>
    </row>
    <row r="3079" spans="1:2" x14ac:dyDescent="0.3">
      <c r="A3079">
        <v>22000</v>
      </c>
      <c r="B3079" t="s">
        <v>8221</v>
      </c>
    </row>
    <row r="3080" spans="1:2" x14ac:dyDescent="0.3">
      <c r="A3080">
        <v>60000</v>
      </c>
      <c r="B3080" t="s">
        <v>8221</v>
      </c>
    </row>
    <row r="3081" spans="1:2" x14ac:dyDescent="0.3">
      <c r="A3081">
        <v>1333666</v>
      </c>
      <c r="B3081" t="s">
        <v>8221</v>
      </c>
    </row>
    <row r="3082" spans="1:2" x14ac:dyDescent="0.3">
      <c r="A3082">
        <v>2000000</v>
      </c>
      <c r="B3082" t="s">
        <v>8221</v>
      </c>
    </row>
    <row r="3083" spans="1:2" x14ac:dyDescent="0.3">
      <c r="A3083">
        <v>1000000</v>
      </c>
      <c r="B3083" t="s">
        <v>8221</v>
      </c>
    </row>
    <row r="3084" spans="1:2" x14ac:dyDescent="0.3">
      <c r="A3084">
        <v>9000</v>
      </c>
      <c r="B3084" t="s">
        <v>8221</v>
      </c>
    </row>
    <row r="3085" spans="1:2" x14ac:dyDescent="0.3">
      <c r="A3085">
        <v>20000</v>
      </c>
      <c r="B3085" t="s">
        <v>8221</v>
      </c>
    </row>
    <row r="3086" spans="1:2" x14ac:dyDescent="0.3">
      <c r="A3086">
        <v>4059</v>
      </c>
      <c r="B3086" t="s">
        <v>8221</v>
      </c>
    </row>
    <row r="3087" spans="1:2" x14ac:dyDescent="0.3">
      <c r="A3087">
        <v>25000</v>
      </c>
      <c r="B3087" t="s">
        <v>8221</v>
      </c>
    </row>
    <row r="3088" spans="1:2" x14ac:dyDescent="0.3">
      <c r="A3088">
        <v>20000</v>
      </c>
      <c r="B3088" t="s">
        <v>8221</v>
      </c>
    </row>
    <row r="3089" spans="1:2" x14ac:dyDescent="0.3">
      <c r="A3089">
        <v>20000</v>
      </c>
      <c r="B3089" t="s">
        <v>8221</v>
      </c>
    </row>
    <row r="3090" spans="1:2" x14ac:dyDescent="0.3">
      <c r="A3090">
        <v>65000</v>
      </c>
      <c r="B3090" t="s">
        <v>8221</v>
      </c>
    </row>
    <row r="3091" spans="1:2" x14ac:dyDescent="0.3">
      <c r="A3091">
        <v>25000</v>
      </c>
      <c r="B3091" t="s">
        <v>8221</v>
      </c>
    </row>
    <row r="3092" spans="1:2" x14ac:dyDescent="0.3">
      <c r="A3092">
        <v>225000</v>
      </c>
      <c r="B3092" t="s">
        <v>8221</v>
      </c>
    </row>
    <row r="3093" spans="1:2" x14ac:dyDescent="0.3">
      <c r="A3093">
        <v>5000</v>
      </c>
      <c r="B3093" t="s">
        <v>8221</v>
      </c>
    </row>
    <row r="3094" spans="1:2" x14ac:dyDescent="0.3">
      <c r="A3094">
        <v>100000</v>
      </c>
      <c r="B3094" t="s">
        <v>8221</v>
      </c>
    </row>
    <row r="3095" spans="1:2" x14ac:dyDescent="0.3">
      <c r="A3095">
        <v>4000</v>
      </c>
      <c r="B3095" t="s">
        <v>8221</v>
      </c>
    </row>
    <row r="3096" spans="1:2" x14ac:dyDescent="0.3">
      <c r="A3096">
        <v>100000</v>
      </c>
      <c r="B3096" t="s">
        <v>8221</v>
      </c>
    </row>
    <row r="3097" spans="1:2" x14ac:dyDescent="0.3">
      <c r="A3097">
        <v>14920</v>
      </c>
      <c r="B3097" t="s">
        <v>8221</v>
      </c>
    </row>
    <row r="3098" spans="1:2" x14ac:dyDescent="0.3">
      <c r="A3098">
        <v>20000</v>
      </c>
      <c r="B3098" t="s">
        <v>8221</v>
      </c>
    </row>
    <row r="3099" spans="1:2" x14ac:dyDescent="0.3">
      <c r="A3099">
        <v>10000</v>
      </c>
      <c r="B3099" t="s">
        <v>8221</v>
      </c>
    </row>
    <row r="3100" spans="1:2" x14ac:dyDescent="0.3">
      <c r="A3100">
        <v>48725</v>
      </c>
      <c r="B3100" t="s">
        <v>8221</v>
      </c>
    </row>
    <row r="3101" spans="1:2" x14ac:dyDescent="0.3">
      <c r="A3101">
        <v>2000</v>
      </c>
      <c r="B3101" t="s">
        <v>8221</v>
      </c>
    </row>
    <row r="3102" spans="1:2" x14ac:dyDescent="0.3">
      <c r="A3102">
        <v>12000</v>
      </c>
      <c r="B3102" t="s">
        <v>8221</v>
      </c>
    </row>
    <row r="3103" spans="1:2" x14ac:dyDescent="0.3">
      <c r="A3103">
        <v>2500</v>
      </c>
      <c r="B3103" t="s">
        <v>8221</v>
      </c>
    </row>
    <row r="3104" spans="1:2" x14ac:dyDescent="0.3">
      <c r="A3104">
        <v>16000</v>
      </c>
      <c r="B3104" t="s">
        <v>8221</v>
      </c>
    </row>
    <row r="3105" spans="1:2" x14ac:dyDescent="0.3">
      <c r="A3105">
        <v>4100</v>
      </c>
      <c r="B3105" t="s">
        <v>8221</v>
      </c>
    </row>
    <row r="3106" spans="1:2" x14ac:dyDescent="0.3">
      <c r="A3106">
        <v>4000</v>
      </c>
      <c r="B3106" t="s">
        <v>8221</v>
      </c>
    </row>
    <row r="3107" spans="1:2" x14ac:dyDescent="0.3">
      <c r="A3107">
        <v>5845</v>
      </c>
      <c r="B3107" t="s">
        <v>8221</v>
      </c>
    </row>
    <row r="3108" spans="1:2" x14ac:dyDescent="0.3">
      <c r="A3108">
        <v>1000</v>
      </c>
      <c r="B3108" t="s">
        <v>8221</v>
      </c>
    </row>
    <row r="3109" spans="1:2" x14ac:dyDescent="0.3">
      <c r="A3109">
        <v>40000</v>
      </c>
      <c r="B3109" t="s">
        <v>8221</v>
      </c>
    </row>
    <row r="3110" spans="1:2" x14ac:dyDescent="0.3">
      <c r="A3110">
        <v>50000</v>
      </c>
      <c r="B3110" t="s">
        <v>8221</v>
      </c>
    </row>
    <row r="3111" spans="1:2" x14ac:dyDescent="0.3">
      <c r="A3111">
        <v>26500</v>
      </c>
      <c r="B3111" t="s">
        <v>8221</v>
      </c>
    </row>
    <row r="3112" spans="1:2" x14ac:dyDescent="0.3">
      <c r="A3112">
        <v>25000</v>
      </c>
      <c r="B3112" t="s">
        <v>8221</v>
      </c>
    </row>
    <row r="3113" spans="1:2" x14ac:dyDescent="0.3">
      <c r="A3113">
        <v>20000</v>
      </c>
      <c r="B3113" t="s">
        <v>8221</v>
      </c>
    </row>
    <row r="3114" spans="1:2" x14ac:dyDescent="0.3">
      <c r="A3114">
        <v>11000</v>
      </c>
      <c r="B3114" t="s">
        <v>8221</v>
      </c>
    </row>
    <row r="3115" spans="1:2" x14ac:dyDescent="0.3">
      <c r="A3115">
        <v>109225</v>
      </c>
      <c r="B3115" t="s">
        <v>8221</v>
      </c>
    </row>
    <row r="3116" spans="1:2" x14ac:dyDescent="0.3">
      <c r="A3116">
        <v>75000</v>
      </c>
      <c r="B3116" t="s">
        <v>8221</v>
      </c>
    </row>
    <row r="3117" spans="1:2" x14ac:dyDescent="0.3">
      <c r="A3117">
        <v>10000</v>
      </c>
      <c r="B3117" t="s">
        <v>8221</v>
      </c>
    </row>
    <row r="3118" spans="1:2" x14ac:dyDescent="0.3">
      <c r="A3118">
        <v>750</v>
      </c>
      <c r="B3118" t="s">
        <v>8221</v>
      </c>
    </row>
    <row r="3119" spans="1:2" x14ac:dyDescent="0.3">
      <c r="A3119">
        <v>1000</v>
      </c>
      <c r="B3119" t="s">
        <v>8221</v>
      </c>
    </row>
    <row r="3120" spans="1:2" x14ac:dyDescent="0.3">
      <c r="A3120">
        <v>500000</v>
      </c>
      <c r="B3120" t="s">
        <v>8221</v>
      </c>
    </row>
    <row r="3121" spans="1:2" x14ac:dyDescent="0.3">
      <c r="A3121">
        <v>10000</v>
      </c>
      <c r="B3121" t="s">
        <v>8221</v>
      </c>
    </row>
    <row r="3122" spans="1:2" x14ac:dyDescent="0.3">
      <c r="A3122">
        <v>1300000</v>
      </c>
      <c r="B3122" t="s">
        <v>8221</v>
      </c>
    </row>
    <row r="3123" spans="1:2" x14ac:dyDescent="0.3">
      <c r="A3123">
        <v>1500</v>
      </c>
      <c r="B3123" t="s">
        <v>8220</v>
      </c>
    </row>
    <row r="3124" spans="1:2" x14ac:dyDescent="0.3">
      <c r="A3124">
        <v>199</v>
      </c>
      <c r="B3124" t="s">
        <v>8220</v>
      </c>
    </row>
    <row r="3125" spans="1:2" x14ac:dyDescent="0.3">
      <c r="A3125">
        <v>125000</v>
      </c>
      <c r="B3125" t="s">
        <v>8220</v>
      </c>
    </row>
    <row r="3126" spans="1:2" x14ac:dyDescent="0.3">
      <c r="A3126">
        <v>800000</v>
      </c>
      <c r="B3126" t="s">
        <v>8220</v>
      </c>
    </row>
    <row r="3127" spans="1:2" x14ac:dyDescent="0.3">
      <c r="A3127">
        <v>1500000</v>
      </c>
      <c r="B3127" t="s">
        <v>8220</v>
      </c>
    </row>
    <row r="3128" spans="1:2" x14ac:dyDescent="0.3">
      <c r="A3128">
        <v>25000</v>
      </c>
      <c r="B3128" t="s">
        <v>8220</v>
      </c>
    </row>
    <row r="3129" spans="1:2" x14ac:dyDescent="0.3">
      <c r="A3129">
        <v>100000</v>
      </c>
      <c r="B3129" t="s">
        <v>8220</v>
      </c>
    </row>
    <row r="3130" spans="1:2" x14ac:dyDescent="0.3">
      <c r="A3130">
        <v>15000</v>
      </c>
      <c r="B3130" t="s">
        <v>8222</v>
      </c>
    </row>
    <row r="3131" spans="1:2" x14ac:dyDescent="0.3">
      <c r="A3131">
        <v>1250</v>
      </c>
      <c r="B3131" t="s">
        <v>8222</v>
      </c>
    </row>
    <row r="3132" spans="1:2" x14ac:dyDescent="0.3">
      <c r="A3132">
        <v>10000</v>
      </c>
      <c r="B3132" t="s">
        <v>8222</v>
      </c>
    </row>
    <row r="3133" spans="1:2" x14ac:dyDescent="0.3">
      <c r="A3133">
        <v>4100</v>
      </c>
      <c r="B3133" t="s">
        <v>8222</v>
      </c>
    </row>
    <row r="3134" spans="1:2" x14ac:dyDescent="0.3">
      <c r="A3134">
        <v>30000</v>
      </c>
      <c r="B3134" t="s">
        <v>8222</v>
      </c>
    </row>
    <row r="3135" spans="1:2" x14ac:dyDescent="0.3">
      <c r="A3135">
        <v>500</v>
      </c>
      <c r="B3135" t="s">
        <v>8222</v>
      </c>
    </row>
    <row r="3136" spans="1:2" x14ac:dyDescent="0.3">
      <c r="A3136">
        <v>1000</v>
      </c>
      <c r="B3136" t="s">
        <v>8222</v>
      </c>
    </row>
    <row r="3137" spans="1:2" x14ac:dyDescent="0.3">
      <c r="A3137">
        <v>777</v>
      </c>
      <c r="B3137" t="s">
        <v>8222</v>
      </c>
    </row>
    <row r="3138" spans="1:2" x14ac:dyDescent="0.3">
      <c r="A3138">
        <v>500</v>
      </c>
      <c r="B3138" t="s">
        <v>8222</v>
      </c>
    </row>
    <row r="3139" spans="1:2" x14ac:dyDescent="0.3">
      <c r="A3139">
        <v>1500</v>
      </c>
      <c r="B3139" t="s">
        <v>8222</v>
      </c>
    </row>
    <row r="3140" spans="1:2" x14ac:dyDescent="0.3">
      <c r="A3140">
        <v>200</v>
      </c>
      <c r="B3140" t="s">
        <v>8222</v>
      </c>
    </row>
    <row r="3141" spans="1:2" x14ac:dyDescent="0.3">
      <c r="A3141">
        <v>50000</v>
      </c>
      <c r="B3141" t="s">
        <v>8222</v>
      </c>
    </row>
    <row r="3142" spans="1:2" x14ac:dyDescent="0.3">
      <c r="A3142">
        <v>10000</v>
      </c>
      <c r="B3142" t="s">
        <v>8222</v>
      </c>
    </row>
    <row r="3143" spans="1:2" x14ac:dyDescent="0.3">
      <c r="A3143">
        <v>500</v>
      </c>
      <c r="B3143" t="s">
        <v>8222</v>
      </c>
    </row>
    <row r="3144" spans="1:2" x14ac:dyDescent="0.3">
      <c r="A3144">
        <v>2750</v>
      </c>
      <c r="B3144" t="s">
        <v>8222</v>
      </c>
    </row>
    <row r="3145" spans="1:2" x14ac:dyDescent="0.3">
      <c r="A3145">
        <v>700</v>
      </c>
      <c r="B3145" t="s">
        <v>8222</v>
      </c>
    </row>
    <row r="3146" spans="1:2" x14ac:dyDescent="0.3">
      <c r="A3146">
        <v>10000</v>
      </c>
      <c r="B3146" t="s">
        <v>8222</v>
      </c>
    </row>
    <row r="3147" spans="1:2" x14ac:dyDescent="0.3">
      <c r="A3147">
        <v>25000</v>
      </c>
      <c r="B3147" t="s">
        <v>8222</v>
      </c>
    </row>
    <row r="3148" spans="1:2" x14ac:dyDescent="0.3">
      <c r="A3148">
        <v>50000</v>
      </c>
      <c r="B3148" t="s">
        <v>8222</v>
      </c>
    </row>
    <row r="3149" spans="1:2" x14ac:dyDescent="0.3">
      <c r="A3149">
        <v>20000</v>
      </c>
      <c r="B3149" t="s">
        <v>8219</v>
      </c>
    </row>
    <row r="3150" spans="1:2" x14ac:dyDescent="0.3">
      <c r="A3150">
        <v>1800</v>
      </c>
      <c r="B3150" t="s">
        <v>8219</v>
      </c>
    </row>
    <row r="3151" spans="1:2" x14ac:dyDescent="0.3">
      <c r="A3151">
        <v>1250</v>
      </c>
      <c r="B3151" t="s">
        <v>8219</v>
      </c>
    </row>
    <row r="3152" spans="1:2" x14ac:dyDescent="0.3">
      <c r="A3152">
        <v>3500</v>
      </c>
      <c r="B3152" t="s">
        <v>8219</v>
      </c>
    </row>
    <row r="3153" spans="1:2" x14ac:dyDescent="0.3">
      <c r="A3153">
        <v>3500</v>
      </c>
      <c r="B3153" t="s">
        <v>8219</v>
      </c>
    </row>
    <row r="3154" spans="1:2" x14ac:dyDescent="0.3">
      <c r="A3154">
        <v>2200</v>
      </c>
      <c r="B3154" t="s">
        <v>8219</v>
      </c>
    </row>
    <row r="3155" spans="1:2" x14ac:dyDescent="0.3">
      <c r="A3155">
        <v>3000</v>
      </c>
      <c r="B3155" t="s">
        <v>8219</v>
      </c>
    </row>
    <row r="3156" spans="1:2" x14ac:dyDescent="0.3">
      <c r="A3156">
        <v>7000</v>
      </c>
      <c r="B3156" t="s">
        <v>8219</v>
      </c>
    </row>
    <row r="3157" spans="1:2" x14ac:dyDescent="0.3">
      <c r="A3157">
        <v>5000</v>
      </c>
      <c r="B3157" t="s">
        <v>8219</v>
      </c>
    </row>
    <row r="3158" spans="1:2" x14ac:dyDescent="0.3">
      <c r="A3158">
        <v>5500</v>
      </c>
      <c r="B3158" t="s">
        <v>8219</v>
      </c>
    </row>
    <row r="3159" spans="1:2" x14ac:dyDescent="0.3">
      <c r="A3159">
        <v>4000</v>
      </c>
      <c r="B3159" t="s">
        <v>8219</v>
      </c>
    </row>
    <row r="3160" spans="1:2" x14ac:dyDescent="0.3">
      <c r="A3160">
        <v>5000</v>
      </c>
      <c r="B3160" t="s">
        <v>8219</v>
      </c>
    </row>
    <row r="3161" spans="1:2" x14ac:dyDescent="0.3">
      <c r="A3161">
        <v>1500</v>
      </c>
      <c r="B3161" t="s">
        <v>8219</v>
      </c>
    </row>
    <row r="3162" spans="1:2" x14ac:dyDescent="0.3">
      <c r="A3162">
        <v>4500</v>
      </c>
      <c r="B3162" t="s">
        <v>8219</v>
      </c>
    </row>
    <row r="3163" spans="1:2" x14ac:dyDescent="0.3">
      <c r="A3163">
        <v>2000</v>
      </c>
      <c r="B3163" t="s">
        <v>8219</v>
      </c>
    </row>
    <row r="3164" spans="1:2" x14ac:dyDescent="0.3">
      <c r="A3164">
        <v>4000</v>
      </c>
      <c r="B3164" t="s">
        <v>8219</v>
      </c>
    </row>
    <row r="3165" spans="1:2" x14ac:dyDescent="0.3">
      <c r="A3165">
        <v>13000</v>
      </c>
      <c r="B3165" t="s">
        <v>8219</v>
      </c>
    </row>
    <row r="3166" spans="1:2" x14ac:dyDescent="0.3">
      <c r="A3166">
        <v>2500</v>
      </c>
      <c r="B3166" t="s">
        <v>8219</v>
      </c>
    </row>
    <row r="3167" spans="1:2" x14ac:dyDescent="0.3">
      <c r="A3167">
        <v>750</v>
      </c>
      <c r="B3167" t="s">
        <v>8219</v>
      </c>
    </row>
    <row r="3168" spans="1:2" x14ac:dyDescent="0.3">
      <c r="A3168">
        <v>35000</v>
      </c>
      <c r="B3168" t="s">
        <v>8219</v>
      </c>
    </row>
    <row r="3169" spans="1:2" x14ac:dyDescent="0.3">
      <c r="A3169">
        <v>3000</v>
      </c>
      <c r="B3169" t="s">
        <v>8219</v>
      </c>
    </row>
    <row r="3170" spans="1:2" x14ac:dyDescent="0.3">
      <c r="A3170">
        <v>2500</v>
      </c>
      <c r="B3170" t="s">
        <v>8219</v>
      </c>
    </row>
    <row r="3171" spans="1:2" x14ac:dyDescent="0.3">
      <c r="A3171">
        <v>8000</v>
      </c>
      <c r="B3171" t="s">
        <v>8219</v>
      </c>
    </row>
    <row r="3172" spans="1:2" x14ac:dyDescent="0.3">
      <c r="A3172">
        <v>2000</v>
      </c>
      <c r="B3172" t="s">
        <v>8219</v>
      </c>
    </row>
    <row r="3173" spans="1:2" x14ac:dyDescent="0.3">
      <c r="A3173">
        <v>7000</v>
      </c>
      <c r="B3173" t="s">
        <v>8219</v>
      </c>
    </row>
    <row r="3174" spans="1:2" x14ac:dyDescent="0.3">
      <c r="A3174">
        <v>2000</v>
      </c>
      <c r="B3174" t="s">
        <v>8219</v>
      </c>
    </row>
    <row r="3175" spans="1:2" x14ac:dyDescent="0.3">
      <c r="A3175">
        <v>10000</v>
      </c>
      <c r="B3175" t="s">
        <v>8219</v>
      </c>
    </row>
    <row r="3176" spans="1:2" x14ac:dyDescent="0.3">
      <c r="A3176">
        <v>3000</v>
      </c>
      <c r="B3176" t="s">
        <v>8219</v>
      </c>
    </row>
    <row r="3177" spans="1:2" x14ac:dyDescent="0.3">
      <c r="A3177">
        <v>5000</v>
      </c>
      <c r="B3177" t="s">
        <v>8219</v>
      </c>
    </row>
    <row r="3178" spans="1:2" x14ac:dyDescent="0.3">
      <c r="A3178">
        <v>1900</v>
      </c>
      <c r="B3178" t="s">
        <v>8219</v>
      </c>
    </row>
    <row r="3179" spans="1:2" x14ac:dyDescent="0.3">
      <c r="A3179">
        <v>2500</v>
      </c>
      <c r="B3179" t="s">
        <v>8219</v>
      </c>
    </row>
    <row r="3180" spans="1:2" x14ac:dyDescent="0.3">
      <c r="A3180">
        <v>1500</v>
      </c>
      <c r="B3180" t="s">
        <v>8219</v>
      </c>
    </row>
    <row r="3181" spans="1:2" x14ac:dyDescent="0.3">
      <c r="A3181">
        <v>4200</v>
      </c>
      <c r="B3181" t="s">
        <v>8219</v>
      </c>
    </row>
    <row r="3182" spans="1:2" x14ac:dyDescent="0.3">
      <c r="A3182">
        <v>1200</v>
      </c>
      <c r="B3182" t="s">
        <v>8219</v>
      </c>
    </row>
    <row r="3183" spans="1:2" x14ac:dyDescent="0.3">
      <c r="A3183">
        <v>500</v>
      </c>
      <c r="B3183" t="s">
        <v>8219</v>
      </c>
    </row>
    <row r="3184" spans="1:2" x14ac:dyDescent="0.3">
      <c r="A3184">
        <v>7000</v>
      </c>
      <c r="B3184" t="s">
        <v>8219</v>
      </c>
    </row>
    <row r="3185" spans="1:2" x14ac:dyDescent="0.3">
      <c r="A3185">
        <v>2500</v>
      </c>
      <c r="B3185" t="s">
        <v>8219</v>
      </c>
    </row>
    <row r="3186" spans="1:2" x14ac:dyDescent="0.3">
      <c r="A3186">
        <v>4300</v>
      </c>
      <c r="B3186" t="s">
        <v>8219</v>
      </c>
    </row>
    <row r="3187" spans="1:2" x14ac:dyDescent="0.3">
      <c r="A3187">
        <v>1000</v>
      </c>
      <c r="B3187" t="s">
        <v>8219</v>
      </c>
    </row>
    <row r="3188" spans="1:2" x14ac:dyDescent="0.3">
      <c r="A3188">
        <v>3200</v>
      </c>
      <c r="B3188" t="s">
        <v>8219</v>
      </c>
    </row>
    <row r="3189" spans="1:2" x14ac:dyDescent="0.3">
      <c r="A3189">
        <v>15000</v>
      </c>
      <c r="B3189" t="s">
        <v>8219</v>
      </c>
    </row>
    <row r="3190" spans="1:2" x14ac:dyDescent="0.3">
      <c r="A3190">
        <v>200</v>
      </c>
      <c r="B3190" t="s">
        <v>8221</v>
      </c>
    </row>
    <row r="3191" spans="1:2" x14ac:dyDescent="0.3">
      <c r="A3191">
        <v>55000</v>
      </c>
      <c r="B3191" t="s">
        <v>8221</v>
      </c>
    </row>
    <row r="3192" spans="1:2" x14ac:dyDescent="0.3">
      <c r="A3192">
        <v>4000</v>
      </c>
      <c r="B3192" t="s">
        <v>8221</v>
      </c>
    </row>
    <row r="3193" spans="1:2" x14ac:dyDescent="0.3">
      <c r="A3193">
        <v>3750</v>
      </c>
      <c r="B3193" t="s">
        <v>8221</v>
      </c>
    </row>
    <row r="3194" spans="1:2" x14ac:dyDescent="0.3">
      <c r="A3194">
        <v>10000</v>
      </c>
      <c r="B3194" t="s">
        <v>8221</v>
      </c>
    </row>
    <row r="3195" spans="1:2" x14ac:dyDescent="0.3">
      <c r="A3195">
        <v>5000</v>
      </c>
      <c r="B3195" t="s">
        <v>8221</v>
      </c>
    </row>
    <row r="3196" spans="1:2" x14ac:dyDescent="0.3">
      <c r="A3196">
        <v>11000</v>
      </c>
      <c r="B3196" t="s">
        <v>8221</v>
      </c>
    </row>
    <row r="3197" spans="1:2" x14ac:dyDescent="0.3">
      <c r="A3197">
        <v>3500</v>
      </c>
      <c r="B3197" t="s">
        <v>8221</v>
      </c>
    </row>
    <row r="3198" spans="1:2" x14ac:dyDescent="0.3">
      <c r="A3198">
        <v>3000000</v>
      </c>
      <c r="B3198" t="s">
        <v>8221</v>
      </c>
    </row>
    <row r="3199" spans="1:2" x14ac:dyDescent="0.3">
      <c r="A3199">
        <v>10000</v>
      </c>
      <c r="B3199" t="s">
        <v>8221</v>
      </c>
    </row>
    <row r="3200" spans="1:2" x14ac:dyDescent="0.3">
      <c r="A3200">
        <v>30000</v>
      </c>
      <c r="B3200" t="s">
        <v>8221</v>
      </c>
    </row>
    <row r="3201" spans="1:2" x14ac:dyDescent="0.3">
      <c r="A3201">
        <v>5000</v>
      </c>
      <c r="B3201" t="s">
        <v>8221</v>
      </c>
    </row>
    <row r="3202" spans="1:2" x14ac:dyDescent="0.3">
      <c r="A3202">
        <v>50000</v>
      </c>
      <c r="B3202" t="s">
        <v>8221</v>
      </c>
    </row>
    <row r="3203" spans="1:2" x14ac:dyDescent="0.3">
      <c r="A3203">
        <v>2000</v>
      </c>
      <c r="B3203" t="s">
        <v>8221</v>
      </c>
    </row>
    <row r="3204" spans="1:2" x14ac:dyDescent="0.3">
      <c r="A3204">
        <v>5000</v>
      </c>
      <c r="B3204" t="s">
        <v>8221</v>
      </c>
    </row>
    <row r="3205" spans="1:2" x14ac:dyDescent="0.3">
      <c r="A3205">
        <v>1000</v>
      </c>
      <c r="B3205" t="s">
        <v>8221</v>
      </c>
    </row>
    <row r="3206" spans="1:2" x14ac:dyDescent="0.3">
      <c r="A3206">
        <v>500</v>
      </c>
      <c r="B3206" t="s">
        <v>8221</v>
      </c>
    </row>
    <row r="3207" spans="1:2" x14ac:dyDescent="0.3">
      <c r="A3207">
        <v>8000</v>
      </c>
      <c r="B3207" t="s">
        <v>8221</v>
      </c>
    </row>
    <row r="3208" spans="1:2" x14ac:dyDescent="0.3">
      <c r="A3208">
        <v>5000</v>
      </c>
      <c r="B3208" t="s">
        <v>8221</v>
      </c>
    </row>
    <row r="3209" spans="1:2" x14ac:dyDescent="0.3">
      <c r="A3209">
        <v>5500</v>
      </c>
      <c r="B3209" t="s">
        <v>8221</v>
      </c>
    </row>
    <row r="3210" spans="1:2" x14ac:dyDescent="0.3">
      <c r="A3210">
        <v>5000</v>
      </c>
      <c r="B3210" t="s">
        <v>8219</v>
      </c>
    </row>
    <row r="3211" spans="1:2" x14ac:dyDescent="0.3">
      <c r="A3211">
        <v>9500</v>
      </c>
      <c r="B3211" t="s">
        <v>8219</v>
      </c>
    </row>
    <row r="3212" spans="1:2" x14ac:dyDescent="0.3">
      <c r="A3212">
        <v>3000</v>
      </c>
      <c r="B3212" t="s">
        <v>8219</v>
      </c>
    </row>
    <row r="3213" spans="1:2" x14ac:dyDescent="0.3">
      <c r="A3213">
        <v>23000</v>
      </c>
      <c r="B3213" t="s">
        <v>8219</v>
      </c>
    </row>
    <row r="3214" spans="1:2" x14ac:dyDescent="0.3">
      <c r="A3214">
        <v>4000</v>
      </c>
      <c r="B3214" t="s">
        <v>8219</v>
      </c>
    </row>
    <row r="3215" spans="1:2" x14ac:dyDescent="0.3">
      <c r="A3215">
        <v>6000</v>
      </c>
      <c r="B3215" t="s">
        <v>8219</v>
      </c>
    </row>
    <row r="3216" spans="1:2" x14ac:dyDescent="0.3">
      <c r="A3216">
        <v>12000</v>
      </c>
      <c r="B3216" t="s">
        <v>8219</v>
      </c>
    </row>
    <row r="3217" spans="1:2" x14ac:dyDescent="0.3">
      <c r="A3217">
        <v>35000</v>
      </c>
      <c r="B3217" t="s">
        <v>8219</v>
      </c>
    </row>
    <row r="3218" spans="1:2" x14ac:dyDescent="0.3">
      <c r="A3218">
        <v>2000</v>
      </c>
      <c r="B3218" t="s">
        <v>8219</v>
      </c>
    </row>
    <row r="3219" spans="1:2" x14ac:dyDescent="0.3">
      <c r="A3219">
        <v>4500</v>
      </c>
      <c r="B3219" t="s">
        <v>8219</v>
      </c>
    </row>
    <row r="3220" spans="1:2" x14ac:dyDescent="0.3">
      <c r="A3220">
        <v>12000</v>
      </c>
      <c r="B3220" t="s">
        <v>8219</v>
      </c>
    </row>
    <row r="3221" spans="1:2" x14ac:dyDescent="0.3">
      <c r="A3221">
        <v>20000</v>
      </c>
      <c r="B3221" t="s">
        <v>8219</v>
      </c>
    </row>
    <row r="3222" spans="1:2" x14ac:dyDescent="0.3">
      <c r="A3222">
        <v>15000</v>
      </c>
      <c r="B3222" t="s">
        <v>8219</v>
      </c>
    </row>
    <row r="3223" spans="1:2" x14ac:dyDescent="0.3">
      <c r="A3223">
        <v>4000</v>
      </c>
      <c r="B3223" t="s">
        <v>8219</v>
      </c>
    </row>
    <row r="3224" spans="1:2" x14ac:dyDescent="0.3">
      <c r="A3224">
        <v>2500</v>
      </c>
      <c r="B3224" t="s">
        <v>8219</v>
      </c>
    </row>
    <row r="3225" spans="1:2" x14ac:dyDescent="0.3">
      <c r="A3225">
        <v>3100</v>
      </c>
      <c r="B3225" t="s">
        <v>8219</v>
      </c>
    </row>
    <row r="3226" spans="1:2" x14ac:dyDescent="0.3">
      <c r="A3226">
        <v>30000</v>
      </c>
      <c r="B3226" t="s">
        <v>8219</v>
      </c>
    </row>
    <row r="3227" spans="1:2" x14ac:dyDescent="0.3">
      <c r="A3227">
        <v>2000</v>
      </c>
      <c r="B3227" t="s">
        <v>8219</v>
      </c>
    </row>
    <row r="3228" spans="1:2" x14ac:dyDescent="0.3">
      <c r="A3228">
        <v>1200</v>
      </c>
      <c r="B3228" t="s">
        <v>8219</v>
      </c>
    </row>
    <row r="3229" spans="1:2" x14ac:dyDescent="0.3">
      <c r="A3229">
        <v>1200</v>
      </c>
      <c r="B3229" t="s">
        <v>8219</v>
      </c>
    </row>
    <row r="3230" spans="1:2" x14ac:dyDescent="0.3">
      <c r="A3230">
        <v>7000</v>
      </c>
      <c r="B3230" t="s">
        <v>8219</v>
      </c>
    </row>
    <row r="3231" spans="1:2" x14ac:dyDescent="0.3">
      <c r="A3231">
        <v>20000</v>
      </c>
      <c r="B3231" t="s">
        <v>8219</v>
      </c>
    </row>
    <row r="3232" spans="1:2" x14ac:dyDescent="0.3">
      <c r="A3232">
        <v>2600</v>
      </c>
      <c r="B3232" t="s">
        <v>8219</v>
      </c>
    </row>
    <row r="3233" spans="1:2" x14ac:dyDescent="0.3">
      <c r="A3233">
        <v>1000</v>
      </c>
      <c r="B3233" t="s">
        <v>8219</v>
      </c>
    </row>
    <row r="3234" spans="1:2" x14ac:dyDescent="0.3">
      <c r="A3234">
        <v>1000</v>
      </c>
      <c r="B3234" t="s">
        <v>8219</v>
      </c>
    </row>
    <row r="3235" spans="1:2" x14ac:dyDescent="0.3">
      <c r="A3235">
        <v>5000</v>
      </c>
      <c r="B3235" t="s">
        <v>8219</v>
      </c>
    </row>
    <row r="3236" spans="1:2" x14ac:dyDescent="0.3">
      <c r="A3236">
        <v>4000</v>
      </c>
      <c r="B3236" t="s">
        <v>8219</v>
      </c>
    </row>
    <row r="3237" spans="1:2" x14ac:dyDescent="0.3">
      <c r="A3237">
        <v>15000</v>
      </c>
      <c r="B3237" t="s">
        <v>8219</v>
      </c>
    </row>
    <row r="3238" spans="1:2" x14ac:dyDescent="0.3">
      <c r="A3238">
        <v>20000</v>
      </c>
      <c r="B3238" t="s">
        <v>8219</v>
      </c>
    </row>
    <row r="3239" spans="1:2" x14ac:dyDescent="0.3">
      <c r="A3239">
        <v>35000</v>
      </c>
      <c r="B3239" t="s">
        <v>8219</v>
      </c>
    </row>
    <row r="3240" spans="1:2" x14ac:dyDescent="0.3">
      <c r="A3240">
        <v>2800</v>
      </c>
      <c r="B3240" t="s">
        <v>8219</v>
      </c>
    </row>
    <row r="3241" spans="1:2" x14ac:dyDescent="0.3">
      <c r="A3241">
        <v>5862</v>
      </c>
      <c r="B3241" t="s">
        <v>8219</v>
      </c>
    </row>
    <row r="3242" spans="1:2" x14ac:dyDescent="0.3">
      <c r="A3242">
        <v>3000</v>
      </c>
      <c r="B3242" t="s">
        <v>8219</v>
      </c>
    </row>
    <row r="3243" spans="1:2" x14ac:dyDescent="0.3">
      <c r="A3243">
        <v>8500</v>
      </c>
      <c r="B3243" t="s">
        <v>8219</v>
      </c>
    </row>
    <row r="3244" spans="1:2" x14ac:dyDescent="0.3">
      <c r="A3244">
        <v>10000</v>
      </c>
      <c r="B3244" t="s">
        <v>8219</v>
      </c>
    </row>
    <row r="3245" spans="1:2" x14ac:dyDescent="0.3">
      <c r="A3245">
        <v>8000</v>
      </c>
      <c r="B3245" t="s">
        <v>8219</v>
      </c>
    </row>
    <row r="3246" spans="1:2" x14ac:dyDescent="0.3">
      <c r="A3246">
        <v>1600</v>
      </c>
      <c r="B3246" t="s">
        <v>8219</v>
      </c>
    </row>
    <row r="3247" spans="1:2" x14ac:dyDescent="0.3">
      <c r="A3247">
        <v>21000</v>
      </c>
      <c r="B3247" t="s">
        <v>8219</v>
      </c>
    </row>
    <row r="3248" spans="1:2" x14ac:dyDescent="0.3">
      <c r="A3248">
        <v>10000</v>
      </c>
      <c r="B3248" t="s">
        <v>8219</v>
      </c>
    </row>
    <row r="3249" spans="1:2" x14ac:dyDescent="0.3">
      <c r="A3249">
        <v>2500</v>
      </c>
      <c r="B3249" t="s">
        <v>8219</v>
      </c>
    </row>
    <row r="3250" spans="1:2" x14ac:dyDescent="0.3">
      <c r="A3250">
        <v>12000</v>
      </c>
      <c r="B3250" t="s">
        <v>8219</v>
      </c>
    </row>
    <row r="3251" spans="1:2" x14ac:dyDescent="0.3">
      <c r="A3251">
        <v>5500</v>
      </c>
      <c r="B3251" t="s">
        <v>8219</v>
      </c>
    </row>
    <row r="3252" spans="1:2" x14ac:dyDescent="0.3">
      <c r="A3252">
        <v>25000</v>
      </c>
      <c r="B3252" t="s">
        <v>8219</v>
      </c>
    </row>
    <row r="3253" spans="1:2" x14ac:dyDescent="0.3">
      <c r="A3253">
        <v>1500</v>
      </c>
      <c r="B3253" t="s">
        <v>8219</v>
      </c>
    </row>
    <row r="3254" spans="1:2" x14ac:dyDescent="0.3">
      <c r="A3254">
        <v>2250</v>
      </c>
      <c r="B3254" t="s">
        <v>8219</v>
      </c>
    </row>
    <row r="3255" spans="1:2" x14ac:dyDescent="0.3">
      <c r="A3255">
        <v>20000</v>
      </c>
      <c r="B3255" t="s">
        <v>8219</v>
      </c>
    </row>
    <row r="3256" spans="1:2" x14ac:dyDescent="0.3">
      <c r="A3256">
        <v>13000</v>
      </c>
      <c r="B3256" t="s">
        <v>8219</v>
      </c>
    </row>
    <row r="3257" spans="1:2" x14ac:dyDescent="0.3">
      <c r="A3257">
        <v>300</v>
      </c>
      <c r="B3257" t="s">
        <v>8219</v>
      </c>
    </row>
    <row r="3258" spans="1:2" x14ac:dyDescent="0.3">
      <c r="A3258">
        <v>10000</v>
      </c>
      <c r="B3258" t="s">
        <v>8219</v>
      </c>
    </row>
    <row r="3259" spans="1:2" x14ac:dyDescent="0.3">
      <c r="A3259">
        <v>2000</v>
      </c>
      <c r="B3259" t="s">
        <v>8219</v>
      </c>
    </row>
    <row r="3260" spans="1:2" x14ac:dyDescent="0.3">
      <c r="A3260">
        <v>7000</v>
      </c>
      <c r="B3260" t="s">
        <v>8219</v>
      </c>
    </row>
    <row r="3261" spans="1:2" x14ac:dyDescent="0.3">
      <c r="A3261">
        <v>23000</v>
      </c>
      <c r="B3261" t="s">
        <v>8219</v>
      </c>
    </row>
    <row r="3262" spans="1:2" x14ac:dyDescent="0.3">
      <c r="A3262">
        <v>5000</v>
      </c>
      <c r="B3262" t="s">
        <v>8219</v>
      </c>
    </row>
    <row r="3263" spans="1:2" x14ac:dyDescent="0.3">
      <c r="A3263">
        <v>3300</v>
      </c>
      <c r="B3263" t="s">
        <v>8219</v>
      </c>
    </row>
    <row r="3264" spans="1:2" x14ac:dyDescent="0.3">
      <c r="A3264">
        <v>12200</v>
      </c>
      <c r="B3264" t="s">
        <v>8219</v>
      </c>
    </row>
    <row r="3265" spans="1:2" x14ac:dyDescent="0.3">
      <c r="A3265">
        <v>2500</v>
      </c>
      <c r="B3265" t="s">
        <v>8219</v>
      </c>
    </row>
    <row r="3266" spans="1:2" x14ac:dyDescent="0.3">
      <c r="A3266">
        <v>2500</v>
      </c>
      <c r="B3266" t="s">
        <v>8219</v>
      </c>
    </row>
    <row r="3267" spans="1:2" x14ac:dyDescent="0.3">
      <c r="A3267">
        <v>2700</v>
      </c>
      <c r="B3267" t="s">
        <v>8219</v>
      </c>
    </row>
    <row r="3268" spans="1:2" x14ac:dyDescent="0.3">
      <c r="A3268">
        <v>6000</v>
      </c>
      <c r="B3268" t="s">
        <v>8219</v>
      </c>
    </row>
    <row r="3269" spans="1:2" x14ac:dyDescent="0.3">
      <c r="A3269">
        <v>15000</v>
      </c>
      <c r="B3269" t="s">
        <v>8219</v>
      </c>
    </row>
    <row r="3270" spans="1:2" x14ac:dyDescent="0.3">
      <c r="A3270">
        <v>2000</v>
      </c>
      <c r="B3270" t="s">
        <v>8219</v>
      </c>
    </row>
    <row r="3271" spans="1:2" x14ac:dyDescent="0.3">
      <c r="A3271">
        <v>8000</v>
      </c>
      <c r="B3271" t="s">
        <v>8219</v>
      </c>
    </row>
    <row r="3272" spans="1:2" x14ac:dyDescent="0.3">
      <c r="A3272">
        <v>1800</v>
      </c>
      <c r="B3272" t="s">
        <v>8219</v>
      </c>
    </row>
    <row r="3273" spans="1:2" x14ac:dyDescent="0.3">
      <c r="A3273">
        <v>1500</v>
      </c>
      <c r="B3273" t="s">
        <v>8219</v>
      </c>
    </row>
    <row r="3274" spans="1:2" x14ac:dyDescent="0.3">
      <c r="A3274">
        <v>10000</v>
      </c>
      <c r="B3274" t="s">
        <v>8219</v>
      </c>
    </row>
    <row r="3275" spans="1:2" x14ac:dyDescent="0.3">
      <c r="A3275">
        <v>4000</v>
      </c>
      <c r="B3275" t="s">
        <v>8219</v>
      </c>
    </row>
    <row r="3276" spans="1:2" x14ac:dyDescent="0.3">
      <c r="A3276">
        <v>15500</v>
      </c>
      <c r="B3276" t="s">
        <v>8219</v>
      </c>
    </row>
    <row r="3277" spans="1:2" x14ac:dyDescent="0.3">
      <c r="A3277">
        <v>1800</v>
      </c>
      <c r="B3277" t="s">
        <v>8219</v>
      </c>
    </row>
    <row r="3278" spans="1:2" x14ac:dyDescent="0.3">
      <c r="A3278">
        <v>4500</v>
      </c>
      <c r="B3278" t="s">
        <v>8219</v>
      </c>
    </row>
    <row r="3279" spans="1:2" x14ac:dyDescent="0.3">
      <c r="A3279">
        <v>5000</v>
      </c>
      <c r="B3279" t="s">
        <v>8219</v>
      </c>
    </row>
    <row r="3280" spans="1:2" x14ac:dyDescent="0.3">
      <c r="A3280">
        <v>2500</v>
      </c>
      <c r="B3280" t="s">
        <v>8219</v>
      </c>
    </row>
    <row r="3281" spans="1:2" x14ac:dyDescent="0.3">
      <c r="A3281">
        <v>5800</v>
      </c>
      <c r="B3281" t="s">
        <v>8219</v>
      </c>
    </row>
    <row r="3282" spans="1:2" x14ac:dyDescent="0.3">
      <c r="A3282">
        <v>2000</v>
      </c>
      <c r="B3282" t="s">
        <v>8219</v>
      </c>
    </row>
    <row r="3283" spans="1:2" x14ac:dyDescent="0.3">
      <c r="A3283">
        <v>5000</v>
      </c>
      <c r="B3283" t="s">
        <v>8219</v>
      </c>
    </row>
    <row r="3284" spans="1:2" x14ac:dyDescent="0.3">
      <c r="A3284">
        <v>31000</v>
      </c>
      <c r="B3284" t="s">
        <v>8219</v>
      </c>
    </row>
    <row r="3285" spans="1:2" x14ac:dyDescent="0.3">
      <c r="A3285">
        <v>800</v>
      </c>
      <c r="B3285" t="s">
        <v>8219</v>
      </c>
    </row>
    <row r="3286" spans="1:2" x14ac:dyDescent="0.3">
      <c r="A3286">
        <v>3000</v>
      </c>
      <c r="B3286" t="s">
        <v>8219</v>
      </c>
    </row>
    <row r="3287" spans="1:2" x14ac:dyDescent="0.3">
      <c r="A3287">
        <v>4999</v>
      </c>
      <c r="B3287" t="s">
        <v>8219</v>
      </c>
    </row>
    <row r="3288" spans="1:2" x14ac:dyDescent="0.3">
      <c r="A3288">
        <v>15000</v>
      </c>
      <c r="B3288" t="s">
        <v>8219</v>
      </c>
    </row>
    <row r="3289" spans="1:2" x14ac:dyDescent="0.3">
      <c r="A3289">
        <v>2500</v>
      </c>
      <c r="B3289" t="s">
        <v>8219</v>
      </c>
    </row>
    <row r="3290" spans="1:2" x14ac:dyDescent="0.3">
      <c r="A3290">
        <v>10000</v>
      </c>
      <c r="B3290" t="s">
        <v>8219</v>
      </c>
    </row>
    <row r="3291" spans="1:2" x14ac:dyDescent="0.3">
      <c r="A3291">
        <v>500</v>
      </c>
      <c r="B3291" t="s">
        <v>8219</v>
      </c>
    </row>
    <row r="3292" spans="1:2" x14ac:dyDescent="0.3">
      <c r="A3292">
        <v>2000</v>
      </c>
      <c r="B3292" t="s">
        <v>8219</v>
      </c>
    </row>
    <row r="3293" spans="1:2" x14ac:dyDescent="0.3">
      <c r="A3293">
        <v>500</v>
      </c>
      <c r="B3293" t="s">
        <v>8219</v>
      </c>
    </row>
    <row r="3294" spans="1:2" x14ac:dyDescent="0.3">
      <c r="A3294">
        <v>101</v>
      </c>
      <c r="B3294" t="s">
        <v>8219</v>
      </c>
    </row>
    <row r="3295" spans="1:2" x14ac:dyDescent="0.3">
      <c r="A3295">
        <v>4500</v>
      </c>
      <c r="B3295" t="s">
        <v>8219</v>
      </c>
    </row>
    <row r="3296" spans="1:2" x14ac:dyDescent="0.3">
      <c r="A3296">
        <v>600</v>
      </c>
      <c r="B3296" t="s">
        <v>8219</v>
      </c>
    </row>
    <row r="3297" spans="1:2" x14ac:dyDescent="0.3">
      <c r="A3297">
        <v>700</v>
      </c>
      <c r="B3297" t="s">
        <v>8219</v>
      </c>
    </row>
    <row r="3298" spans="1:2" x14ac:dyDescent="0.3">
      <c r="A3298">
        <v>1500</v>
      </c>
      <c r="B3298" t="s">
        <v>8219</v>
      </c>
    </row>
    <row r="3299" spans="1:2" x14ac:dyDescent="0.3">
      <c r="A3299">
        <v>5500</v>
      </c>
      <c r="B3299" t="s">
        <v>8219</v>
      </c>
    </row>
    <row r="3300" spans="1:2" x14ac:dyDescent="0.3">
      <c r="A3300">
        <v>10000</v>
      </c>
      <c r="B3300" t="s">
        <v>8219</v>
      </c>
    </row>
    <row r="3301" spans="1:2" x14ac:dyDescent="0.3">
      <c r="A3301">
        <v>3000</v>
      </c>
      <c r="B3301" t="s">
        <v>8219</v>
      </c>
    </row>
    <row r="3302" spans="1:2" x14ac:dyDescent="0.3">
      <c r="A3302">
        <v>3000</v>
      </c>
      <c r="B3302" t="s">
        <v>8219</v>
      </c>
    </row>
    <row r="3303" spans="1:2" x14ac:dyDescent="0.3">
      <c r="A3303">
        <v>3000</v>
      </c>
      <c r="B3303" t="s">
        <v>8219</v>
      </c>
    </row>
    <row r="3304" spans="1:2" x14ac:dyDescent="0.3">
      <c r="A3304">
        <v>8400</v>
      </c>
      <c r="B3304" t="s">
        <v>8219</v>
      </c>
    </row>
    <row r="3305" spans="1:2" x14ac:dyDescent="0.3">
      <c r="A3305">
        <v>1800</v>
      </c>
      <c r="B3305" t="s">
        <v>8219</v>
      </c>
    </row>
    <row r="3306" spans="1:2" x14ac:dyDescent="0.3">
      <c r="A3306">
        <v>15000</v>
      </c>
      <c r="B3306" t="s">
        <v>8219</v>
      </c>
    </row>
    <row r="3307" spans="1:2" x14ac:dyDescent="0.3">
      <c r="A3307">
        <v>4000</v>
      </c>
      <c r="B3307" t="s">
        <v>8219</v>
      </c>
    </row>
    <row r="3308" spans="1:2" x14ac:dyDescent="0.3">
      <c r="A3308">
        <v>1500</v>
      </c>
      <c r="B3308" t="s">
        <v>8219</v>
      </c>
    </row>
    <row r="3309" spans="1:2" x14ac:dyDescent="0.3">
      <c r="A3309">
        <v>1000</v>
      </c>
      <c r="B3309" t="s">
        <v>8219</v>
      </c>
    </row>
    <row r="3310" spans="1:2" x14ac:dyDescent="0.3">
      <c r="A3310">
        <v>3500</v>
      </c>
      <c r="B3310" t="s">
        <v>8219</v>
      </c>
    </row>
    <row r="3311" spans="1:2" x14ac:dyDescent="0.3">
      <c r="A3311">
        <v>350</v>
      </c>
      <c r="B3311" t="s">
        <v>8219</v>
      </c>
    </row>
    <row r="3312" spans="1:2" x14ac:dyDescent="0.3">
      <c r="A3312">
        <v>6500</v>
      </c>
      <c r="B3312" t="s">
        <v>8219</v>
      </c>
    </row>
    <row r="3313" spans="1:2" x14ac:dyDescent="0.3">
      <c r="A3313">
        <v>2500</v>
      </c>
      <c r="B3313" t="s">
        <v>8219</v>
      </c>
    </row>
    <row r="3314" spans="1:2" x14ac:dyDescent="0.3">
      <c r="A3314">
        <v>2500</v>
      </c>
      <c r="B3314" t="s">
        <v>8219</v>
      </c>
    </row>
    <row r="3315" spans="1:2" x14ac:dyDescent="0.3">
      <c r="A3315">
        <v>2000</v>
      </c>
      <c r="B3315" t="s">
        <v>8219</v>
      </c>
    </row>
    <row r="3316" spans="1:2" x14ac:dyDescent="0.3">
      <c r="A3316">
        <v>800</v>
      </c>
      <c r="B3316" t="s">
        <v>8219</v>
      </c>
    </row>
    <row r="3317" spans="1:2" x14ac:dyDescent="0.3">
      <c r="A3317">
        <v>4000</v>
      </c>
      <c r="B3317" t="s">
        <v>8219</v>
      </c>
    </row>
    <row r="3318" spans="1:2" x14ac:dyDescent="0.3">
      <c r="A3318">
        <v>11737</v>
      </c>
      <c r="B3318" t="s">
        <v>8219</v>
      </c>
    </row>
    <row r="3319" spans="1:2" x14ac:dyDescent="0.3">
      <c r="A3319">
        <v>1050</v>
      </c>
      <c r="B3319" t="s">
        <v>8219</v>
      </c>
    </row>
    <row r="3320" spans="1:2" x14ac:dyDescent="0.3">
      <c r="A3320">
        <v>2000</v>
      </c>
      <c r="B3320" t="s">
        <v>8219</v>
      </c>
    </row>
    <row r="3321" spans="1:2" x14ac:dyDescent="0.3">
      <c r="A3321">
        <v>500</v>
      </c>
      <c r="B3321" t="s">
        <v>8219</v>
      </c>
    </row>
    <row r="3322" spans="1:2" x14ac:dyDescent="0.3">
      <c r="A3322">
        <v>2500</v>
      </c>
      <c r="B3322" t="s">
        <v>8219</v>
      </c>
    </row>
    <row r="3323" spans="1:2" x14ac:dyDescent="0.3">
      <c r="A3323">
        <v>500</v>
      </c>
      <c r="B3323" t="s">
        <v>8219</v>
      </c>
    </row>
    <row r="3324" spans="1:2" x14ac:dyDescent="0.3">
      <c r="A3324">
        <v>3300</v>
      </c>
      <c r="B3324" t="s">
        <v>8219</v>
      </c>
    </row>
    <row r="3325" spans="1:2" x14ac:dyDescent="0.3">
      <c r="A3325">
        <v>1000</v>
      </c>
      <c r="B3325" t="s">
        <v>8219</v>
      </c>
    </row>
    <row r="3326" spans="1:2" x14ac:dyDescent="0.3">
      <c r="A3326">
        <v>1500</v>
      </c>
      <c r="B3326" t="s">
        <v>8219</v>
      </c>
    </row>
    <row r="3327" spans="1:2" x14ac:dyDescent="0.3">
      <c r="A3327">
        <v>400</v>
      </c>
      <c r="B3327" t="s">
        <v>8219</v>
      </c>
    </row>
    <row r="3328" spans="1:2" x14ac:dyDescent="0.3">
      <c r="A3328">
        <v>8000</v>
      </c>
      <c r="B3328" t="s">
        <v>8219</v>
      </c>
    </row>
    <row r="3329" spans="1:2" x14ac:dyDescent="0.3">
      <c r="A3329">
        <v>800</v>
      </c>
      <c r="B3329" t="s">
        <v>8219</v>
      </c>
    </row>
    <row r="3330" spans="1:2" x14ac:dyDescent="0.3">
      <c r="A3330">
        <v>1800</v>
      </c>
      <c r="B3330" t="s">
        <v>8219</v>
      </c>
    </row>
    <row r="3331" spans="1:2" x14ac:dyDescent="0.3">
      <c r="A3331">
        <v>1000</v>
      </c>
      <c r="B3331" t="s">
        <v>8219</v>
      </c>
    </row>
    <row r="3332" spans="1:2" x14ac:dyDescent="0.3">
      <c r="A3332">
        <v>1500</v>
      </c>
      <c r="B3332" t="s">
        <v>8219</v>
      </c>
    </row>
    <row r="3333" spans="1:2" x14ac:dyDescent="0.3">
      <c r="A3333">
        <v>5000</v>
      </c>
      <c r="B3333" t="s">
        <v>8219</v>
      </c>
    </row>
    <row r="3334" spans="1:2" x14ac:dyDescent="0.3">
      <c r="A3334">
        <v>6000</v>
      </c>
      <c r="B3334" t="s">
        <v>8219</v>
      </c>
    </row>
    <row r="3335" spans="1:2" x14ac:dyDescent="0.3">
      <c r="A3335">
        <v>3500</v>
      </c>
      <c r="B3335" t="s">
        <v>8219</v>
      </c>
    </row>
    <row r="3336" spans="1:2" x14ac:dyDescent="0.3">
      <c r="A3336">
        <v>3871</v>
      </c>
      <c r="B3336" t="s">
        <v>8219</v>
      </c>
    </row>
    <row r="3337" spans="1:2" x14ac:dyDescent="0.3">
      <c r="A3337">
        <v>5000</v>
      </c>
      <c r="B3337" t="s">
        <v>8219</v>
      </c>
    </row>
    <row r="3338" spans="1:2" x14ac:dyDescent="0.3">
      <c r="A3338">
        <v>250</v>
      </c>
      <c r="B3338" t="s">
        <v>8219</v>
      </c>
    </row>
    <row r="3339" spans="1:2" x14ac:dyDescent="0.3">
      <c r="A3339">
        <v>2500</v>
      </c>
      <c r="B3339" t="s">
        <v>8219</v>
      </c>
    </row>
    <row r="3340" spans="1:2" x14ac:dyDescent="0.3">
      <c r="A3340">
        <v>15000</v>
      </c>
      <c r="B3340" t="s">
        <v>8219</v>
      </c>
    </row>
    <row r="3341" spans="1:2" x14ac:dyDescent="0.3">
      <c r="A3341">
        <v>8000</v>
      </c>
      <c r="B3341" t="s">
        <v>8219</v>
      </c>
    </row>
    <row r="3342" spans="1:2" x14ac:dyDescent="0.3">
      <c r="A3342">
        <v>3000</v>
      </c>
      <c r="B3342" t="s">
        <v>8219</v>
      </c>
    </row>
    <row r="3343" spans="1:2" x14ac:dyDescent="0.3">
      <c r="A3343">
        <v>3350</v>
      </c>
      <c r="B3343" t="s">
        <v>8219</v>
      </c>
    </row>
    <row r="3344" spans="1:2" x14ac:dyDescent="0.3">
      <c r="A3344">
        <v>6000</v>
      </c>
      <c r="B3344" t="s">
        <v>8219</v>
      </c>
    </row>
    <row r="3345" spans="1:2" x14ac:dyDescent="0.3">
      <c r="A3345">
        <v>700</v>
      </c>
      <c r="B3345" t="s">
        <v>8219</v>
      </c>
    </row>
    <row r="3346" spans="1:2" x14ac:dyDescent="0.3">
      <c r="A3346">
        <v>4500</v>
      </c>
      <c r="B3346" t="s">
        <v>8219</v>
      </c>
    </row>
    <row r="3347" spans="1:2" x14ac:dyDescent="0.3">
      <c r="A3347">
        <v>500</v>
      </c>
      <c r="B3347" t="s">
        <v>8219</v>
      </c>
    </row>
    <row r="3348" spans="1:2" x14ac:dyDescent="0.3">
      <c r="A3348">
        <v>1500</v>
      </c>
      <c r="B3348" t="s">
        <v>8219</v>
      </c>
    </row>
    <row r="3349" spans="1:2" x14ac:dyDescent="0.3">
      <c r="A3349">
        <v>2000</v>
      </c>
      <c r="B3349" t="s">
        <v>8219</v>
      </c>
    </row>
    <row r="3350" spans="1:2" x14ac:dyDescent="0.3">
      <c r="A3350">
        <v>5500</v>
      </c>
      <c r="B3350" t="s">
        <v>8219</v>
      </c>
    </row>
    <row r="3351" spans="1:2" x14ac:dyDescent="0.3">
      <c r="A3351">
        <v>1000</v>
      </c>
      <c r="B3351" t="s">
        <v>8219</v>
      </c>
    </row>
    <row r="3352" spans="1:2" x14ac:dyDescent="0.3">
      <c r="A3352">
        <v>3500</v>
      </c>
      <c r="B3352" t="s">
        <v>8219</v>
      </c>
    </row>
    <row r="3353" spans="1:2" x14ac:dyDescent="0.3">
      <c r="A3353">
        <v>5000</v>
      </c>
      <c r="B3353" t="s">
        <v>8219</v>
      </c>
    </row>
    <row r="3354" spans="1:2" x14ac:dyDescent="0.3">
      <c r="A3354">
        <v>5000</v>
      </c>
      <c r="B3354" t="s">
        <v>8219</v>
      </c>
    </row>
    <row r="3355" spans="1:2" x14ac:dyDescent="0.3">
      <c r="A3355">
        <v>500</v>
      </c>
      <c r="B3355" t="s">
        <v>8219</v>
      </c>
    </row>
    <row r="3356" spans="1:2" x14ac:dyDescent="0.3">
      <c r="A3356">
        <v>3000</v>
      </c>
      <c r="B3356" t="s">
        <v>8219</v>
      </c>
    </row>
    <row r="3357" spans="1:2" x14ac:dyDescent="0.3">
      <c r="A3357">
        <v>1750</v>
      </c>
      <c r="B3357" t="s">
        <v>8219</v>
      </c>
    </row>
    <row r="3358" spans="1:2" x14ac:dyDescent="0.3">
      <c r="A3358">
        <v>1500</v>
      </c>
      <c r="B3358" t="s">
        <v>8219</v>
      </c>
    </row>
    <row r="3359" spans="1:2" x14ac:dyDescent="0.3">
      <c r="A3359">
        <v>2000</v>
      </c>
      <c r="B3359" t="s">
        <v>8219</v>
      </c>
    </row>
    <row r="3360" spans="1:2" x14ac:dyDescent="0.3">
      <c r="A3360">
        <v>10000</v>
      </c>
      <c r="B3360" t="s">
        <v>8219</v>
      </c>
    </row>
    <row r="3361" spans="1:2" x14ac:dyDescent="0.3">
      <c r="A3361">
        <v>4000</v>
      </c>
      <c r="B3361" t="s">
        <v>8219</v>
      </c>
    </row>
    <row r="3362" spans="1:2" x14ac:dyDescent="0.3">
      <c r="A3362">
        <v>9000</v>
      </c>
      <c r="B3362" t="s">
        <v>8219</v>
      </c>
    </row>
    <row r="3363" spans="1:2" x14ac:dyDescent="0.3">
      <c r="A3363">
        <v>5000</v>
      </c>
      <c r="B3363" t="s">
        <v>8219</v>
      </c>
    </row>
    <row r="3364" spans="1:2" x14ac:dyDescent="0.3">
      <c r="A3364">
        <v>500</v>
      </c>
      <c r="B3364" t="s">
        <v>8219</v>
      </c>
    </row>
    <row r="3365" spans="1:2" x14ac:dyDescent="0.3">
      <c r="A3365">
        <v>7750</v>
      </c>
      <c r="B3365" t="s">
        <v>8219</v>
      </c>
    </row>
    <row r="3366" spans="1:2" x14ac:dyDescent="0.3">
      <c r="A3366">
        <v>3000</v>
      </c>
      <c r="B3366" t="s">
        <v>8219</v>
      </c>
    </row>
    <row r="3367" spans="1:2" x14ac:dyDescent="0.3">
      <c r="A3367">
        <v>2500</v>
      </c>
      <c r="B3367" t="s">
        <v>8219</v>
      </c>
    </row>
    <row r="3368" spans="1:2" x14ac:dyDescent="0.3">
      <c r="A3368">
        <v>500</v>
      </c>
      <c r="B3368" t="s">
        <v>8219</v>
      </c>
    </row>
    <row r="3369" spans="1:2" x14ac:dyDescent="0.3">
      <c r="A3369">
        <v>750</v>
      </c>
      <c r="B3369" t="s">
        <v>8219</v>
      </c>
    </row>
    <row r="3370" spans="1:2" x14ac:dyDescent="0.3">
      <c r="A3370">
        <v>1000</v>
      </c>
      <c r="B3370" t="s">
        <v>8219</v>
      </c>
    </row>
    <row r="3371" spans="1:2" x14ac:dyDescent="0.3">
      <c r="A3371">
        <v>5000</v>
      </c>
      <c r="B3371" t="s">
        <v>8219</v>
      </c>
    </row>
    <row r="3372" spans="1:2" x14ac:dyDescent="0.3">
      <c r="A3372">
        <v>1500</v>
      </c>
      <c r="B3372" t="s">
        <v>8219</v>
      </c>
    </row>
    <row r="3373" spans="1:2" x14ac:dyDescent="0.3">
      <c r="A3373">
        <v>200</v>
      </c>
      <c r="B3373" t="s">
        <v>8219</v>
      </c>
    </row>
    <row r="3374" spans="1:2" x14ac:dyDescent="0.3">
      <c r="A3374">
        <v>1000</v>
      </c>
      <c r="B3374" t="s">
        <v>8219</v>
      </c>
    </row>
    <row r="3375" spans="1:2" x14ac:dyDescent="0.3">
      <c r="A3375">
        <v>2000</v>
      </c>
      <c r="B3375" t="s">
        <v>8219</v>
      </c>
    </row>
    <row r="3376" spans="1:2" x14ac:dyDescent="0.3">
      <c r="A3376">
        <v>3500</v>
      </c>
      <c r="B3376" t="s">
        <v>8219</v>
      </c>
    </row>
    <row r="3377" spans="1:2" x14ac:dyDescent="0.3">
      <c r="A3377">
        <v>3000</v>
      </c>
      <c r="B3377" t="s">
        <v>8219</v>
      </c>
    </row>
    <row r="3378" spans="1:2" x14ac:dyDescent="0.3">
      <c r="A3378">
        <v>8000</v>
      </c>
      <c r="B3378" t="s">
        <v>8219</v>
      </c>
    </row>
    <row r="3379" spans="1:2" x14ac:dyDescent="0.3">
      <c r="A3379">
        <v>8000</v>
      </c>
      <c r="B3379" t="s">
        <v>8219</v>
      </c>
    </row>
    <row r="3380" spans="1:2" x14ac:dyDescent="0.3">
      <c r="A3380">
        <v>550</v>
      </c>
      <c r="B3380" t="s">
        <v>8219</v>
      </c>
    </row>
    <row r="3381" spans="1:2" x14ac:dyDescent="0.3">
      <c r="A3381">
        <v>2000</v>
      </c>
      <c r="B3381" t="s">
        <v>8219</v>
      </c>
    </row>
    <row r="3382" spans="1:2" x14ac:dyDescent="0.3">
      <c r="A3382">
        <v>3000</v>
      </c>
      <c r="B3382" t="s">
        <v>8219</v>
      </c>
    </row>
    <row r="3383" spans="1:2" x14ac:dyDescent="0.3">
      <c r="A3383">
        <v>4000</v>
      </c>
      <c r="B3383" t="s">
        <v>8219</v>
      </c>
    </row>
    <row r="3384" spans="1:2" x14ac:dyDescent="0.3">
      <c r="A3384">
        <v>3500</v>
      </c>
      <c r="B3384" t="s">
        <v>8219</v>
      </c>
    </row>
    <row r="3385" spans="1:2" x14ac:dyDescent="0.3">
      <c r="A3385">
        <v>1750</v>
      </c>
      <c r="B3385" t="s">
        <v>8219</v>
      </c>
    </row>
    <row r="3386" spans="1:2" x14ac:dyDescent="0.3">
      <c r="A3386">
        <v>6000</v>
      </c>
      <c r="B3386" t="s">
        <v>8219</v>
      </c>
    </row>
    <row r="3387" spans="1:2" x14ac:dyDescent="0.3">
      <c r="A3387">
        <v>2000</v>
      </c>
      <c r="B3387" t="s">
        <v>8219</v>
      </c>
    </row>
    <row r="3388" spans="1:2" x14ac:dyDescent="0.3">
      <c r="A3388">
        <v>2000</v>
      </c>
      <c r="B3388" t="s">
        <v>8219</v>
      </c>
    </row>
    <row r="3389" spans="1:2" x14ac:dyDescent="0.3">
      <c r="A3389">
        <v>3000</v>
      </c>
      <c r="B3389" t="s">
        <v>8219</v>
      </c>
    </row>
    <row r="3390" spans="1:2" x14ac:dyDescent="0.3">
      <c r="A3390">
        <v>1500</v>
      </c>
      <c r="B3390" t="s">
        <v>8219</v>
      </c>
    </row>
    <row r="3391" spans="1:2" x14ac:dyDescent="0.3">
      <c r="A3391">
        <v>10000</v>
      </c>
      <c r="B3391" t="s">
        <v>8219</v>
      </c>
    </row>
    <row r="3392" spans="1:2" x14ac:dyDescent="0.3">
      <c r="A3392">
        <v>1500</v>
      </c>
      <c r="B3392" t="s">
        <v>8219</v>
      </c>
    </row>
    <row r="3393" spans="1:2" x14ac:dyDescent="0.3">
      <c r="A3393">
        <v>500</v>
      </c>
      <c r="B3393" t="s">
        <v>8219</v>
      </c>
    </row>
    <row r="3394" spans="1:2" x14ac:dyDescent="0.3">
      <c r="A3394">
        <v>500</v>
      </c>
      <c r="B3394" t="s">
        <v>8219</v>
      </c>
    </row>
    <row r="3395" spans="1:2" x14ac:dyDescent="0.3">
      <c r="A3395">
        <v>1500</v>
      </c>
      <c r="B3395" t="s">
        <v>8219</v>
      </c>
    </row>
    <row r="3396" spans="1:2" x14ac:dyDescent="0.3">
      <c r="A3396">
        <v>550</v>
      </c>
      <c r="B3396" t="s">
        <v>8219</v>
      </c>
    </row>
    <row r="3397" spans="1:2" x14ac:dyDescent="0.3">
      <c r="A3397">
        <v>500</v>
      </c>
      <c r="B3397" t="s">
        <v>8219</v>
      </c>
    </row>
    <row r="3398" spans="1:2" x14ac:dyDescent="0.3">
      <c r="A3398">
        <v>1500</v>
      </c>
      <c r="B3398" t="s">
        <v>8219</v>
      </c>
    </row>
    <row r="3399" spans="1:2" x14ac:dyDescent="0.3">
      <c r="A3399">
        <v>250</v>
      </c>
      <c r="B3399" t="s">
        <v>8219</v>
      </c>
    </row>
    <row r="3400" spans="1:2" x14ac:dyDescent="0.3">
      <c r="A3400">
        <v>4000</v>
      </c>
      <c r="B3400" t="s">
        <v>8219</v>
      </c>
    </row>
    <row r="3401" spans="1:2" x14ac:dyDescent="0.3">
      <c r="A3401">
        <v>1200</v>
      </c>
      <c r="B3401" t="s">
        <v>8219</v>
      </c>
    </row>
    <row r="3402" spans="1:2" x14ac:dyDescent="0.3">
      <c r="A3402">
        <v>10000</v>
      </c>
      <c r="B3402" t="s">
        <v>8219</v>
      </c>
    </row>
    <row r="3403" spans="1:2" x14ac:dyDescent="0.3">
      <c r="A3403">
        <v>2900</v>
      </c>
      <c r="B3403" t="s">
        <v>8219</v>
      </c>
    </row>
    <row r="3404" spans="1:2" x14ac:dyDescent="0.3">
      <c r="A3404">
        <v>15000</v>
      </c>
      <c r="B3404" t="s">
        <v>8219</v>
      </c>
    </row>
    <row r="3405" spans="1:2" x14ac:dyDescent="0.3">
      <c r="A3405">
        <v>2000</v>
      </c>
      <c r="B3405" t="s">
        <v>8219</v>
      </c>
    </row>
    <row r="3406" spans="1:2" x14ac:dyDescent="0.3">
      <c r="A3406">
        <v>500</v>
      </c>
      <c r="B3406" t="s">
        <v>8219</v>
      </c>
    </row>
    <row r="3407" spans="1:2" x14ac:dyDescent="0.3">
      <c r="A3407">
        <v>350</v>
      </c>
      <c r="B3407" t="s">
        <v>8219</v>
      </c>
    </row>
    <row r="3408" spans="1:2" x14ac:dyDescent="0.3">
      <c r="A3408">
        <v>10000</v>
      </c>
      <c r="B3408" t="s">
        <v>8219</v>
      </c>
    </row>
    <row r="3409" spans="1:2" x14ac:dyDescent="0.3">
      <c r="A3409">
        <v>2000</v>
      </c>
      <c r="B3409" t="s">
        <v>8219</v>
      </c>
    </row>
    <row r="3410" spans="1:2" x14ac:dyDescent="0.3">
      <c r="A3410">
        <v>500</v>
      </c>
      <c r="B3410" t="s">
        <v>8219</v>
      </c>
    </row>
    <row r="3411" spans="1:2" x14ac:dyDescent="0.3">
      <c r="A3411">
        <v>500</v>
      </c>
      <c r="B3411" t="s">
        <v>8219</v>
      </c>
    </row>
    <row r="3412" spans="1:2" x14ac:dyDescent="0.3">
      <c r="A3412">
        <v>3000</v>
      </c>
      <c r="B3412" t="s">
        <v>8219</v>
      </c>
    </row>
    <row r="3413" spans="1:2" x14ac:dyDescent="0.3">
      <c r="A3413">
        <v>15000</v>
      </c>
      <c r="B3413" t="s">
        <v>8219</v>
      </c>
    </row>
    <row r="3414" spans="1:2" x14ac:dyDescent="0.3">
      <c r="A3414">
        <v>3000</v>
      </c>
      <c r="B3414" t="s">
        <v>8219</v>
      </c>
    </row>
    <row r="3415" spans="1:2" x14ac:dyDescent="0.3">
      <c r="A3415">
        <v>500</v>
      </c>
      <c r="B3415" t="s">
        <v>8219</v>
      </c>
    </row>
    <row r="3416" spans="1:2" x14ac:dyDescent="0.3">
      <c r="A3416">
        <v>3000</v>
      </c>
      <c r="B3416" t="s">
        <v>8219</v>
      </c>
    </row>
    <row r="3417" spans="1:2" x14ac:dyDescent="0.3">
      <c r="A3417">
        <v>200</v>
      </c>
      <c r="B3417" t="s">
        <v>8219</v>
      </c>
    </row>
    <row r="3418" spans="1:2" x14ac:dyDescent="0.3">
      <c r="A3418">
        <v>4000</v>
      </c>
      <c r="B3418" t="s">
        <v>8219</v>
      </c>
    </row>
    <row r="3419" spans="1:2" x14ac:dyDescent="0.3">
      <c r="A3419">
        <v>1700</v>
      </c>
      <c r="B3419" t="s">
        <v>8219</v>
      </c>
    </row>
    <row r="3420" spans="1:2" x14ac:dyDescent="0.3">
      <c r="A3420">
        <v>4000</v>
      </c>
      <c r="B3420" t="s">
        <v>8219</v>
      </c>
    </row>
    <row r="3421" spans="1:2" x14ac:dyDescent="0.3">
      <c r="A3421">
        <v>2750</v>
      </c>
      <c r="B3421" t="s">
        <v>8219</v>
      </c>
    </row>
    <row r="3422" spans="1:2" x14ac:dyDescent="0.3">
      <c r="A3422">
        <v>700</v>
      </c>
      <c r="B3422" t="s">
        <v>8219</v>
      </c>
    </row>
    <row r="3423" spans="1:2" x14ac:dyDescent="0.3">
      <c r="A3423">
        <v>10000</v>
      </c>
      <c r="B3423" t="s">
        <v>8219</v>
      </c>
    </row>
    <row r="3424" spans="1:2" x14ac:dyDescent="0.3">
      <c r="A3424">
        <v>3000</v>
      </c>
      <c r="B3424" t="s">
        <v>8219</v>
      </c>
    </row>
    <row r="3425" spans="1:2" x14ac:dyDescent="0.3">
      <c r="A3425">
        <v>250</v>
      </c>
      <c r="B3425" t="s">
        <v>8219</v>
      </c>
    </row>
    <row r="3426" spans="1:2" x14ac:dyDescent="0.3">
      <c r="A3426">
        <v>6000</v>
      </c>
      <c r="B3426" t="s">
        <v>8219</v>
      </c>
    </row>
    <row r="3427" spans="1:2" x14ac:dyDescent="0.3">
      <c r="A3427">
        <v>30000</v>
      </c>
      <c r="B3427" t="s">
        <v>8219</v>
      </c>
    </row>
    <row r="3428" spans="1:2" x14ac:dyDescent="0.3">
      <c r="A3428">
        <v>3750</v>
      </c>
      <c r="B3428" t="s">
        <v>8219</v>
      </c>
    </row>
    <row r="3429" spans="1:2" x14ac:dyDescent="0.3">
      <c r="A3429">
        <v>1500</v>
      </c>
      <c r="B3429" t="s">
        <v>8219</v>
      </c>
    </row>
    <row r="3430" spans="1:2" x14ac:dyDescent="0.3">
      <c r="A3430">
        <v>2000</v>
      </c>
      <c r="B3430" t="s">
        <v>8219</v>
      </c>
    </row>
    <row r="3431" spans="1:2" x14ac:dyDescent="0.3">
      <c r="A3431">
        <v>150</v>
      </c>
      <c r="B3431" t="s">
        <v>8219</v>
      </c>
    </row>
    <row r="3432" spans="1:2" x14ac:dyDescent="0.3">
      <c r="A3432">
        <v>2000</v>
      </c>
      <c r="B3432" t="s">
        <v>8219</v>
      </c>
    </row>
    <row r="3433" spans="1:2" x14ac:dyDescent="0.3">
      <c r="A3433">
        <v>2000</v>
      </c>
      <c r="B3433" t="s">
        <v>8219</v>
      </c>
    </row>
    <row r="3434" spans="1:2" x14ac:dyDescent="0.3">
      <c r="A3434">
        <v>2000</v>
      </c>
      <c r="B3434" t="s">
        <v>8219</v>
      </c>
    </row>
    <row r="3435" spans="1:2" x14ac:dyDescent="0.3">
      <c r="A3435">
        <v>9500</v>
      </c>
      <c r="B3435" t="s">
        <v>8219</v>
      </c>
    </row>
    <row r="3436" spans="1:2" x14ac:dyDescent="0.3">
      <c r="A3436">
        <v>10000</v>
      </c>
      <c r="B3436" t="s">
        <v>8219</v>
      </c>
    </row>
    <row r="3437" spans="1:2" x14ac:dyDescent="0.3">
      <c r="A3437">
        <v>1000</v>
      </c>
      <c r="B3437" t="s">
        <v>8219</v>
      </c>
    </row>
    <row r="3438" spans="1:2" x14ac:dyDescent="0.3">
      <c r="A3438">
        <v>5000</v>
      </c>
      <c r="B3438" t="s">
        <v>8219</v>
      </c>
    </row>
    <row r="3439" spans="1:2" x14ac:dyDescent="0.3">
      <c r="A3439">
        <v>3000</v>
      </c>
      <c r="B3439" t="s">
        <v>8219</v>
      </c>
    </row>
    <row r="3440" spans="1:2" x14ac:dyDescent="0.3">
      <c r="A3440">
        <v>2500</v>
      </c>
      <c r="B3440" t="s">
        <v>8219</v>
      </c>
    </row>
    <row r="3441" spans="1:2" x14ac:dyDescent="0.3">
      <c r="A3441">
        <v>1200</v>
      </c>
      <c r="B3441" t="s">
        <v>8219</v>
      </c>
    </row>
    <row r="3442" spans="1:2" x14ac:dyDescent="0.3">
      <c r="A3442">
        <v>5000</v>
      </c>
      <c r="B3442" t="s">
        <v>8219</v>
      </c>
    </row>
    <row r="3443" spans="1:2" x14ac:dyDescent="0.3">
      <c r="A3443">
        <v>2500</v>
      </c>
      <c r="B3443" t="s">
        <v>8219</v>
      </c>
    </row>
    <row r="3444" spans="1:2" x14ac:dyDescent="0.3">
      <c r="A3444">
        <v>250</v>
      </c>
      <c r="B3444" t="s">
        <v>8219</v>
      </c>
    </row>
    <row r="3445" spans="1:2" x14ac:dyDescent="0.3">
      <c r="A3445">
        <v>1000</v>
      </c>
      <c r="B3445" t="s">
        <v>8219</v>
      </c>
    </row>
    <row r="3446" spans="1:2" x14ac:dyDescent="0.3">
      <c r="A3446">
        <v>300</v>
      </c>
      <c r="B3446" t="s">
        <v>8219</v>
      </c>
    </row>
    <row r="3447" spans="1:2" x14ac:dyDescent="0.3">
      <c r="A3447">
        <v>2000</v>
      </c>
      <c r="B3447" t="s">
        <v>8219</v>
      </c>
    </row>
    <row r="3448" spans="1:2" x14ac:dyDescent="0.3">
      <c r="A3448">
        <v>1000</v>
      </c>
      <c r="B3448" t="s">
        <v>8219</v>
      </c>
    </row>
    <row r="3449" spans="1:2" x14ac:dyDescent="0.3">
      <c r="A3449">
        <v>1000</v>
      </c>
      <c r="B3449" t="s">
        <v>8219</v>
      </c>
    </row>
    <row r="3450" spans="1:2" x14ac:dyDescent="0.3">
      <c r="A3450">
        <v>2100</v>
      </c>
      <c r="B3450" t="s">
        <v>8219</v>
      </c>
    </row>
    <row r="3451" spans="1:2" x14ac:dyDescent="0.3">
      <c r="A3451">
        <v>800</v>
      </c>
      <c r="B3451" t="s">
        <v>8219</v>
      </c>
    </row>
    <row r="3452" spans="1:2" x14ac:dyDescent="0.3">
      <c r="A3452">
        <v>500</v>
      </c>
      <c r="B3452" t="s">
        <v>8219</v>
      </c>
    </row>
    <row r="3453" spans="1:2" x14ac:dyDescent="0.3">
      <c r="A3453">
        <v>650</v>
      </c>
      <c r="B3453" t="s">
        <v>8219</v>
      </c>
    </row>
    <row r="3454" spans="1:2" x14ac:dyDescent="0.3">
      <c r="A3454">
        <v>1000</v>
      </c>
      <c r="B3454" t="s">
        <v>8219</v>
      </c>
    </row>
    <row r="3455" spans="1:2" x14ac:dyDescent="0.3">
      <c r="A3455">
        <v>300</v>
      </c>
      <c r="B3455" t="s">
        <v>8219</v>
      </c>
    </row>
    <row r="3456" spans="1:2" x14ac:dyDescent="0.3">
      <c r="A3456">
        <v>700</v>
      </c>
      <c r="B3456" t="s">
        <v>8219</v>
      </c>
    </row>
    <row r="3457" spans="1:2" x14ac:dyDescent="0.3">
      <c r="A3457">
        <v>10000</v>
      </c>
      <c r="B3457" t="s">
        <v>8219</v>
      </c>
    </row>
    <row r="3458" spans="1:2" x14ac:dyDescent="0.3">
      <c r="A3458">
        <v>3000</v>
      </c>
      <c r="B3458" t="s">
        <v>8219</v>
      </c>
    </row>
    <row r="3459" spans="1:2" x14ac:dyDescent="0.3">
      <c r="A3459">
        <v>2000</v>
      </c>
      <c r="B3459" t="s">
        <v>8219</v>
      </c>
    </row>
    <row r="3460" spans="1:2" x14ac:dyDescent="0.3">
      <c r="A3460">
        <v>978</v>
      </c>
      <c r="B3460" t="s">
        <v>8219</v>
      </c>
    </row>
    <row r="3461" spans="1:2" x14ac:dyDescent="0.3">
      <c r="A3461">
        <v>500</v>
      </c>
      <c r="B3461" t="s">
        <v>8219</v>
      </c>
    </row>
    <row r="3462" spans="1:2" x14ac:dyDescent="0.3">
      <c r="A3462">
        <v>500</v>
      </c>
      <c r="B3462" t="s">
        <v>8219</v>
      </c>
    </row>
    <row r="3463" spans="1:2" x14ac:dyDescent="0.3">
      <c r="A3463">
        <v>500</v>
      </c>
      <c r="B3463" t="s">
        <v>8219</v>
      </c>
    </row>
    <row r="3464" spans="1:2" x14ac:dyDescent="0.3">
      <c r="A3464">
        <v>250</v>
      </c>
      <c r="B3464" t="s">
        <v>8219</v>
      </c>
    </row>
    <row r="3465" spans="1:2" x14ac:dyDescent="0.3">
      <c r="A3465">
        <v>10000</v>
      </c>
      <c r="B3465" t="s">
        <v>8219</v>
      </c>
    </row>
    <row r="3466" spans="1:2" x14ac:dyDescent="0.3">
      <c r="A3466">
        <v>5000</v>
      </c>
      <c r="B3466" t="s">
        <v>8219</v>
      </c>
    </row>
    <row r="3467" spans="1:2" x14ac:dyDescent="0.3">
      <c r="A3467">
        <v>2000</v>
      </c>
      <c r="B3467" t="s">
        <v>8219</v>
      </c>
    </row>
    <row r="3468" spans="1:2" x14ac:dyDescent="0.3">
      <c r="A3468">
        <v>3500</v>
      </c>
      <c r="B3468" t="s">
        <v>8219</v>
      </c>
    </row>
    <row r="3469" spans="1:2" x14ac:dyDescent="0.3">
      <c r="A3469">
        <v>3000</v>
      </c>
      <c r="B3469" t="s">
        <v>8219</v>
      </c>
    </row>
    <row r="3470" spans="1:2" x14ac:dyDescent="0.3">
      <c r="A3470">
        <v>10000</v>
      </c>
      <c r="B3470" t="s">
        <v>8219</v>
      </c>
    </row>
    <row r="3471" spans="1:2" x14ac:dyDescent="0.3">
      <c r="A3471">
        <v>2800</v>
      </c>
      <c r="B3471" t="s">
        <v>8219</v>
      </c>
    </row>
    <row r="3472" spans="1:2" x14ac:dyDescent="0.3">
      <c r="A3472">
        <v>250</v>
      </c>
      <c r="B3472" t="s">
        <v>8219</v>
      </c>
    </row>
    <row r="3473" spans="1:2" x14ac:dyDescent="0.3">
      <c r="A3473">
        <v>500</v>
      </c>
      <c r="B3473" t="s">
        <v>8219</v>
      </c>
    </row>
    <row r="3474" spans="1:2" x14ac:dyDescent="0.3">
      <c r="A3474">
        <v>2000</v>
      </c>
      <c r="B3474" t="s">
        <v>8219</v>
      </c>
    </row>
    <row r="3475" spans="1:2" x14ac:dyDescent="0.3">
      <c r="A3475">
        <v>4900</v>
      </c>
      <c r="B3475" t="s">
        <v>8219</v>
      </c>
    </row>
    <row r="3476" spans="1:2" x14ac:dyDescent="0.3">
      <c r="A3476">
        <v>2000</v>
      </c>
      <c r="B3476" t="s">
        <v>8219</v>
      </c>
    </row>
    <row r="3477" spans="1:2" x14ac:dyDescent="0.3">
      <c r="A3477">
        <v>300</v>
      </c>
      <c r="B3477" t="s">
        <v>8219</v>
      </c>
    </row>
    <row r="3478" spans="1:2" x14ac:dyDescent="0.3">
      <c r="A3478">
        <v>300</v>
      </c>
      <c r="B3478" t="s">
        <v>8219</v>
      </c>
    </row>
    <row r="3479" spans="1:2" x14ac:dyDescent="0.3">
      <c r="A3479">
        <v>1800</v>
      </c>
      <c r="B3479" t="s">
        <v>8219</v>
      </c>
    </row>
    <row r="3480" spans="1:2" x14ac:dyDescent="0.3">
      <c r="A3480">
        <v>2000</v>
      </c>
      <c r="B3480" t="s">
        <v>8219</v>
      </c>
    </row>
    <row r="3481" spans="1:2" x14ac:dyDescent="0.3">
      <c r="A3481">
        <v>1500</v>
      </c>
      <c r="B3481" t="s">
        <v>8219</v>
      </c>
    </row>
    <row r="3482" spans="1:2" x14ac:dyDescent="0.3">
      <c r="A3482">
        <v>1500</v>
      </c>
      <c r="B3482" t="s">
        <v>8219</v>
      </c>
    </row>
    <row r="3483" spans="1:2" x14ac:dyDescent="0.3">
      <c r="A3483">
        <v>10000</v>
      </c>
      <c r="B3483" t="s">
        <v>8219</v>
      </c>
    </row>
    <row r="3484" spans="1:2" x14ac:dyDescent="0.3">
      <c r="A3484">
        <v>3000</v>
      </c>
      <c r="B3484" t="s">
        <v>8219</v>
      </c>
    </row>
    <row r="3485" spans="1:2" x14ac:dyDescent="0.3">
      <c r="A3485">
        <v>3350</v>
      </c>
      <c r="B3485" t="s">
        <v>8219</v>
      </c>
    </row>
    <row r="3486" spans="1:2" x14ac:dyDescent="0.3">
      <c r="A3486">
        <v>2500</v>
      </c>
      <c r="B3486" t="s">
        <v>8219</v>
      </c>
    </row>
    <row r="3487" spans="1:2" x14ac:dyDescent="0.3">
      <c r="A3487">
        <v>1650</v>
      </c>
      <c r="B3487" t="s">
        <v>8219</v>
      </c>
    </row>
    <row r="3488" spans="1:2" x14ac:dyDescent="0.3">
      <c r="A3488">
        <v>3000</v>
      </c>
      <c r="B3488" t="s">
        <v>8219</v>
      </c>
    </row>
    <row r="3489" spans="1:2" x14ac:dyDescent="0.3">
      <c r="A3489">
        <v>2000</v>
      </c>
      <c r="B3489" t="s">
        <v>8219</v>
      </c>
    </row>
    <row r="3490" spans="1:2" x14ac:dyDescent="0.3">
      <c r="A3490">
        <v>3000</v>
      </c>
      <c r="B3490" t="s">
        <v>8219</v>
      </c>
    </row>
    <row r="3491" spans="1:2" x14ac:dyDescent="0.3">
      <c r="A3491">
        <v>5000</v>
      </c>
      <c r="B3491" t="s">
        <v>8219</v>
      </c>
    </row>
    <row r="3492" spans="1:2" x14ac:dyDescent="0.3">
      <c r="A3492">
        <v>1000</v>
      </c>
      <c r="B3492" t="s">
        <v>8219</v>
      </c>
    </row>
    <row r="3493" spans="1:2" x14ac:dyDescent="0.3">
      <c r="A3493">
        <v>500</v>
      </c>
      <c r="B3493" t="s">
        <v>8219</v>
      </c>
    </row>
    <row r="3494" spans="1:2" x14ac:dyDescent="0.3">
      <c r="A3494">
        <v>3800</v>
      </c>
      <c r="B3494" t="s">
        <v>8219</v>
      </c>
    </row>
    <row r="3495" spans="1:2" x14ac:dyDescent="0.3">
      <c r="A3495">
        <v>1500</v>
      </c>
      <c r="B3495" t="s">
        <v>8219</v>
      </c>
    </row>
    <row r="3496" spans="1:2" x14ac:dyDescent="0.3">
      <c r="A3496">
        <v>400</v>
      </c>
      <c r="B3496" t="s">
        <v>8219</v>
      </c>
    </row>
    <row r="3497" spans="1:2" x14ac:dyDescent="0.3">
      <c r="A3497">
        <v>5000</v>
      </c>
      <c r="B3497" t="s">
        <v>8219</v>
      </c>
    </row>
    <row r="3498" spans="1:2" x14ac:dyDescent="0.3">
      <c r="A3498">
        <v>3000</v>
      </c>
      <c r="B3498" t="s">
        <v>8219</v>
      </c>
    </row>
    <row r="3499" spans="1:2" x14ac:dyDescent="0.3">
      <c r="A3499">
        <v>1551</v>
      </c>
      <c r="B3499" t="s">
        <v>8219</v>
      </c>
    </row>
    <row r="3500" spans="1:2" x14ac:dyDescent="0.3">
      <c r="A3500">
        <v>1650</v>
      </c>
      <c r="B3500" t="s">
        <v>8219</v>
      </c>
    </row>
    <row r="3501" spans="1:2" x14ac:dyDescent="0.3">
      <c r="A3501">
        <v>2000</v>
      </c>
      <c r="B3501" t="s">
        <v>8219</v>
      </c>
    </row>
    <row r="3502" spans="1:2" x14ac:dyDescent="0.3">
      <c r="A3502">
        <v>1000</v>
      </c>
      <c r="B3502" t="s">
        <v>8219</v>
      </c>
    </row>
    <row r="3503" spans="1:2" x14ac:dyDescent="0.3">
      <c r="A3503">
        <v>1500</v>
      </c>
      <c r="B3503" t="s">
        <v>8219</v>
      </c>
    </row>
    <row r="3504" spans="1:2" x14ac:dyDescent="0.3">
      <c r="A3504">
        <v>4000</v>
      </c>
      <c r="B3504" t="s">
        <v>8219</v>
      </c>
    </row>
    <row r="3505" spans="1:2" x14ac:dyDescent="0.3">
      <c r="A3505">
        <v>2500</v>
      </c>
      <c r="B3505" t="s">
        <v>8219</v>
      </c>
    </row>
    <row r="3506" spans="1:2" x14ac:dyDescent="0.3">
      <c r="A3506">
        <v>1000</v>
      </c>
      <c r="B3506" t="s">
        <v>8219</v>
      </c>
    </row>
    <row r="3507" spans="1:2" x14ac:dyDescent="0.3">
      <c r="A3507">
        <v>2500</v>
      </c>
      <c r="B3507" t="s">
        <v>8219</v>
      </c>
    </row>
    <row r="3508" spans="1:2" x14ac:dyDescent="0.3">
      <c r="A3508">
        <v>3000</v>
      </c>
      <c r="B3508" t="s">
        <v>8219</v>
      </c>
    </row>
    <row r="3509" spans="1:2" x14ac:dyDescent="0.3">
      <c r="A3509">
        <v>10000</v>
      </c>
      <c r="B3509" t="s">
        <v>8219</v>
      </c>
    </row>
    <row r="3510" spans="1:2" x14ac:dyDescent="0.3">
      <c r="A3510">
        <v>100</v>
      </c>
      <c r="B3510" t="s">
        <v>8219</v>
      </c>
    </row>
    <row r="3511" spans="1:2" x14ac:dyDescent="0.3">
      <c r="A3511">
        <v>3000</v>
      </c>
      <c r="B3511" t="s">
        <v>8219</v>
      </c>
    </row>
    <row r="3512" spans="1:2" x14ac:dyDescent="0.3">
      <c r="A3512">
        <v>900</v>
      </c>
      <c r="B3512" t="s">
        <v>8219</v>
      </c>
    </row>
    <row r="3513" spans="1:2" x14ac:dyDescent="0.3">
      <c r="A3513">
        <v>1500</v>
      </c>
      <c r="B3513" t="s">
        <v>8219</v>
      </c>
    </row>
    <row r="3514" spans="1:2" x14ac:dyDescent="0.3">
      <c r="A3514">
        <v>1000</v>
      </c>
      <c r="B3514" t="s">
        <v>8219</v>
      </c>
    </row>
    <row r="3515" spans="1:2" x14ac:dyDescent="0.3">
      <c r="A3515">
        <v>2800</v>
      </c>
      <c r="B3515" t="s">
        <v>8219</v>
      </c>
    </row>
    <row r="3516" spans="1:2" x14ac:dyDescent="0.3">
      <c r="A3516">
        <v>500</v>
      </c>
      <c r="B3516" t="s">
        <v>8219</v>
      </c>
    </row>
    <row r="3517" spans="1:2" x14ac:dyDescent="0.3">
      <c r="A3517">
        <v>3000</v>
      </c>
      <c r="B3517" t="s">
        <v>8219</v>
      </c>
    </row>
    <row r="3518" spans="1:2" x14ac:dyDescent="0.3">
      <c r="A3518">
        <v>2500</v>
      </c>
      <c r="B3518" t="s">
        <v>8219</v>
      </c>
    </row>
    <row r="3519" spans="1:2" x14ac:dyDescent="0.3">
      <c r="A3519">
        <v>4000</v>
      </c>
      <c r="B3519" t="s">
        <v>8219</v>
      </c>
    </row>
    <row r="3520" spans="1:2" x14ac:dyDescent="0.3">
      <c r="A3520">
        <v>1500</v>
      </c>
      <c r="B3520" t="s">
        <v>8219</v>
      </c>
    </row>
    <row r="3521" spans="1:2" x14ac:dyDescent="0.3">
      <c r="A3521">
        <v>2000</v>
      </c>
      <c r="B3521" t="s">
        <v>8219</v>
      </c>
    </row>
    <row r="3522" spans="1:2" x14ac:dyDescent="0.3">
      <c r="A3522">
        <v>2000</v>
      </c>
      <c r="B3522" t="s">
        <v>8219</v>
      </c>
    </row>
    <row r="3523" spans="1:2" x14ac:dyDescent="0.3">
      <c r="A3523">
        <v>350</v>
      </c>
      <c r="B3523" t="s">
        <v>8219</v>
      </c>
    </row>
    <row r="3524" spans="1:2" x14ac:dyDescent="0.3">
      <c r="A3524">
        <v>1395</v>
      </c>
      <c r="B3524" t="s">
        <v>8219</v>
      </c>
    </row>
    <row r="3525" spans="1:2" x14ac:dyDescent="0.3">
      <c r="A3525">
        <v>4000</v>
      </c>
      <c r="B3525" t="s">
        <v>8219</v>
      </c>
    </row>
    <row r="3526" spans="1:2" x14ac:dyDescent="0.3">
      <c r="A3526">
        <v>10000</v>
      </c>
      <c r="B3526" t="s">
        <v>8219</v>
      </c>
    </row>
    <row r="3527" spans="1:2" x14ac:dyDescent="0.3">
      <c r="A3527">
        <v>500</v>
      </c>
      <c r="B3527" t="s">
        <v>8219</v>
      </c>
    </row>
    <row r="3528" spans="1:2" x14ac:dyDescent="0.3">
      <c r="A3528">
        <v>3300</v>
      </c>
      <c r="B3528" t="s">
        <v>8219</v>
      </c>
    </row>
    <row r="3529" spans="1:2" x14ac:dyDescent="0.3">
      <c r="A3529">
        <v>6000</v>
      </c>
      <c r="B3529" t="s">
        <v>8219</v>
      </c>
    </row>
    <row r="3530" spans="1:2" x14ac:dyDescent="0.3">
      <c r="A3530">
        <v>1650</v>
      </c>
      <c r="B3530" t="s">
        <v>8219</v>
      </c>
    </row>
    <row r="3531" spans="1:2" x14ac:dyDescent="0.3">
      <c r="A3531">
        <v>500</v>
      </c>
      <c r="B3531" t="s">
        <v>8219</v>
      </c>
    </row>
    <row r="3532" spans="1:2" x14ac:dyDescent="0.3">
      <c r="A3532">
        <v>2750</v>
      </c>
      <c r="B3532" t="s">
        <v>8219</v>
      </c>
    </row>
    <row r="3533" spans="1:2" x14ac:dyDescent="0.3">
      <c r="A3533">
        <v>1000</v>
      </c>
      <c r="B3533" t="s">
        <v>8219</v>
      </c>
    </row>
    <row r="3534" spans="1:2" x14ac:dyDescent="0.3">
      <c r="A3534">
        <v>960</v>
      </c>
      <c r="B3534" t="s">
        <v>8219</v>
      </c>
    </row>
    <row r="3535" spans="1:2" x14ac:dyDescent="0.3">
      <c r="A3535">
        <v>500</v>
      </c>
      <c r="B3535" t="s">
        <v>8219</v>
      </c>
    </row>
    <row r="3536" spans="1:2" x14ac:dyDescent="0.3">
      <c r="A3536">
        <v>5000</v>
      </c>
      <c r="B3536" t="s">
        <v>8219</v>
      </c>
    </row>
    <row r="3537" spans="1:2" x14ac:dyDescent="0.3">
      <c r="A3537">
        <v>2000</v>
      </c>
      <c r="B3537" t="s">
        <v>8219</v>
      </c>
    </row>
    <row r="3538" spans="1:2" x14ac:dyDescent="0.3">
      <c r="A3538">
        <v>150</v>
      </c>
      <c r="B3538" t="s">
        <v>8219</v>
      </c>
    </row>
    <row r="3539" spans="1:2" x14ac:dyDescent="0.3">
      <c r="A3539">
        <v>675</v>
      </c>
      <c r="B3539" t="s">
        <v>8219</v>
      </c>
    </row>
    <row r="3540" spans="1:2" x14ac:dyDescent="0.3">
      <c r="A3540">
        <v>2000</v>
      </c>
      <c r="B3540" t="s">
        <v>8219</v>
      </c>
    </row>
    <row r="3541" spans="1:2" x14ac:dyDescent="0.3">
      <c r="A3541">
        <v>600</v>
      </c>
      <c r="B3541" t="s">
        <v>8219</v>
      </c>
    </row>
    <row r="3542" spans="1:2" x14ac:dyDescent="0.3">
      <c r="A3542">
        <v>300</v>
      </c>
      <c r="B3542" t="s">
        <v>8219</v>
      </c>
    </row>
    <row r="3543" spans="1:2" x14ac:dyDescent="0.3">
      <c r="A3543">
        <v>1200</v>
      </c>
      <c r="B3543" t="s">
        <v>8219</v>
      </c>
    </row>
    <row r="3544" spans="1:2" x14ac:dyDescent="0.3">
      <c r="A3544">
        <v>5500</v>
      </c>
      <c r="B3544" t="s">
        <v>8219</v>
      </c>
    </row>
    <row r="3545" spans="1:2" x14ac:dyDescent="0.3">
      <c r="A3545">
        <v>1500</v>
      </c>
      <c r="B3545" t="s">
        <v>8219</v>
      </c>
    </row>
    <row r="3546" spans="1:2" x14ac:dyDescent="0.3">
      <c r="A3546">
        <v>2500</v>
      </c>
      <c r="B3546" t="s">
        <v>8219</v>
      </c>
    </row>
    <row r="3547" spans="1:2" x14ac:dyDescent="0.3">
      <c r="A3547">
        <v>250</v>
      </c>
      <c r="B3547" t="s">
        <v>8219</v>
      </c>
    </row>
    <row r="3548" spans="1:2" x14ac:dyDescent="0.3">
      <c r="A3548">
        <v>1100</v>
      </c>
      <c r="B3548" t="s">
        <v>8219</v>
      </c>
    </row>
    <row r="3549" spans="1:2" x14ac:dyDescent="0.3">
      <c r="A3549">
        <v>35000</v>
      </c>
      <c r="B3549" t="s">
        <v>8219</v>
      </c>
    </row>
    <row r="3550" spans="1:2" x14ac:dyDescent="0.3">
      <c r="A3550">
        <v>2100</v>
      </c>
      <c r="B3550" t="s">
        <v>8219</v>
      </c>
    </row>
    <row r="3551" spans="1:2" x14ac:dyDescent="0.3">
      <c r="A3551">
        <v>1000</v>
      </c>
      <c r="B3551" t="s">
        <v>8219</v>
      </c>
    </row>
    <row r="3552" spans="1:2" x14ac:dyDescent="0.3">
      <c r="A3552">
        <v>2500</v>
      </c>
      <c r="B3552" t="s">
        <v>8219</v>
      </c>
    </row>
    <row r="3553" spans="1:2" x14ac:dyDescent="0.3">
      <c r="A3553">
        <v>1500</v>
      </c>
      <c r="B3553" t="s">
        <v>8219</v>
      </c>
    </row>
    <row r="3554" spans="1:2" x14ac:dyDescent="0.3">
      <c r="A3554">
        <v>773</v>
      </c>
      <c r="B3554" t="s">
        <v>8219</v>
      </c>
    </row>
    <row r="3555" spans="1:2" x14ac:dyDescent="0.3">
      <c r="A3555">
        <v>5500</v>
      </c>
      <c r="B3555" t="s">
        <v>8219</v>
      </c>
    </row>
    <row r="3556" spans="1:2" x14ac:dyDescent="0.3">
      <c r="A3556">
        <v>5000</v>
      </c>
      <c r="B3556" t="s">
        <v>8219</v>
      </c>
    </row>
    <row r="3557" spans="1:2" x14ac:dyDescent="0.3">
      <c r="A3557">
        <v>2400</v>
      </c>
      <c r="B3557" t="s">
        <v>8219</v>
      </c>
    </row>
    <row r="3558" spans="1:2" x14ac:dyDescent="0.3">
      <c r="A3558">
        <v>2200</v>
      </c>
      <c r="B3558" t="s">
        <v>8219</v>
      </c>
    </row>
    <row r="3559" spans="1:2" x14ac:dyDescent="0.3">
      <c r="A3559">
        <v>100000</v>
      </c>
      <c r="B3559" t="s">
        <v>8219</v>
      </c>
    </row>
    <row r="3560" spans="1:2" x14ac:dyDescent="0.3">
      <c r="A3560">
        <v>350</v>
      </c>
      <c r="B3560" t="s">
        <v>8219</v>
      </c>
    </row>
    <row r="3561" spans="1:2" x14ac:dyDescent="0.3">
      <c r="A3561">
        <v>1000</v>
      </c>
      <c r="B3561" t="s">
        <v>8219</v>
      </c>
    </row>
    <row r="3562" spans="1:2" x14ac:dyDescent="0.3">
      <c r="A3562">
        <v>3200</v>
      </c>
      <c r="B3562" t="s">
        <v>8219</v>
      </c>
    </row>
    <row r="3563" spans="1:2" x14ac:dyDescent="0.3">
      <c r="A3563">
        <v>2500</v>
      </c>
      <c r="B3563" t="s">
        <v>8219</v>
      </c>
    </row>
    <row r="3564" spans="1:2" x14ac:dyDescent="0.3">
      <c r="A3564">
        <v>315</v>
      </c>
      <c r="B3564" t="s">
        <v>8219</v>
      </c>
    </row>
    <row r="3565" spans="1:2" x14ac:dyDescent="0.3">
      <c r="A3565">
        <v>500</v>
      </c>
      <c r="B3565" t="s">
        <v>8219</v>
      </c>
    </row>
    <row r="3566" spans="1:2" x14ac:dyDescent="0.3">
      <c r="A3566">
        <v>1000</v>
      </c>
      <c r="B3566" t="s">
        <v>8219</v>
      </c>
    </row>
    <row r="3567" spans="1:2" x14ac:dyDescent="0.3">
      <c r="A3567">
        <v>900</v>
      </c>
      <c r="B3567" t="s">
        <v>8219</v>
      </c>
    </row>
    <row r="3568" spans="1:2" x14ac:dyDescent="0.3">
      <c r="A3568">
        <v>2000</v>
      </c>
      <c r="B3568" t="s">
        <v>8219</v>
      </c>
    </row>
    <row r="3569" spans="1:2" x14ac:dyDescent="0.3">
      <c r="A3569">
        <v>1000</v>
      </c>
      <c r="B3569" t="s">
        <v>8219</v>
      </c>
    </row>
    <row r="3570" spans="1:2" x14ac:dyDescent="0.3">
      <c r="A3570">
        <v>1000</v>
      </c>
      <c r="B3570" t="s">
        <v>8219</v>
      </c>
    </row>
    <row r="3571" spans="1:2" x14ac:dyDescent="0.3">
      <c r="A3571">
        <v>5000</v>
      </c>
      <c r="B3571" t="s">
        <v>8219</v>
      </c>
    </row>
    <row r="3572" spans="1:2" x14ac:dyDescent="0.3">
      <c r="A3572">
        <v>2000</v>
      </c>
      <c r="B3572" t="s">
        <v>8219</v>
      </c>
    </row>
    <row r="3573" spans="1:2" x14ac:dyDescent="0.3">
      <c r="A3573">
        <v>1500</v>
      </c>
      <c r="B3573" t="s">
        <v>8219</v>
      </c>
    </row>
    <row r="3574" spans="1:2" x14ac:dyDescent="0.3">
      <c r="A3574">
        <v>500</v>
      </c>
      <c r="B3574" t="s">
        <v>8219</v>
      </c>
    </row>
    <row r="3575" spans="1:2" x14ac:dyDescent="0.3">
      <c r="A3575">
        <v>3000</v>
      </c>
      <c r="B3575" t="s">
        <v>8219</v>
      </c>
    </row>
    <row r="3576" spans="1:2" x14ac:dyDescent="0.3">
      <c r="A3576">
        <v>5800</v>
      </c>
      <c r="B3576" t="s">
        <v>8219</v>
      </c>
    </row>
    <row r="3577" spans="1:2" x14ac:dyDescent="0.3">
      <c r="A3577">
        <v>10000</v>
      </c>
      <c r="B3577" t="s">
        <v>8219</v>
      </c>
    </row>
    <row r="3578" spans="1:2" x14ac:dyDescent="0.3">
      <c r="A3578">
        <v>100</v>
      </c>
      <c r="B3578" t="s">
        <v>8219</v>
      </c>
    </row>
    <row r="3579" spans="1:2" x14ac:dyDescent="0.3">
      <c r="A3579">
        <v>600</v>
      </c>
      <c r="B3579" t="s">
        <v>8219</v>
      </c>
    </row>
    <row r="3580" spans="1:2" x14ac:dyDescent="0.3">
      <c r="A3580">
        <v>1500</v>
      </c>
      <c r="B3580" t="s">
        <v>8219</v>
      </c>
    </row>
    <row r="3581" spans="1:2" x14ac:dyDescent="0.3">
      <c r="A3581">
        <v>500</v>
      </c>
      <c r="B3581" t="s">
        <v>8219</v>
      </c>
    </row>
    <row r="3582" spans="1:2" x14ac:dyDescent="0.3">
      <c r="A3582">
        <v>900</v>
      </c>
      <c r="B3582" t="s">
        <v>8219</v>
      </c>
    </row>
    <row r="3583" spans="1:2" x14ac:dyDescent="0.3">
      <c r="A3583">
        <v>1500</v>
      </c>
      <c r="B3583" t="s">
        <v>8219</v>
      </c>
    </row>
    <row r="3584" spans="1:2" x14ac:dyDescent="0.3">
      <c r="A3584">
        <v>1000</v>
      </c>
      <c r="B3584" t="s">
        <v>8219</v>
      </c>
    </row>
    <row r="3585" spans="1:2" x14ac:dyDescent="0.3">
      <c r="A3585">
        <v>3000</v>
      </c>
      <c r="B3585" t="s">
        <v>8219</v>
      </c>
    </row>
    <row r="3586" spans="1:2" x14ac:dyDescent="0.3">
      <c r="A3586">
        <v>3000</v>
      </c>
      <c r="B3586" t="s">
        <v>8219</v>
      </c>
    </row>
    <row r="3587" spans="1:2" x14ac:dyDescent="0.3">
      <c r="A3587">
        <v>3400</v>
      </c>
      <c r="B3587" t="s">
        <v>8219</v>
      </c>
    </row>
    <row r="3588" spans="1:2" x14ac:dyDescent="0.3">
      <c r="A3588">
        <v>7500</v>
      </c>
      <c r="B3588" t="s">
        <v>8219</v>
      </c>
    </row>
    <row r="3589" spans="1:2" x14ac:dyDescent="0.3">
      <c r="A3589">
        <v>500</v>
      </c>
      <c r="B3589" t="s">
        <v>8219</v>
      </c>
    </row>
    <row r="3590" spans="1:2" x14ac:dyDescent="0.3">
      <c r="A3590">
        <v>200</v>
      </c>
      <c r="B3590" t="s">
        <v>8219</v>
      </c>
    </row>
    <row r="3591" spans="1:2" x14ac:dyDescent="0.3">
      <c r="A3591">
        <v>4000</v>
      </c>
      <c r="B3591" t="s">
        <v>8219</v>
      </c>
    </row>
    <row r="3592" spans="1:2" x14ac:dyDescent="0.3">
      <c r="A3592">
        <v>5000</v>
      </c>
      <c r="B3592" t="s">
        <v>8219</v>
      </c>
    </row>
    <row r="3593" spans="1:2" x14ac:dyDescent="0.3">
      <c r="A3593">
        <v>700</v>
      </c>
      <c r="B3593" t="s">
        <v>8219</v>
      </c>
    </row>
    <row r="3594" spans="1:2" x14ac:dyDescent="0.3">
      <c r="A3594">
        <v>2000</v>
      </c>
      <c r="B3594" t="s">
        <v>8219</v>
      </c>
    </row>
    <row r="3595" spans="1:2" x14ac:dyDescent="0.3">
      <c r="A3595">
        <v>3000</v>
      </c>
      <c r="B3595" t="s">
        <v>8219</v>
      </c>
    </row>
    <row r="3596" spans="1:2" x14ac:dyDescent="0.3">
      <c r="A3596">
        <v>1600</v>
      </c>
      <c r="B3596" t="s">
        <v>8219</v>
      </c>
    </row>
    <row r="3597" spans="1:2" x14ac:dyDescent="0.3">
      <c r="A3597">
        <v>2600</v>
      </c>
      <c r="B3597" t="s">
        <v>8219</v>
      </c>
    </row>
    <row r="3598" spans="1:2" x14ac:dyDescent="0.3">
      <c r="A3598">
        <v>1100</v>
      </c>
      <c r="B3598" t="s">
        <v>8219</v>
      </c>
    </row>
    <row r="3599" spans="1:2" x14ac:dyDescent="0.3">
      <c r="A3599">
        <v>2500</v>
      </c>
      <c r="B3599" t="s">
        <v>8219</v>
      </c>
    </row>
    <row r="3600" spans="1:2" x14ac:dyDescent="0.3">
      <c r="A3600">
        <v>1000</v>
      </c>
      <c r="B3600" t="s">
        <v>8219</v>
      </c>
    </row>
    <row r="3601" spans="1:2" x14ac:dyDescent="0.3">
      <c r="A3601">
        <v>500</v>
      </c>
      <c r="B3601" t="s">
        <v>8219</v>
      </c>
    </row>
    <row r="3602" spans="1:2" x14ac:dyDescent="0.3">
      <c r="A3602">
        <v>10</v>
      </c>
      <c r="B3602" t="s">
        <v>8219</v>
      </c>
    </row>
    <row r="3603" spans="1:2" x14ac:dyDescent="0.3">
      <c r="A3603">
        <v>2000</v>
      </c>
      <c r="B3603" t="s">
        <v>8219</v>
      </c>
    </row>
    <row r="3604" spans="1:2" x14ac:dyDescent="0.3">
      <c r="A3604">
        <v>4000</v>
      </c>
      <c r="B3604" t="s">
        <v>8219</v>
      </c>
    </row>
    <row r="3605" spans="1:2" x14ac:dyDescent="0.3">
      <c r="A3605">
        <v>1500</v>
      </c>
      <c r="B3605" t="s">
        <v>8219</v>
      </c>
    </row>
    <row r="3606" spans="1:2" x14ac:dyDescent="0.3">
      <c r="A3606">
        <v>3000</v>
      </c>
      <c r="B3606" t="s">
        <v>8219</v>
      </c>
    </row>
    <row r="3607" spans="1:2" x14ac:dyDescent="0.3">
      <c r="A3607">
        <v>250</v>
      </c>
      <c r="B3607" t="s">
        <v>8219</v>
      </c>
    </row>
    <row r="3608" spans="1:2" x14ac:dyDescent="0.3">
      <c r="A3608">
        <v>3000</v>
      </c>
      <c r="B3608" t="s">
        <v>8219</v>
      </c>
    </row>
    <row r="3609" spans="1:2" x14ac:dyDescent="0.3">
      <c r="A3609">
        <v>550</v>
      </c>
      <c r="B3609" t="s">
        <v>8219</v>
      </c>
    </row>
    <row r="3610" spans="1:2" x14ac:dyDescent="0.3">
      <c r="A3610">
        <v>800</v>
      </c>
      <c r="B3610" t="s">
        <v>8219</v>
      </c>
    </row>
    <row r="3611" spans="1:2" x14ac:dyDescent="0.3">
      <c r="A3611">
        <v>1960</v>
      </c>
      <c r="B3611" t="s">
        <v>8219</v>
      </c>
    </row>
    <row r="3612" spans="1:2" x14ac:dyDescent="0.3">
      <c r="A3612">
        <v>1000</v>
      </c>
      <c r="B3612" t="s">
        <v>8219</v>
      </c>
    </row>
    <row r="3613" spans="1:2" x14ac:dyDescent="0.3">
      <c r="A3613">
        <v>2500</v>
      </c>
      <c r="B3613" t="s">
        <v>8219</v>
      </c>
    </row>
    <row r="3614" spans="1:2" x14ac:dyDescent="0.3">
      <c r="A3614">
        <v>5000</v>
      </c>
      <c r="B3614" t="s">
        <v>8219</v>
      </c>
    </row>
    <row r="3615" spans="1:2" x14ac:dyDescent="0.3">
      <c r="A3615">
        <v>1250</v>
      </c>
      <c r="B3615" t="s">
        <v>8219</v>
      </c>
    </row>
    <row r="3616" spans="1:2" x14ac:dyDescent="0.3">
      <c r="A3616">
        <v>2500</v>
      </c>
      <c r="B3616" t="s">
        <v>8219</v>
      </c>
    </row>
    <row r="3617" spans="1:2" x14ac:dyDescent="0.3">
      <c r="A3617">
        <v>2500</v>
      </c>
      <c r="B3617" t="s">
        <v>8219</v>
      </c>
    </row>
    <row r="3618" spans="1:2" x14ac:dyDescent="0.3">
      <c r="A3618">
        <v>2500</v>
      </c>
      <c r="B3618" t="s">
        <v>8219</v>
      </c>
    </row>
    <row r="3619" spans="1:2" x14ac:dyDescent="0.3">
      <c r="A3619">
        <v>740</v>
      </c>
      <c r="B3619" t="s">
        <v>8219</v>
      </c>
    </row>
    <row r="3620" spans="1:2" x14ac:dyDescent="0.3">
      <c r="A3620">
        <v>2000</v>
      </c>
      <c r="B3620" t="s">
        <v>8219</v>
      </c>
    </row>
    <row r="3621" spans="1:2" x14ac:dyDescent="0.3">
      <c r="A3621">
        <v>1000</v>
      </c>
      <c r="B3621" t="s">
        <v>8219</v>
      </c>
    </row>
    <row r="3622" spans="1:2" x14ac:dyDescent="0.3">
      <c r="A3622">
        <v>10500</v>
      </c>
      <c r="B3622" t="s">
        <v>8219</v>
      </c>
    </row>
    <row r="3623" spans="1:2" x14ac:dyDescent="0.3">
      <c r="A3623">
        <v>3000</v>
      </c>
      <c r="B3623" t="s">
        <v>8219</v>
      </c>
    </row>
    <row r="3624" spans="1:2" x14ac:dyDescent="0.3">
      <c r="A3624">
        <v>1000</v>
      </c>
      <c r="B3624" t="s">
        <v>8219</v>
      </c>
    </row>
    <row r="3625" spans="1:2" x14ac:dyDescent="0.3">
      <c r="A3625">
        <v>2500</v>
      </c>
      <c r="B3625" t="s">
        <v>8219</v>
      </c>
    </row>
    <row r="3626" spans="1:2" x14ac:dyDescent="0.3">
      <c r="A3626">
        <v>3000</v>
      </c>
      <c r="B3626" t="s">
        <v>8219</v>
      </c>
    </row>
    <row r="3627" spans="1:2" x14ac:dyDescent="0.3">
      <c r="A3627">
        <v>3000</v>
      </c>
      <c r="B3627" t="s">
        <v>8219</v>
      </c>
    </row>
    <row r="3628" spans="1:2" x14ac:dyDescent="0.3">
      <c r="A3628">
        <v>4000</v>
      </c>
      <c r="B3628" t="s">
        <v>8219</v>
      </c>
    </row>
    <row r="3629" spans="1:2" x14ac:dyDescent="0.3">
      <c r="A3629">
        <v>2000</v>
      </c>
      <c r="B3629" t="s">
        <v>8219</v>
      </c>
    </row>
    <row r="3630" spans="1:2" x14ac:dyDescent="0.3">
      <c r="A3630">
        <v>100000</v>
      </c>
      <c r="B3630" t="s">
        <v>8221</v>
      </c>
    </row>
    <row r="3631" spans="1:2" x14ac:dyDescent="0.3">
      <c r="A3631">
        <v>1000000</v>
      </c>
      <c r="B3631" t="s">
        <v>8221</v>
      </c>
    </row>
    <row r="3632" spans="1:2" x14ac:dyDescent="0.3">
      <c r="A3632">
        <v>3000</v>
      </c>
      <c r="B3632" t="s">
        <v>8221</v>
      </c>
    </row>
    <row r="3633" spans="1:2" x14ac:dyDescent="0.3">
      <c r="A3633">
        <v>17100</v>
      </c>
      <c r="B3633" t="s">
        <v>8221</v>
      </c>
    </row>
    <row r="3634" spans="1:2" x14ac:dyDescent="0.3">
      <c r="A3634">
        <v>500</v>
      </c>
      <c r="B3634" t="s">
        <v>8221</v>
      </c>
    </row>
    <row r="3635" spans="1:2" x14ac:dyDescent="0.3">
      <c r="A3635">
        <v>5000</v>
      </c>
      <c r="B3635" t="s">
        <v>8221</v>
      </c>
    </row>
    <row r="3636" spans="1:2" x14ac:dyDescent="0.3">
      <c r="A3636">
        <v>75000</v>
      </c>
      <c r="B3636" t="s">
        <v>8221</v>
      </c>
    </row>
    <row r="3637" spans="1:2" x14ac:dyDescent="0.3">
      <c r="A3637">
        <v>3500</v>
      </c>
      <c r="B3637" t="s">
        <v>8221</v>
      </c>
    </row>
    <row r="3638" spans="1:2" x14ac:dyDescent="0.3">
      <c r="A3638">
        <v>150000</v>
      </c>
      <c r="B3638" t="s">
        <v>8221</v>
      </c>
    </row>
    <row r="3639" spans="1:2" x14ac:dyDescent="0.3">
      <c r="A3639">
        <v>3000</v>
      </c>
      <c r="B3639" t="s">
        <v>8221</v>
      </c>
    </row>
    <row r="3640" spans="1:2" x14ac:dyDescent="0.3">
      <c r="A3640">
        <v>3300</v>
      </c>
      <c r="B3640" t="s">
        <v>8221</v>
      </c>
    </row>
    <row r="3641" spans="1:2" x14ac:dyDescent="0.3">
      <c r="A3641">
        <v>25000</v>
      </c>
      <c r="B3641" t="s">
        <v>8221</v>
      </c>
    </row>
    <row r="3642" spans="1:2" x14ac:dyDescent="0.3">
      <c r="A3642">
        <v>1000</v>
      </c>
      <c r="B3642" t="s">
        <v>8221</v>
      </c>
    </row>
    <row r="3643" spans="1:2" x14ac:dyDescent="0.3">
      <c r="A3643">
        <v>3000</v>
      </c>
      <c r="B3643" t="s">
        <v>8221</v>
      </c>
    </row>
    <row r="3644" spans="1:2" x14ac:dyDescent="0.3">
      <c r="A3644">
        <v>700</v>
      </c>
      <c r="B3644" t="s">
        <v>8221</v>
      </c>
    </row>
    <row r="3645" spans="1:2" x14ac:dyDescent="0.3">
      <c r="A3645">
        <v>25000</v>
      </c>
      <c r="B3645" t="s">
        <v>8221</v>
      </c>
    </row>
    <row r="3646" spans="1:2" x14ac:dyDescent="0.3">
      <c r="A3646">
        <v>5000</v>
      </c>
      <c r="B3646" t="s">
        <v>8221</v>
      </c>
    </row>
    <row r="3647" spans="1:2" x14ac:dyDescent="0.3">
      <c r="A3647">
        <v>1000</v>
      </c>
      <c r="B3647" t="s">
        <v>8221</v>
      </c>
    </row>
    <row r="3648" spans="1:2" x14ac:dyDescent="0.3">
      <c r="A3648">
        <v>10000</v>
      </c>
      <c r="B3648" t="s">
        <v>8221</v>
      </c>
    </row>
    <row r="3649" spans="1:2" x14ac:dyDescent="0.3">
      <c r="A3649">
        <v>500</v>
      </c>
      <c r="B3649" t="s">
        <v>8221</v>
      </c>
    </row>
    <row r="3650" spans="1:2" x14ac:dyDescent="0.3">
      <c r="A3650">
        <v>40000</v>
      </c>
      <c r="B3650" t="s">
        <v>8219</v>
      </c>
    </row>
    <row r="3651" spans="1:2" x14ac:dyDescent="0.3">
      <c r="A3651">
        <v>750</v>
      </c>
      <c r="B3651" t="s">
        <v>8219</v>
      </c>
    </row>
    <row r="3652" spans="1:2" x14ac:dyDescent="0.3">
      <c r="A3652">
        <v>500</v>
      </c>
      <c r="B3652" t="s">
        <v>8219</v>
      </c>
    </row>
    <row r="3653" spans="1:2" x14ac:dyDescent="0.3">
      <c r="A3653">
        <v>500</v>
      </c>
      <c r="B3653" t="s">
        <v>8219</v>
      </c>
    </row>
    <row r="3654" spans="1:2" x14ac:dyDescent="0.3">
      <c r="A3654">
        <v>300</v>
      </c>
      <c r="B3654" t="s">
        <v>8219</v>
      </c>
    </row>
    <row r="3655" spans="1:2" x14ac:dyDescent="0.3">
      <c r="A3655">
        <v>2000</v>
      </c>
      <c r="B3655" t="s">
        <v>8219</v>
      </c>
    </row>
    <row r="3656" spans="1:2" x14ac:dyDescent="0.3">
      <c r="A3656">
        <v>1500</v>
      </c>
      <c r="B3656" t="s">
        <v>8219</v>
      </c>
    </row>
    <row r="3657" spans="1:2" x14ac:dyDescent="0.3">
      <c r="A3657">
        <v>5000</v>
      </c>
      <c r="B3657" t="s">
        <v>8219</v>
      </c>
    </row>
    <row r="3658" spans="1:2" x14ac:dyDescent="0.3">
      <c r="A3658">
        <v>5000</v>
      </c>
      <c r="B3658" t="s">
        <v>8219</v>
      </c>
    </row>
    <row r="3659" spans="1:2" x14ac:dyDescent="0.3">
      <c r="A3659">
        <v>2000</v>
      </c>
      <c r="B3659" t="s">
        <v>8219</v>
      </c>
    </row>
    <row r="3660" spans="1:2" x14ac:dyDescent="0.3">
      <c r="A3660">
        <v>1500</v>
      </c>
      <c r="B3660" t="s">
        <v>8219</v>
      </c>
    </row>
    <row r="3661" spans="1:2" x14ac:dyDescent="0.3">
      <c r="A3661">
        <v>3000</v>
      </c>
      <c r="B3661" t="s">
        <v>8219</v>
      </c>
    </row>
    <row r="3662" spans="1:2" x14ac:dyDescent="0.3">
      <c r="A3662">
        <v>250</v>
      </c>
      <c r="B3662" t="s">
        <v>8219</v>
      </c>
    </row>
    <row r="3663" spans="1:2" x14ac:dyDescent="0.3">
      <c r="A3663">
        <v>3000</v>
      </c>
      <c r="B3663" t="s">
        <v>8219</v>
      </c>
    </row>
    <row r="3664" spans="1:2" x14ac:dyDescent="0.3">
      <c r="A3664">
        <v>8000</v>
      </c>
      <c r="B3664" t="s">
        <v>8219</v>
      </c>
    </row>
    <row r="3665" spans="1:2" x14ac:dyDescent="0.3">
      <c r="A3665">
        <v>225</v>
      </c>
      <c r="B3665" t="s">
        <v>8219</v>
      </c>
    </row>
    <row r="3666" spans="1:2" x14ac:dyDescent="0.3">
      <c r="A3666">
        <v>800</v>
      </c>
      <c r="B3666" t="s">
        <v>8219</v>
      </c>
    </row>
    <row r="3667" spans="1:2" x14ac:dyDescent="0.3">
      <c r="A3667">
        <v>620</v>
      </c>
      <c r="B3667" t="s">
        <v>8219</v>
      </c>
    </row>
    <row r="3668" spans="1:2" x14ac:dyDescent="0.3">
      <c r="A3668">
        <v>1200</v>
      </c>
      <c r="B3668" t="s">
        <v>8219</v>
      </c>
    </row>
    <row r="3669" spans="1:2" x14ac:dyDescent="0.3">
      <c r="A3669">
        <v>3000</v>
      </c>
      <c r="B3669" t="s">
        <v>8219</v>
      </c>
    </row>
    <row r="3670" spans="1:2" x14ac:dyDescent="0.3">
      <c r="A3670">
        <v>1000</v>
      </c>
      <c r="B3670" t="s">
        <v>8219</v>
      </c>
    </row>
    <row r="3671" spans="1:2" x14ac:dyDescent="0.3">
      <c r="A3671">
        <v>1000</v>
      </c>
      <c r="B3671" t="s">
        <v>8219</v>
      </c>
    </row>
    <row r="3672" spans="1:2" x14ac:dyDescent="0.3">
      <c r="A3672">
        <v>220</v>
      </c>
      <c r="B3672" t="s">
        <v>8219</v>
      </c>
    </row>
    <row r="3673" spans="1:2" x14ac:dyDescent="0.3">
      <c r="A3673">
        <v>3500</v>
      </c>
      <c r="B3673" t="s">
        <v>8219</v>
      </c>
    </row>
    <row r="3674" spans="1:2" x14ac:dyDescent="0.3">
      <c r="A3674">
        <v>3000</v>
      </c>
      <c r="B3674" t="s">
        <v>8219</v>
      </c>
    </row>
    <row r="3675" spans="1:2" x14ac:dyDescent="0.3">
      <c r="A3675">
        <v>4000</v>
      </c>
      <c r="B3675" t="s">
        <v>8219</v>
      </c>
    </row>
    <row r="3676" spans="1:2" x14ac:dyDescent="0.3">
      <c r="A3676">
        <v>4500</v>
      </c>
      <c r="B3676" t="s">
        <v>8219</v>
      </c>
    </row>
    <row r="3677" spans="1:2" x14ac:dyDescent="0.3">
      <c r="A3677">
        <v>50</v>
      </c>
      <c r="B3677" t="s">
        <v>8219</v>
      </c>
    </row>
    <row r="3678" spans="1:2" x14ac:dyDescent="0.3">
      <c r="A3678">
        <v>800</v>
      </c>
      <c r="B3678" t="s">
        <v>8219</v>
      </c>
    </row>
    <row r="3679" spans="1:2" x14ac:dyDescent="0.3">
      <c r="A3679">
        <v>12000</v>
      </c>
      <c r="B3679" t="s">
        <v>8219</v>
      </c>
    </row>
    <row r="3680" spans="1:2" x14ac:dyDescent="0.3">
      <c r="A3680">
        <v>2000</v>
      </c>
      <c r="B3680" t="s">
        <v>8219</v>
      </c>
    </row>
    <row r="3681" spans="1:2" x14ac:dyDescent="0.3">
      <c r="A3681">
        <v>2000</v>
      </c>
      <c r="B3681" t="s">
        <v>8219</v>
      </c>
    </row>
    <row r="3682" spans="1:2" x14ac:dyDescent="0.3">
      <c r="A3682">
        <v>3000</v>
      </c>
      <c r="B3682" t="s">
        <v>8219</v>
      </c>
    </row>
    <row r="3683" spans="1:2" x14ac:dyDescent="0.3">
      <c r="A3683">
        <v>1000</v>
      </c>
      <c r="B3683" t="s">
        <v>8219</v>
      </c>
    </row>
    <row r="3684" spans="1:2" x14ac:dyDescent="0.3">
      <c r="A3684">
        <v>3000</v>
      </c>
      <c r="B3684" t="s">
        <v>8219</v>
      </c>
    </row>
    <row r="3685" spans="1:2" x14ac:dyDescent="0.3">
      <c r="A3685">
        <v>3500</v>
      </c>
      <c r="B3685" t="s">
        <v>8219</v>
      </c>
    </row>
    <row r="3686" spans="1:2" x14ac:dyDescent="0.3">
      <c r="A3686">
        <v>750</v>
      </c>
      <c r="B3686" t="s">
        <v>8219</v>
      </c>
    </row>
    <row r="3687" spans="1:2" x14ac:dyDescent="0.3">
      <c r="A3687">
        <v>5000</v>
      </c>
      <c r="B3687" t="s">
        <v>8219</v>
      </c>
    </row>
    <row r="3688" spans="1:2" x14ac:dyDescent="0.3">
      <c r="A3688">
        <v>350</v>
      </c>
      <c r="B3688" t="s">
        <v>8219</v>
      </c>
    </row>
    <row r="3689" spans="1:2" x14ac:dyDescent="0.3">
      <c r="A3689">
        <v>5000</v>
      </c>
      <c r="B3689" t="s">
        <v>8219</v>
      </c>
    </row>
    <row r="3690" spans="1:2" x14ac:dyDescent="0.3">
      <c r="A3690">
        <v>3000</v>
      </c>
      <c r="B3690" t="s">
        <v>8219</v>
      </c>
    </row>
    <row r="3691" spans="1:2" x14ac:dyDescent="0.3">
      <c r="A3691">
        <v>3000</v>
      </c>
      <c r="B3691" t="s">
        <v>8219</v>
      </c>
    </row>
    <row r="3692" spans="1:2" x14ac:dyDescent="0.3">
      <c r="A3692">
        <v>1500</v>
      </c>
      <c r="B3692" t="s">
        <v>8219</v>
      </c>
    </row>
    <row r="3693" spans="1:2" x14ac:dyDescent="0.3">
      <c r="A3693">
        <v>40000</v>
      </c>
      <c r="B3693" t="s">
        <v>8219</v>
      </c>
    </row>
    <row r="3694" spans="1:2" x14ac:dyDescent="0.3">
      <c r="A3694">
        <v>1000</v>
      </c>
      <c r="B3694" t="s">
        <v>8219</v>
      </c>
    </row>
    <row r="3695" spans="1:2" x14ac:dyDescent="0.3">
      <c r="A3695">
        <v>333</v>
      </c>
      <c r="B3695" t="s">
        <v>8219</v>
      </c>
    </row>
    <row r="3696" spans="1:2" x14ac:dyDescent="0.3">
      <c r="A3696">
        <v>3500</v>
      </c>
      <c r="B3696" t="s">
        <v>8219</v>
      </c>
    </row>
    <row r="3697" spans="1:2" x14ac:dyDescent="0.3">
      <c r="A3697">
        <v>4000</v>
      </c>
      <c r="B3697" t="s">
        <v>8219</v>
      </c>
    </row>
    <row r="3698" spans="1:2" x14ac:dyDescent="0.3">
      <c r="A3698">
        <v>2000</v>
      </c>
      <c r="B3698" t="s">
        <v>8219</v>
      </c>
    </row>
    <row r="3699" spans="1:2" x14ac:dyDescent="0.3">
      <c r="A3699">
        <v>2000</v>
      </c>
      <c r="B3699" t="s">
        <v>8219</v>
      </c>
    </row>
    <row r="3700" spans="1:2" x14ac:dyDescent="0.3">
      <c r="A3700">
        <v>5000</v>
      </c>
      <c r="B3700" t="s">
        <v>8219</v>
      </c>
    </row>
    <row r="3701" spans="1:2" x14ac:dyDescent="0.3">
      <c r="A3701">
        <v>2500</v>
      </c>
      <c r="B3701" t="s">
        <v>8219</v>
      </c>
    </row>
    <row r="3702" spans="1:2" x14ac:dyDescent="0.3">
      <c r="A3702">
        <v>500</v>
      </c>
      <c r="B3702" t="s">
        <v>8219</v>
      </c>
    </row>
    <row r="3703" spans="1:2" x14ac:dyDescent="0.3">
      <c r="A3703">
        <v>1500</v>
      </c>
      <c r="B3703" t="s">
        <v>8219</v>
      </c>
    </row>
    <row r="3704" spans="1:2" x14ac:dyDescent="0.3">
      <c r="A3704">
        <v>3000</v>
      </c>
      <c r="B3704" t="s">
        <v>8219</v>
      </c>
    </row>
    <row r="3705" spans="1:2" x14ac:dyDescent="0.3">
      <c r="A3705">
        <v>1050</v>
      </c>
      <c r="B3705" t="s">
        <v>8219</v>
      </c>
    </row>
    <row r="3706" spans="1:2" x14ac:dyDescent="0.3">
      <c r="A3706">
        <v>300</v>
      </c>
      <c r="B3706" t="s">
        <v>8219</v>
      </c>
    </row>
    <row r="3707" spans="1:2" x14ac:dyDescent="0.3">
      <c r="A3707">
        <v>2827</v>
      </c>
      <c r="B3707" t="s">
        <v>8219</v>
      </c>
    </row>
    <row r="3708" spans="1:2" x14ac:dyDescent="0.3">
      <c r="A3708">
        <v>1500</v>
      </c>
      <c r="B3708" t="s">
        <v>8219</v>
      </c>
    </row>
    <row r="3709" spans="1:2" x14ac:dyDescent="0.3">
      <c r="A3709">
        <v>1000</v>
      </c>
      <c r="B3709" t="s">
        <v>8219</v>
      </c>
    </row>
    <row r="3710" spans="1:2" x14ac:dyDescent="0.3">
      <c r="A3710">
        <v>700</v>
      </c>
      <c r="B3710" t="s">
        <v>8219</v>
      </c>
    </row>
    <row r="3711" spans="1:2" x14ac:dyDescent="0.3">
      <c r="A3711">
        <v>1000</v>
      </c>
      <c r="B3711" t="s">
        <v>8219</v>
      </c>
    </row>
    <row r="3712" spans="1:2" x14ac:dyDescent="0.3">
      <c r="A3712">
        <v>1300</v>
      </c>
      <c r="B3712" t="s">
        <v>8219</v>
      </c>
    </row>
    <row r="3713" spans="1:2" x14ac:dyDescent="0.3">
      <c r="A3713">
        <v>500</v>
      </c>
      <c r="B3713" t="s">
        <v>8219</v>
      </c>
    </row>
    <row r="3714" spans="1:2" x14ac:dyDescent="0.3">
      <c r="A3714">
        <v>7500</v>
      </c>
      <c r="B3714" t="s">
        <v>8219</v>
      </c>
    </row>
    <row r="3715" spans="1:2" x14ac:dyDescent="0.3">
      <c r="A3715">
        <v>2000</v>
      </c>
      <c r="B3715" t="s">
        <v>8219</v>
      </c>
    </row>
    <row r="3716" spans="1:2" x14ac:dyDescent="0.3">
      <c r="A3716">
        <v>10000</v>
      </c>
      <c r="B3716" t="s">
        <v>8219</v>
      </c>
    </row>
    <row r="3717" spans="1:2" x14ac:dyDescent="0.3">
      <c r="A3717">
        <v>3500</v>
      </c>
      <c r="B3717" t="s">
        <v>8219</v>
      </c>
    </row>
    <row r="3718" spans="1:2" x14ac:dyDescent="0.3">
      <c r="A3718">
        <v>800</v>
      </c>
      <c r="B3718" t="s">
        <v>8219</v>
      </c>
    </row>
    <row r="3719" spans="1:2" x14ac:dyDescent="0.3">
      <c r="A3719">
        <v>4000</v>
      </c>
      <c r="B3719" t="s">
        <v>8219</v>
      </c>
    </row>
    <row r="3720" spans="1:2" x14ac:dyDescent="0.3">
      <c r="A3720">
        <v>500</v>
      </c>
      <c r="B3720" t="s">
        <v>8219</v>
      </c>
    </row>
    <row r="3721" spans="1:2" x14ac:dyDescent="0.3">
      <c r="A3721">
        <v>200</v>
      </c>
      <c r="B3721" t="s">
        <v>8219</v>
      </c>
    </row>
    <row r="3722" spans="1:2" x14ac:dyDescent="0.3">
      <c r="A3722">
        <v>3300</v>
      </c>
      <c r="B3722" t="s">
        <v>8219</v>
      </c>
    </row>
    <row r="3723" spans="1:2" x14ac:dyDescent="0.3">
      <c r="A3723">
        <v>5000</v>
      </c>
      <c r="B3723" t="s">
        <v>8219</v>
      </c>
    </row>
    <row r="3724" spans="1:2" x14ac:dyDescent="0.3">
      <c r="A3724">
        <v>1500</v>
      </c>
      <c r="B3724" t="s">
        <v>8219</v>
      </c>
    </row>
    <row r="3725" spans="1:2" x14ac:dyDescent="0.3">
      <c r="A3725">
        <v>4500</v>
      </c>
      <c r="B3725" t="s">
        <v>8219</v>
      </c>
    </row>
    <row r="3726" spans="1:2" x14ac:dyDescent="0.3">
      <c r="A3726">
        <v>4300</v>
      </c>
      <c r="B3726" t="s">
        <v>8219</v>
      </c>
    </row>
    <row r="3727" spans="1:2" x14ac:dyDescent="0.3">
      <c r="A3727">
        <v>300</v>
      </c>
      <c r="B3727" t="s">
        <v>8219</v>
      </c>
    </row>
    <row r="3728" spans="1:2" x14ac:dyDescent="0.3">
      <c r="A3728">
        <v>850</v>
      </c>
      <c r="B3728" t="s">
        <v>8219</v>
      </c>
    </row>
    <row r="3729" spans="1:2" x14ac:dyDescent="0.3">
      <c r="A3729">
        <v>2000</v>
      </c>
      <c r="B3729" t="s">
        <v>8219</v>
      </c>
    </row>
    <row r="3730" spans="1:2" x14ac:dyDescent="0.3">
      <c r="A3730">
        <v>20000</v>
      </c>
      <c r="B3730" t="s">
        <v>8221</v>
      </c>
    </row>
    <row r="3731" spans="1:2" x14ac:dyDescent="0.3">
      <c r="A3731">
        <v>5000</v>
      </c>
      <c r="B3731" t="s">
        <v>8221</v>
      </c>
    </row>
    <row r="3732" spans="1:2" x14ac:dyDescent="0.3">
      <c r="A3732">
        <v>1000</v>
      </c>
      <c r="B3732" t="s">
        <v>8221</v>
      </c>
    </row>
    <row r="3733" spans="1:2" x14ac:dyDescent="0.3">
      <c r="A3733">
        <v>5500</v>
      </c>
      <c r="B3733" t="s">
        <v>8221</v>
      </c>
    </row>
    <row r="3734" spans="1:2" x14ac:dyDescent="0.3">
      <c r="A3734">
        <v>850</v>
      </c>
      <c r="B3734" t="s">
        <v>8221</v>
      </c>
    </row>
    <row r="3735" spans="1:2" x14ac:dyDescent="0.3">
      <c r="A3735">
        <v>1500</v>
      </c>
      <c r="B3735" t="s">
        <v>8221</v>
      </c>
    </row>
    <row r="3736" spans="1:2" x14ac:dyDescent="0.3">
      <c r="A3736">
        <v>1500</v>
      </c>
      <c r="B3736" t="s">
        <v>8221</v>
      </c>
    </row>
    <row r="3737" spans="1:2" x14ac:dyDescent="0.3">
      <c r="A3737">
        <v>150</v>
      </c>
      <c r="B3737" t="s">
        <v>8221</v>
      </c>
    </row>
    <row r="3738" spans="1:2" x14ac:dyDescent="0.3">
      <c r="A3738">
        <v>1500</v>
      </c>
      <c r="B3738" t="s">
        <v>8221</v>
      </c>
    </row>
    <row r="3739" spans="1:2" x14ac:dyDescent="0.3">
      <c r="A3739">
        <v>700</v>
      </c>
      <c r="B3739" t="s">
        <v>8221</v>
      </c>
    </row>
    <row r="3740" spans="1:2" x14ac:dyDescent="0.3">
      <c r="A3740">
        <v>1500</v>
      </c>
      <c r="B3740" t="s">
        <v>8221</v>
      </c>
    </row>
    <row r="3741" spans="1:2" x14ac:dyDescent="0.3">
      <c r="A3741">
        <v>4000</v>
      </c>
      <c r="B3741" t="s">
        <v>8221</v>
      </c>
    </row>
    <row r="3742" spans="1:2" x14ac:dyDescent="0.3">
      <c r="A3742">
        <v>2000</v>
      </c>
      <c r="B3742" t="s">
        <v>8221</v>
      </c>
    </row>
    <row r="3743" spans="1:2" x14ac:dyDescent="0.3">
      <c r="A3743">
        <v>20000</v>
      </c>
      <c r="B3743" t="s">
        <v>8221</v>
      </c>
    </row>
    <row r="3744" spans="1:2" x14ac:dyDescent="0.3">
      <c r="A3744">
        <v>5000</v>
      </c>
      <c r="B3744" t="s">
        <v>8221</v>
      </c>
    </row>
    <row r="3745" spans="1:2" x14ac:dyDescent="0.3">
      <c r="A3745">
        <v>2200</v>
      </c>
      <c r="B3745" t="s">
        <v>8221</v>
      </c>
    </row>
    <row r="3746" spans="1:2" x14ac:dyDescent="0.3">
      <c r="A3746">
        <v>1200</v>
      </c>
      <c r="B3746" t="s">
        <v>8221</v>
      </c>
    </row>
    <row r="3747" spans="1:2" x14ac:dyDescent="0.3">
      <c r="A3747">
        <v>100</v>
      </c>
      <c r="B3747" t="s">
        <v>8221</v>
      </c>
    </row>
    <row r="3748" spans="1:2" x14ac:dyDescent="0.3">
      <c r="A3748">
        <v>8500</v>
      </c>
      <c r="B3748" t="s">
        <v>8221</v>
      </c>
    </row>
    <row r="3749" spans="1:2" x14ac:dyDescent="0.3">
      <c r="A3749">
        <v>2500</v>
      </c>
      <c r="B3749" t="s">
        <v>8221</v>
      </c>
    </row>
    <row r="3750" spans="1:2" x14ac:dyDescent="0.3">
      <c r="A3750">
        <v>5000</v>
      </c>
      <c r="B3750" t="s">
        <v>8219</v>
      </c>
    </row>
    <row r="3751" spans="1:2" x14ac:dyDescent="0.3">
      <c r="A3751">
        <v>500</v>
      </c>
      <c r="B3751" t="s">
        <v>8219</v>
      </c>
    </row>
    <row r="3752" spans="1:2" x14ac:dyDescent="0.3">
      <c r="A3752">
        <v>6000</v>
      </c>
      <c r="B3752" t="s">
        <v>8219</v>
      </c>
    </row>
    <row r="3753" spans="1:2" x14ac:dyDescent="0.3">
      <c r="A3753">
        <v>1000</v>
      </c>
      <c r="B3753" t="s">
        <v>8219</v>
      </c>
    </row>
    <row r="3754" spans="1:2" x14ac:dyDescent="0.3">
      <c r="A3754">
        <v>500</v>
      </c>
      <c r="B3754" t="s">
        <v>8219</v>
      </c>
    </row>
    <row r="3755" spans="1:2" x14ac:dyDescent="0.3">
      <c r="A3755">
        <v>5000</v>
      </c>
      <c r="B3755" t="s">
        <v>8219</v>
      </c>
    </row>
    <row r="3756" spans="1:2" x14ac:dyDescent="0.3">
      <c r="A3756">
        <v>2500</v>
      </c>
      <c r="B3756" t="s">
        <v>8219</v>
      </c>
    </row>
    <row r="3757" spans="1:2" x14ac:dyDescent="0.3">
      <c r="A3757">
        <v>550</v>
      </c>
      <c r="B3757" t="s">
        <v>8219</v>
      </c>
    </row>
    <row r="3758" spans="1:2" x14ac:dyDescent="0.3">
      <c r="A3758">
        <v>4500</v>
      </c>
      <c r="B3758" t="s">
        <v>8219</v>
      </c>
    </row>
    <row r="3759" spans="1:2" x14ac:dyDescent="0.3">
      <c r="A3759">
        <v>3500</v>
      </c>
      <c r="B3759" t="s">
        <v>8219</v>
      </c>
    </row>
    <row r="3760" spans="1:2" x14ac:dyDescent="0.3">
      <c r="A3760">
        <v>1500</v>
      </c>
      <c r="B3760" t="s">
        <v>8219</v>
      </c>
    </row>
    <row r="3761" spans="1:2" x14ac:dyDescent="0.3">
      <c r="A3761">
        <v>4000</v>
      </c>
      <c r="B3761" t="s">
        <v>8219</v>
      </c>
    </row>
    <row r="3762" spans="1:2" x14ac:dyDescent="0.3">
      <c r="A3762">
        <v>5000</v>
      </c>
      <c r="B3762" t="s">
        <v>8219</v>
      </c>
    </row>
    <row r="3763" spans="1:2" x14ac:dyDescent="0.3">
      <c r="A3763">
        <v>500</v>
      </c>
      <c r="B3763" t="s">
        <v>8219</v>
      </c>
    </row>
    <row r="3764" spans="1:2" x14ac:dyDescent="0.3">
      <c r="A3764">
        <v>1250</v>
      </c>
      <c r="B3764" t="s">
        <v>8219</v>
      </c>
    </row>
    <row r="3765" spans="1:2" x14ac:dyDescent="0.3">
      <c r="A3765">
        <v>5000</v>
      </c>
      <c r="B3765" t="s">
        <v>8219</v>
      </c>
    </row>
    <row r="3766" spans="1:2" x14ac:dyDescent="0.3">
      <c r="A3766">
        <v>1500</v>
      </c>
      <c r="B3766" t="s">
        <v>8219</v>
      </c>
    </row>
    <row r="3767" spans="1:2" x14ac:dyDescent="0.3">
      <c r="A3767">
        <v>7000</v>
      </c>
      <c r="B3767" t="s">
        <v>8219</v>
      </c>
    </row>
    <row r="3768" spans="1:2" x14ac:dyDescent="0.3">
      <c r="A3768">
        <v>10000</v>
      </c>
      <c r="B3768" t="s">
        <v>8219</v>
      </c>
    </row>
    <row r="3769" spans="1:2" x14ac:dyDescent="0.3">
      <c r="A3769">
        <v>2000</v>
      </c>
      <c r="B3769" t="s">
        <v>8219</v>
      </c>
    </row>
    <row r="3770" spans="1:2" x14ac:dyDescent="0.3">
      <c r="A3770">
        <v>4000</v>
      </c>
      <c r="B3770" t="s">
        <v>8219</v>
      </c>
    </row>
    <row r="3771" spans="1:2" x14ac:dyDescent="0.3">
      <c r="A3771">
        <v>1100</v>
      </c>
      <c r="B3771" t="s">
        <v>8219</v>
      </c>
    </row>
    <row r="3772" spans="1:2" x14ac:dyDescent="0.3">
      <c r="A3772">
        <v>2000</v>
      </c>
      <c r="B3772" t="s">
        <v>8219</v>
      </c>
    </row>
    <row r="3773" spans="1:2" x14ac:dyDescent="0.3">
      <c r="A3773">
        <v>1000</v>
      </c>
      <c r="B3773" t="s">
        <v>8219</v>
      </c>
    </row>
    <row r="3774" spans="1:2" x14ac:dyDescent="0.3">
      <c r="A3774">
        <v>5000</v>
      </c>
      <c r="B3774" t="s">
        <v>8219</v>
      </c>
    </row>
    <row r="3775" spans="1:2" x14ac:dyDescent="0.3">
      <c r="A3775">
        <v>5000</v>
      </c>
      <c r="B3775" t="s">
        <v>8219</v>
      </c>
    </row>
    <row r="3776" spans="1:2" x14ac:dyDescent="0.3">
      <c r="A3776">
        <v>2500</v>
      </c>
      <c r="B3776" t="s">
        <v>8219</v>
      </c>
    </row>
    <row r="3777" spans="1:2" x14ac:dyDescent="0.3">
      <c r="A3777">
        <v>2000</v>
      </c>
      <c r="B3777" t="s">
        <v>8219</v>
      </c>
    </row>
    <row r="3778" spans="1:2" x14ac:dyDescent="0.3">
      <c r="A3778">
        <v>8000</v>
      </c>
      <c r="B3778" t="s">
        <v>8219</v>
      </c>
    </row>
    <row r="3779" spans="1:2" x14ac:dyDescent="0.3">
      <c r="A3779">
        <v>2000</v>
      </c>
      <c r="B3779" t="s">
        <v>8219</v>
      </c>
    </row>
    <row r="3780" spans="1:2" x14ac:dyDescent="0.3">
      <c r="A3780">
        <v>2400</v>
      </c>
      <c r="B3780" t="s">
        <v>8219</v>
      </c>
    </row>
    <row r="3781" spans="1:2" x14ac:dyDescent="0.3">
      <c r="A3781">
        <v>15000</v>
      </c>
      <c r="B3781" t="s">
        <v>8219</v>
      </c>
    </row>
    <row r="3782" spans="1:2" x14ac:dyDescent="0.3">
      <c r="A3782">
        <v>2500</v>
      </c>
      <c r="B3782" t="s">
        <v>8219</v>
      </c>
    </row>
    <row r="3783" spans="1:2" x14ac:dyDescent="0.3">
      <c r="A3783">
        <v>4500</v>
      </c>
      <c r="B3783" t="s">
        <v>8219</v>
      </c>
    </row>
    <row r="3784" spans="1:2" x14ac:dyDescent="0.3">
      <c r="A3784">
        <v>2000</v>
      </c>
      <c r="B3784" t="s">
        <v>8219</v>
      </c>
    </row>
    <row r="3785" spans="1:2" x14ac:dyDescent="0.3">
      <c r="A3785">
        <v>1200</v>
      </c>
      <c r="B3785" t="s">
        <v>8219</v>
      </c>
    </row>
    <row r="3786" spans="1:2" x14ac:dyDescent="0.3">
      <c r="A3786">
        <v>1000</v>
      </c>
      <c r="B3786" t="s">
        <v>8219</v>
      </c>
    </row>
    <row r="3787" spans="1:2" x14ac:dyDescent="0.3">
      <c r="A3787">
        <v>2000</v>
      </c>
      <c r="B3787" t="s">
        <v>8219</v>
      </c>
    </row>
    <row r="3788" spans="1:2" x14ac:dyDescent="0.3">
      <c r="A3788">
        <v>6000</v>
      </c>
      <c r="B3788" t="s">
        <v>8219</v>
      </c>
    </row>
    <row r="3789" spans="1:2" x14ac:dyDescent="0.3">
      <c r="A3789">
        <v>350</v>
      </c>
      <c r="B3789" t="s">
        <v>8219</v>
      </c>
    </row>
    <row r="3790" spans="1:2" x14ac:dyDescent="0.3">
      <c r="A3790">
        <v>75000</v>
      </c>
      <c r="B3790" t="s">
        <v>8221</v>
      </c>
    </row>
    <row r="3791" spans="1:2" x14ac:dyDescent="0.3">
      <c r="A3791">
        <v>3550</v>
      </c>
      <c r="B3791" t="s">
        <v>8221</v>
      </c>
    </row>
    <row r="3792" spans="1:2" x14ac:dyDescent="0.3">
      <c r="A3792">
        <v>15000</v>
      </c>
      <c r="B3792" t="s">
        <v>8221</v>
      </c>
    </row>
    <row r="3793" spans="1:2" x14ac:dyDescent="0.3">
      <c r="A3793">
        <v>1500</v>
      </c>
      <c r="B3793" t="s">
        <v>8221</v>
      </c>
    </row>
    <row r="3794" spans="1:2" x14ac:dyDescent="0.3">
      <c r="A3794">
        <v>12500</v>
      </c>
      <c r="B3794" t="s">
        <v>8221</v>
      </c>
    </row>
    <row r="3795" spans="1:2" x14ac:dyDescent="0.3">
      <c r="A3795">
        <v>7000</v>
      </c>
      <c r="B3795" t="s">
        <v>8221</v>
      </c>
    </row>
    <row r="3796" spans="1:2" x14ac:dyDescent="0.3">
      <c r="A3796">
        <v>5000</v>
      </c>
      <c r="B3796" t="s">
        <v>8221</v>
      </c>
    </row>
    <row r="3797" spans="1:2" x14ac:dyDescent="0.3">
      <c r="A3797">
        <v>600</v>
      </c>
      <c r="B3797" t="s">
        <v>8221</v>
      </c>
    </row>
    <row r="3798" spans="1:2" x14ac:dyDescent="0.3">
      <c r="A3798">
        <v>22500</v>
      </c>
      <c r="B3798" t="s">
        <v>8221</v>
      </c>
    </row>
    <row r="3799" spans="1:2" x14ac:dyDescent="0.3">
      <c r="A3799">
        <v>6000</v>
      </c>
      <c r="B3799" t="s">
        <v>8221</v>
      </c>
    </row>
    <row r="3800" spans="1:2" x14ac:dyDescent="0.3">
      <c r="A3800">
        <v>70000</v>
      </c>
      <c r="B3800" t="s">
        <v>8221</v>
      </c>
    </row>
    <row r="3801" spans="1:2" x14ac:dyDescent="0.3">
      <c r="A3801">
        <v>10000</v>
      </c>
      <c r="B3801" t="s">
        <v>8221</v>
      </c>
    </row>
    <row r="3802" spans="1:2" x14ac:dyDescent="0.3">
      <c r="A3802">
        <v>22000</v>
      </c>
      <c r="B3802" t="s">
        <v>8221</v>
      </c>
    </row>
    <row r="3803" spans="1:2" x14ac:dyDescent="0.3">
      <c r="A3803">
        <v>5000</v>
      </c>
      <c r="B3803" t="s">
        <v>8221</v>
      </c>
    </row>
    <row r="3804" spans="1:2" x14ac:dyDescent="0.3">
      <c r="A3804">
        <v>3000</v>
      </c>
      <c r="B3804" t="s">
        <v>8221</v>
      </c>
    </row>
    <row r="3805" spans="1:2" x14ac:dyDescent="0.3">
      <c r="A3805">
        <v>12000</v>
      </c>
      <c r="B3805" t="s">
        <v>8221</v>
      </c>
    </row>
    <row r="3806" spans="1:2" x14ac:dyDescent="0.3">
      <c r="A3806">
        <v>8000</v>
      </c>
      <c r="B3806" t="s">
        <v>8221</v>
      </c>
    </row>
    <row r="3807" spans="1:2" x14ac:dyDescent="0.3">
      <c r="A3807">
        <v>150000</v>
      </c>
      <c r="B3807" t="s">
        <v>8221</v>
      </c>
    </row>
    <row r="3808" spans="1:2" x14ac:dyDescent="0.3">
      <c r="A3808">
        <v>7500</v>
      </c>
      <c r="B3808" t="s">
        <v>8221</v>
      </c>
    </row>
    <row r="3809" spans="1:2" x14ac:dyDescent="0.3">
      <c r="A3809">
        <v>1500</v>
      </c>
      <c r="B3809" t="s">
        <v>8221</v>
      </c>
    </row>
    <row r="3810" spans="1:2" x14ac:dyDescent="0.3">
      <c r="A3810">
        <v>1000</v>
      </c>
      <c r="B3810" t="s">
        <v>8219</v>
      </c>
    </row>
    <row r="3811" spans="1:2" x14ac:dyDescent="0.3">
      <c r="A3811">
        <v>2000</v>
      </c>
      <c r="B3811" t="s">
        <v>8219</v>
      </c>
    </row>
    <row r="3812" spans="1:2" x14ac:dyDescent="0.3">
      <c r="A3812">
        <v>1500</v>
      </c>
      <c r="B3812" t="s">
        <v>8219</v>
      </c>
    </row>
    <row r="3813" spans="1:2" x14ac:dyDescent="0.3">
      <c r="A3813">
        <v>250</v>
      </c>
      <c r="B3813" t="s">
        <v>8219</v>
      </c>
    </row>
    <row r="3814" spans="1:2" x14ac:dyDescent="0.3">
      <c r="A3814">
        <v>2000</v>
      </c>
      <c r="B3814" t="s">
        <v>8219</v>
      </c>
    </row>
    <row r="3815" spans="1:2" x14ac:dyDescent="0.3">
      <c r="A3815">
        <v>2100</v>
      </c>
      <c r="B3815" t="s">
        <v>8219</v>
      </c>
    </row>
    <row r="3816" spans="1:2" x14ac:dyDescent="0.3">
      <c r="A3816">
        <v>1500</v>
      </c>
      <c r="B3816" t="s">
        <v>8219</v>
      </c>
    </row>
    <row r="3817" spans="1:2" x14ac:dyDescent="0.3">
      <c r="A3817">
        <v>1000</v>
      </c>
      <c r="B3817" t="s">
        <v>8219</v>
      </c>
    </row>
    <row r="3818" spans="1:2" x14ac:dyDescent="0.3">
      <c r="A3818">
        <v>1500</v>
      </c>
      <c r="B3818" t="s">
        <v>8219</v>
      </c>
    </row>
    <row r="3819" spans="1:2" x14ac:dyDescent="0.3">
      <c r="A3819">
        <v>2000</v>
      </c>
      <c r="B3819" t="s">
        <v>8219</v>
      </c>
    </row>
    <row r="3820" spans="1:2" x14ac:dyDescent="0.3">
      <c r="A3820">
        <v>250</v>
      </c>
      <c r="B3820" t="s">
        <v>8219</v>
      </c>
    </row>
    <row r="3821" spans="1:2" x14ac:dyDescent="0.3">
      <c r="A3821">
        <v>1000</v>
      </c>
      <c r="B3821" t="s">
        <v>8219</v>
      </c>
    </row>
    <row r="3822" spans="1:2" x14ac:dyDescent="0.3">
      <c r="A3822">
        <v>300</v>
      </c>
      <c r="B3822" t="s">
        <v>8219</v>
      </c>
    </row>
    <row r="3823" spans="1:2" x14ac:dyDescent="0.3">
      <c r="A3823">
        <v>3500</v>
      </c>
      <c r="B3823" t="s">
        <v>8219</v>
      </c>
    </row>
    <row r="3824" spans="1:2" x14ac:dyDescent="0.3">
      <c r="A3824">
        <v>5000</v>
      </c>
      <c r="B3824" t="s">
        <v>8219</v>
      </c>
    </row>
    <row r="3825" spans="1:2" x14ac:dyDescent="0.3">
      <c r="A3825">
        <v>2500</v>
      </c>
      <c r="B3825" t="s">
        <v>8219</v>
      </c>
    </row>
    <row r="3826" spans="1:2" x14ac:dyDescent="0.3">
      <c r="A3826">
        <v>250</v>
      </c>
      <c r="B3826" t="s">
        <v>8219</v>
      </c>
    </row>
    <row r="3827" spans="1:2" x14ac:dyDescent="0.3">
      <c r="A3827">
        <v>5000</v>
      </c>
      <c r="B3827" t="s">
        <v>8219</v>
      </c>
    </row>
    <row r="3828" spans="1:2" x14ac:dyDescent="0.3">
      <c r="A3828">
        <v>600</v>
      </c>
      <c r="B3828" t="s">
        <v>8219</v>
      </c>
    </row>
    <row r="3829" spans="1:2" x14ac:dyDescent="0.3">
      <c r="A3829">
        <v>3000</v>
      </c>
      <c r="B3829" t="s">
        <v>8219</v>
      </c>
    </row>
    <row r="3830" spans="1:2" x14ac:dyDescent="0.3">
      <c r="A3830">
        <v>5000</v>
      </c>
      <c r="B3830" t="s">
        <v>8219</v>
      </c>
    </row>
    <row r="3831" spans="1:2" x14ac:dyDescent="0.3">
      <c r="A3831">
        <v>500</v>
      </c>
      <c r="B3831" t="s">
        <v>8219</v>
      </c>
    </row>
    <row r="3832" spans="1:2" x14ac:dyDescent="0.3">
      <c r="A3832">
        <v>100</v>
      </c>
      <c r="B3832" t="s">
        <v>8219</v>
      </c>
    </row>
    <row r="3833" spans="1:2" x14ac:dyDescent="0.3">
      <c r="A3833">
        <v>500</v>
      </c>
      <c r="B3833" t="s">
        <v>8219</v>
      </c>
    </row>
    <row r="3834" spans="1:2" x14ac:dyDescent="0.3">
      <c r="A3834">
        <v>1200</v>
      </c>
      <c r="B3834" t="s">
        <v>8219</v>
      </c>
    </row>
    <row r="3835" spans="1:2" x14ac:dyDescent="0.3">
      <c r="A3835">
        <v>1200</v>
      </c>
      <c r="B3835" t="s">
        <v>8219</v>
      </c>
    </row>
    <row r="3836" spans="1:2" x14ac:dyDescent="0.3">
      <c r="A3836">
        <v>3000</v>
      </c>
      <c r="B3836" t="s">
        <v>8219</v>
      </c>
    </row>
    <row r="3837" spans="1:2" x14ac:dyDescent="0.3">
      <c r="A3837">
        <v>200</v>
      </c>
      <c r="B3837" t="s">
        <v>8219</v>
      </c>
    </row>
    <row r="3838" spans="1:2" x14ac:dyDescent="0.3">
      <c r="A3838">
        <v>800</v>
      </c>
      <c r="B3838" t="s">
        <v>8219</v>
      </c>
    </row>
    <row r="3839" spans="1:2" x14ac:dyDescent="0.3">
      <c r="A3839">
        <v>2000</v>
      </c>
      <c r="B3839" t="s">
        <v>8219</v>
      </c>
    </row>
    <row r="3840" spans="1:2" x14ac:dyDescent="0.3">
      <c r="A3840">
        <v>100000</v>
      </c>
      <c r="B3840" t="s">
        <v>8219</v>
      </c>
    </row>
    <row r="3841" spans="1:2" x14ac:dyDescent="0.3">
      <c r="A3841">
        <v>2000</v>
      </c>
      <c r="B3841" t="s">
        <v>8219</v>
      </c>
    </row>
    <row r="3842" spans="1:2" x14ac:dyDescent="0.3">
      <c r="A3842">
        <v>1</v>
      </c>
      <c r="B3842" t="s">
        <v>8219</v>
      </c>
    </row>
    <row r="3843" spans="1:2" x14ac:dyDescent="0.3">
      <c r="A3843">
        <v>10000</v>
      </c>
      <c r="B3843" t="s">
        <v>8221</v>
      </c>
    </row>
    <row r="3844" spans="1:2" x14ac:dyDescent="0.3">
      <c r="A3844">
        <v>5000</v>
      </c>
      <c r="B3844" t="s">
        <v>8221</v>
      </c>
    </row>
    <row r="3845" spans="1:2" x14ac:dyDescent="0.3">
      <c r="A3845">
        <v>5000</v>
      </c>
      <c r="B3845" t="s">
        <v>8221</v>
      </c>
    </row>
    <row r="3846" spans="1:2" x14ac:dyDescent="0.3">
      <c r="A3846">
        <v>9800</v>
      </c>
      <c r="B3846" t="s">
        <v>8221</v>
      </c>
    </row>
    <row r="3847" spans="1:2" x14ac:dyDescent="0.3">
      <c r="A3847">
        <v>40000</v>
      </c>
      <c r="B3847" t="s">
        <v>8221</v>
      </c>
    </row>
    <row r="3848" spans="1:2" x14ac:dyDescent="0.3">
      <c r="A3848">
        <v>7000</v>
      </c>
      <c r="B3848" t="s">
        <v>8221</v>
      </c>
    </row>
    <row r="3849" spans="1:2" x14ac:dyDescent="0.3">
      <c r="A3849">
        <v>10500</v>
      </c>
      <c r="B3849" t="s">
        <v>8221</v>
      </c>
    </row>
    <row r="3850" spans="1:2" x14ac:dyDescent="0.3">
      <c r="A3850">
        <v>13000</v>
      </c>
      <c r="B3850" t="s">
        <v>8221</v>
      </c>
    </row>
    <row r="3851" spans="1:2" x14ac:dyDescent="0.3">
      <c r="A3851">
        <v>30000</v>
      </c>
      <c r="B3851" t="s">
        <v>8221</v>
      </c>
    </row>
    <row r="3852" spans="1:2" x14ac:dyDescent="0.3">
      <c r="A3852">
        <v>1000</v>
      </c>
      <c r="B3852" t="s">
        <v>8221</v>
      </c>
    </row>
    <row r="3853" spans="1:2" x14ac:dyDescent="0.3">
      <c r="A3853">
        <v>2500</v>
      </c>
      <c r="B3853" t="s">
        <v>8221</v>
      </c>
    </row>
    <row r="3854" spans="1:2" x14ac:dyDescent="0.3">
      <c r="A3854">
        <v>10000</v>
      </c>
      <c r="B3854" t="s">
        <v>8221</v>
      </c>
    </row>
    <row r="3855" spans="1:2" x14ac:dyDescent="0.3">
      <c r="A3855">
        <v>100000</v>
      </c>
      <c r="B3855" t="s">
        <v>8221</v>
      </c>
    </row>
    <row r="3856" spans="1:2" x14ac:dyDescent="0.3">
      <c r="A3856">
        <v>11000</v>
      </c>
      <c r="B3856" t="s">
        <v>8221</v>
      </c>
    </row>
    <row r="3857" spans="1:2" x14ac:dyDescent="0.3">
      <c r="A3857">
        <v>1000</v>
      </c>
      <c r="B3857" t="s">
        <v>8221</v>
      </c>
    </row>
    <row r="3858" spans="1:2" x14ac:dyDescent="0.3">
      <c r="A3858">
        <v>5000</v>
      </c>
      <c r="B3858" t="s">
        <v>8221</v>
      </c>
    </row>
    <row r="3859" spans="1:2" x14ac:dyDescent="0.3">
      <c r="A3859">
        <v>5000</v>
      </c>
      <c r="B3859" t="s">
        <v>8221</v>
      </c>
    </row>
    <row r="3860" spans="1:2" x14ac:dyDescent="0.3">
      <c r="A3860">
        <v>500</v>
      </c>
      <c r="B3860" t="s">
        <v>8221</v>
      </c>
    </row>
    <row r="3861" spans="1:2" x14ac:dyDescent="0.3">
      <c r="A3861">
        <v>2500</v>
      </c>
      <c r="B3861" t="s">
        <v>8221</v>
      </c>
    </row>
    <row r="3862" spans="1:2" x14ac:dyDescent="0.3">
      <c r="A3862">
        <v>6000</v>
      </c>
      <c r="B3862" t="s">
        <v>8221</v>
      </c>
    </row>
    <row r="3863" spans="1:2" x14ac:dyDescent="0.3">
      <c r="A3863">
        <v>2000</v>
      </c>
      <c r="B3863" t="s">
        <v>8221</v>
      </c>
    </row>
    <row r="3864" spans="1:2" x14ac:dyDescent="0.3">
      <c r="A3864">
        <v>7500</v>
      </c>
      <c r="B3864" t="s">
        <v>8221</v>
      </c>
    </row>
    <row r="3865" spans="1:2" x14ac:dyDescent="0.3">
      <c r="A3865">
        <v>6000</v>
      </c>
      <c r="B3865" t="s">
        <v>8221</v>
      </c>
    </row>
    <row r="3866" spans="1:2" x14ac:dyDescent="0.3">
      <c r="A3866">
        <v>5000</v>
      </c>
      <c r="B3866" t="s">
        <v>8221</v>
      </c>
    </row>
    <row r="3867" spans="1:2" x14ac:dyDescent="0.3">
      <c r="A3867">
        <v>2413</v>
      </c>
      <c r="B3867" t="s">
        <v>8221</v>
      </c>
    </row>
    <row r="3868" spans="1:2" x14ac:dyDescent="0.3">
      <c r="A3868">
        <v>2000</v>
      </c>
      <c r="B3868" t="s">
        <v>8221</v>
      </c>
    </row>
    <row r="3869" spans="1:2" x14ac:dyDescent="0.3">
      <c r="A3869">
        <v>2000</v>
      </c>
      <c r="B3869" t="s">
        <v>8221</v>
      </c>
    </row>
    <row r="3870" spans="1:2" x14ac:dyDescent="0.3">
      <c r="A3870">
        <v>5000</v>
      </c>
      <c r="B3870" t="s">
        <v>8220</v>
      </c>
    </row>
    <row r="3871" spans="1:2" x14ac:dyDescent="0.3">
      <c r="A3871">
        <v>13111</v>
      </c>
      <c r="B3871" t="s">
        <v>8220</v>
      </c>
    </row>
    <row r="3872" spans="1:2" x14ac:dyDescent="0.3">
      <c r="A3872">
        <v>10000</v>
      </c>
      <c r="B3872" t="s">
        <v>8220</v>
      </c>
    </row>
    <row r="3873" spans="1:2" x14ac:dyDescent="0.3">
      <c r="A3873">
        <v>1500</v>
      </c>
      <c r="B3873" t="s">
        <v>8220</v>
      </c>
    </row>
    <row r="3874" spans="1:2" x14ac:dyDescent="0.3">
      <c r="A3874">
        <v>15000</v>
      </c>
      <c r="B3874" t="s">
        <v>8220</v>
      </c>
    </row>
    <row r="3875" spans="1:2" x14ac:dyDescent="0.3">
      <c r="A3875">
        <v>5500</v>
      </c>
      <c r="B3875" t="s">
        <v>8220</v>
      </c>
    </row>
    <row r="3876" spans="1:2" x14ac:dyDescent="0.3">
      <c r="A3876">
        <v>620</v>
      </c>
      <c r="B3876" t="s">
        <v>8220</v>
      </c>
    </row>
    <row r="3877" spans="1:2" x14ac:dyDescent="0.3">
      <c r="A3877">
        <v>30000</v>
      </c>
      <c r="B3877" t="s">
        <v>8220</v>
      </c>
    </row>
    <row r="3878" spans="1:2" x14ac:dyDescent="0.3">
      <c r="A3878">
        <v>3900</v>
      </c>
      <c r="B3878" t="s">
        <v>8220</v>
      </c>
    </row>
    <row r="3879" spans="1:2" x14ac:dyDescent="0.3">
      <c r="A3879">
        <v>25000</v>
      </c>
      <c r="B3879" t="s">
        <v>8220</v>
      </c>
    </row>
    <row r="3880" spans="1:2" x14ac:dyDescent="0.3">
      <c r="A3880">
        <v>18000</v>
      </c>
      <c r="B3880" t="s">
        <v>8220</v>
      </c>
    </row>
    <row r="3881" spans="1:2" x14ac:dyDescent="0.3">
      <c r="A3881">
        <v>15000</v>
      </c>
      <c r="B3881" t="s">
        <v>8220</v>
      </c>
    </row>
    <row r="3882" spans="1:2" x14ac:dyDescent="0.3">
      <c r="A3882">
        <v>7500</v>
      </c>
      <c r="B3882" t="s">
        <v>8220</v>
      </c>
    </row>
    <row r="3883" spans="1:2" x14ac:dyDescent="0.3">
      <c r="A3883">
        <v>500</v>
      </c>
      <c r="B3883" t="s">
        <v>8220</v>
      </c>
    </row>
    <row r="3884" spans="1:2" x14ac:dyDescent="0.3">
      <c r="A3884">
        <v>30000</v>
      </c>
      <c r="B3884" t="s">
        <v>8220</v>
      </c>
    </row>
    <row r="3885" spans="1:2" x14ac:dyDescent="0.3">
      <c r="A3885">
        <v>15000</v>
      </c>
      <c r="B3885" t="s">
        <v>8220</v>
      </c>
    </row>
    <row r="3886" spans="1:2" x14ac:dyDescent="0.3">
      <c r="A3886">
        <v>10000</v>
      </c>
      <c r="B3886" t="s">
        <v>8220</v>
      </c>
    </row>
    <row r="3887" spans="1:2" x14ac:dyDescent="0.3">
      <c r="A3887">
        <v>375000</v>
      </c>
      <c r="B3887" t="s">
        <v>8220</v>
      </c>
    </row>
    <row r="3888" spans="1:2" x14ac:dyDescent="0.3">
      <c r="A3888">
        <v>10000</v>
      </c>
      <c r="B3888" t="s">
        <v>8220</v>
      </c>
    </row>
    <row r="3889" spans="1:2" x14ac:dyDescent="0.3">
      <c r="A3889">
        <v>2000</v>
      </c>
      <c r="B3889" t="s">
        <v>8220</v>
      </c>
    </row>
    <row r="3890" spans="1:2" x14ac:dyDescent="0.3">
      <c r="A3890">
        <v>2000</v>
      </c>
      <c r="B3890" t="s">
        <v>8221</v>
      </c>
    </row>
    <row r="3891" spans="1:2" x14ac:dyDescent="0.3">
      <c r="A3891">
        <v>8000</v>
      </c>
      <c r="B3891" t="s">
        <v>8221</v>
      </c>
    </row>
    <row r="3892" spans="1:2" x14ac:dyDescent="0.3">
      <c r="A3892">
        <v>15000</v>
      </c>
      <c r="B3892" t="s">
        <v>8221</v>
      </c>
    </row>
    <row r="3893" spans="1:2" x14ac:dyDescent="0.3">
      <c r="A3893">
        <v>800</v>
      </c>
      <c r="B3893" t="s">
        <v>8221</v>
      </c>
    </row>
    <row r="3894" spans="1:2" x14ac:dyDescent="0.3">
      <c r="A3894">
        <v>1000</v>
      </c>
      <c r="B3894" t="s">
        <v>8221</v>
      </c>
    </row>
    <row r="3895" spans="1:2" x14ac:dyDescent="0.3">
      <c r="A3895">
        <v>50000</v>
      </c>
      <c r="B3895" t="s">
        <v>8221</v>
      </c>
    </row>
    <row r="3896" spans="1:2" x14ac:dyDescent="0.3">
      <c r="A3896">
        <v>15000</v>
      </c>
      <c r="B3896" t="s">
        <v>8221</v>
      </c>
    </row>
    <row r="3897" spans="1:2" x14ac:dyDescent="0.3">
      <c r="A3897">
        <v>1000</v>
      </c>
      <c r="B3897" t="s">
        <v>8221</v>
      </c>
    </row>
    <row r="3898" spans="1:2" x14ac:dyDescent="0.3">
      <c r="A3898">
        <v>1600</v>
      </c>
      <c r="B3898" t="s">
        <v>8221</v>
      </c>
    </row>
    <row r="3899" spans="1:2" x14ac:dyDescent="0.3">
      <c r="A3899">
        <v>2500</v>
      </c>
      <c r="B3899" t="s">
        <v>8221</v>
      </c>
    </row>
    <row r="3900" spans="1:2" x14ac:dyDescent="0.3">
      <c r="A3900">
        <v>2500</v>
      </c>
      <c r="B3900" t="s">
        <v>8221</v>
      </c>
    </row>
    <row r="3901" spans="1:2" x14ac:dyDescent="0.3">
      <c r="A3901">
        <v>10000</v>
      </c>
      <c r="B3901" t="s">
        <v>8221</v>
      </c>
    </row>
    <row r="3902" spans="1:2" x14ac:dyDescent="0.3">
      <c r="A3902">
        <v>2500</v>
      </c>
      <c r="B3902" t="s">
        <v>8221</v>
      </c>
    </row>
    <row r="3903" spans="1:2" x14ac:dyDescent="0.3">
      <c r="A3903">
        <v>3000</v>
      </c>
      <c r="B3903" t="s">
        <v>8221</v>
      </c>
    </row>
    <row r="3904" spans="1:2" x14ac:dyDescent="0.3">
      <c r="A3904">
        <v>3000</v>
      </c>
      <c r="B3904" t="s">
        <v>8221</v>
      </c>
    </row>
    <row r="3905" spans="1:2" x14ac:dyDescent="0.3">
      <c r="A3905">
        <v>1500</v>
      </c>
      <c r="B3905" t="s">
        <v>8221</v>
      </c>
    </row>
    <row r="3906" spans="1:2" x14ac:dyDescent="0.3">
      <c r="A3906">
        <v>10000</v>
      </c>
      <c r="B3906" t="s">
        <v>8221</v>
      </c>
    </row>
    <row r="3907" spans="1:2" x14ac:dyDescent="0.3">
      <c r="A3907">
        <v>1500</v>
      </c>
      <c r="B3907" t="s">
        <v>8221</v>
      </c>
    </row>
    <row r="3908" spans="1:2" x14ac:dyDescent="0.3">
      <c r="A3908">
        <v>1500</v>
      </c>
      <c r="B3908" t="s">
        <v>8221</v>
      </c>
    </row>
    <row r="3909" spans="1:2" x14ac:dyDescent="0.3">
      <c r="A3909">
        <v>1000</v>
      </c>
      <c r="B3909" t="s">
        <v>8221</v>
      </c>
    </row>
    <row r="3910" spans="1:2" x14ac:dyDescent="0.3">
      <c r="A3910">
        <v>750</v>
      </c>
      <c r="B3910" t="s">
        <v>8221</v>
      </c>
    </row>
    <row r="3911" spans="1:2" x14ac:dyDescent="0.3">
      <c r="A3911">
        <v>60000</v>
      </c>
      <c r="B3911" t="s">
        <v>8221</v>
      </c>
    </row>
    <row r="3912" spans="1:2" x14ac:dyDescent="0.3">
      <c r="A3912">
        <v>6000</v>
      </c>
      <c r="B3912" t="s">
        <v>8221</v>
      </c>
    </row>
    <row r="3913" spans="1:2" x14ac:dyDescent="0.3">
      <c r="A3913">
        <v>8000</v>
      </c>
      <c r="B3913" t="s">
        <v>8221</v>
      </c>
    </row>
    <row r="3914" spans="1:2" x14ac:dyDescent="0.3">
      <c r="A3914">
        <v>15000</v>
      </c>
      <c r="B3914" t="s">
        <v>8221</v>
      </c>
    </row>
    <row r="3915" spans="1:2" x14ac:dyDescent="0.3">
      <c r="A3915">
        <v>10000</v>
      </c>
      <c r="B3915" t="s">
        <v>8221</v>
      </c>
    </row>
    <row r="3916" spans="1:2" x14ac:dyDescent="0.3">
      <c r="A3916">
        <v>2500</v>
      </c>
      <c r="B3916" t="s">
        <v>8221</v>
      </c>
    </row>
    <row r="3917" spans="1:2" x14ac:dyDescent="0.3">
      <c r="A3917">
        <v>1500</v>
      </c>
      <c r="B3917" t="s">
        <v>8221</v>
      </c>
    </row>
    <row r="3918" spans="1:2" x14ac:dyDescent="0.3">
      <c r="A3918">
        <v>2000</v>
      </c>
      <c r="B3918" t="s">
        <v>8221</v>
      </c>
    </row>
    <row r="3919" spans="1:2" x14ac:dyDescent="0.3">
      <c r="A3919">
        <v>3500</v>
      </c>
      <c r="B3919" t="s">
        <v>8221</v>
      </c>
    </row>
    <row r="3920" spans="1:2" x14ac:dyDescent="0.3">
      <c r="A3920">
        <v>60000</v>
      </c>
      <c r="B3920" t="s">
        <v>8221</v>
      </c>
    </row>
    <row r="3921" spans="1:2" x14ac:dyDescent="0.3">
      <c r="A3921">
        <v>5000</v>
      </c>
      <c r="B3921" t="s">
        <v>8221</v>
      </c>
    </row>
    <row r="3922" spans="1:2" x14ac:dyDescent="0.3">
      <c r="A3922">
        <v>2500</v>
      </c>
      <c r="B3922" t="s">
        <v>8221</v>
      </c>
    </row>
    <row r="3923" spans="1:2" x14ac:dyDescent="0.3">
      <c r="A3923">
        <v>3000</v>
      </c>
      <c r="B3923" t="s">
        <v>8221</v>
      </c>
    </row>
    <row r="3924" spans="1:2" x14ac:dyDescent="0.3">
      <c r="A3924">
        <v>750</v>
      </c>
      <c r="B3924" t="s">
        <v>8221</v>
      </c>
    </row>
    <row r="3925" spans="1:2" x14ac:dyDescent="0.3">
      <c r="A3925">
        <v>11500</v>
      </c>
      <c r="B3925" t="s">
        <v>8221</v>
      </c>
    </row>
    <row r="3926" spans="1:2" x14ac:dyDescent="0.3">
      <c r="A3926">
        <v>15000</v>
      </c>
      <c r="B3926" t="s">
        <v>8221</v>
      </c>
    </row>
    <row r="3927" spans="1:2" x14ac:dyDescent="0.3">
      <c r="A3927">
        <v>150</v>
      </c>
      <c r="B3927" t="s">
        <v>8221</v>
      </c>
    </row>
    <row r="3928" spans="1:2" x14ac:dyDescent="0.3">
      <c r="A3928">
        <v>5000</v>
      </c>
      <c r="B3928" t="s">
        <v>8221</v>
      </c>
    </row>
    <row r="3929" spans="1:2" x14ac:dyDescent="0.3">
      <c r="A3929">
        <v>2500</v>
      </c>
      <c r="B3929" t="s">
        <v>8221</v>
      </c>
    </row>
    <row r="3930" spans="1:2" x14ac:dyDescent="0.3">
      <c r="A3930">
        <v>5000</v>
      </c>
      <c r="B3930" t="s">
        <v>8221</v>
      </c>
    </row>
    <row r="3931" spans="1:2" x14ac:dyDescent="0.3">
      <c r="A3931">
        <v>20000</v>
      </c>
      <c r="B3931" t="s">
        <v>8221</v>
      </c>
    </row>
    <row r="3932" spans="1:2" x14ac:dyDescent="0.3">
      <c r="A3932">
        <v>10000</v>
      </c>
      <c r="B3932" t="s">
        <v>8221</v>
      </c>
    </row>
    <row r="3933" spans="1:2" x14ac:dyDescent="0.3">
      <c r="A3933">
        <v>8000</v>
      </c>
      <c r="B3933" t="s">
        <v>8221</v>
      </c>
    </row>
    <row r="3934" spans="1:2" x14ac:dyDescent="0.3">
      <c r="A3934">
        <v>12000</v>
      </c>
      <c r="B3934" t="s">
        <v>8221</v>
      </c>
    </row>
    <row r="3935" spans="1:2" x14ac:dyDescent="0.3">
      <c r="A3935">
        <v>7000</v>
      </c>
      <c r="B3935" t="s">
        <v>8221</v>
      </c>
    </row>
    <row r="3936" spans="1:2" x14ac:dyDescent="0.3">
      <c r="A3936">
        <v>5000</v>
      </c>
      <c r="B3936" t="s">
        <v>8221</v>
      </c>
    </row>
    <row r="3937" spans="1:2" x14ac:dyDescent="0.3">
      <c r="A3937">
        <v>3000</v>
      </c>
      <c r="B3937" t="s">
        <v>8221</v>
      </c>
    </row>
    <row r="3938" spans="1:2" x14ac:dyDescent="0.3">
      <c r="A3938">
        <v>20000</v>
      </c>
      <c r="B3938" t="s">
        <v>8221</v>
      </c>
    </row>
    <row r="3939" spans="1:2" x14ac:dyDescent="0.3">
      <c r="A3939">
        <v>2885</v>
      </c>
      <c r="B3939" t="s">
        <v>8221</v>
      </c>
    </row>
    <row r="3940" spans="1:2" x14ac:dyDescent="0.3">
      <c r="A3940">
        <v>3255</v>
      </c>
      <c r="B3940" t="s">
        <v>8221</v>
      </c>
    </row>
    <row r="3941" spans="1:2" x14ac:dyDescent="0.3">
      <c r="A3941">
        <v>5000</v>
      </c>
      <c r="B3941" t="s">
        <v>8221</v>
      </c>
    </row>
    <row r="3942" spans="1:2" x14ac:dyDescent="0.3">
      <c r="A3942">
        <v>5000</v>
      </c>
      <c r="B3942" t="s">
        <v>8221</v>
      </c>
    </row>
    <row r="3943" spans="1:2" x14ac:dyDescent="0.3">
      <c r="A3943">
        <v>5500</v>
      </c>
      <c r="B3943" t="s">
        <v>8221</v>
      </c>
    </row>
    <row r="3944" spans="1:2" x14ac:dyDescent="0.3">
      <c r="A3944">
        <v>1200</v>
      </c>
      <c r="B3944" t="s">
        <v>8221</v>
      </c>
    </row>
    <row r="3945" spans="1:2" x14ac:dyDescent="0.3">
      <c r="A3945">
        <v>5000</v>
      </c>
      <c r="B3945" t="s">
        <v>8221</v>
      </c>
    </row>
    <row r="3946" spans="1:2" x14ac:dyDescent="0.3">
      <c r="A3946">
        <v>5000</v>
      </c>
      <c r="B3946" t="s">
        <v>8221</v>
      </c>
    </row>
    <row r="3947" spans="1:2" x14ac:dyDescent="0.3">
      <c r="A3947">
        <v>2000</v>
      </c>
      <c r="B3947" t="s">
        <v>8221</v>
      </c>
    </row>
    <row r="3948" spans="1:2" x14ac:dyDescent="0.3">
      <c r="A3948">
        <v>6000</v>
      </c>
      <c r="B3948" t="s">
        <v>8221</v>
      </c>
    </row>
    <row r="3949" spans="1:2" x14ac:dyDescent="0.3">
      <c r="A3949">
        <v>3000</v>
      </c>
      <c r="B3949" t="s">
        <v>8221</v>
      </c>
    </row>
    <row r="3950" spans="1:2" x14ac:dyDescent="0.3">
      <c r="A3950">
        <v>30000</v>
      </c>
      <c r="B3950" t="s">
        <v>8221</v>
      </c>
    </row>
    <row r="3951" spans="1:2" x14ac:dyDescent="0.3">
      <c r="A3951">
        <v>10000</v>
      </c>
      <c r="B3951" t="s">
        <v>8221</v>
      </c>
    </row>
    <row r="3952" spans="1:2" x14ac:dyDescent="0.3">
      <c r="A3952">
        <v>4000</v>
      </c>
      <c r="B3952" t="s">
        <v>8221</v>
      </c>
    </row>
    <row r="3953" spans="1:2" x14ac:dyDescent="0.3">
      <c r="A3953">
        <v>200000</v>
      </c>
      <c r="B3953" t="s">
        <v>8221</v>
      </c>
    </row>
    <row r="3954" spans="1:2" x14ac:dyDescent="0.3">
      <c r="A3954">
        <v>26000</v>
      </c>
      <c r="B3954" t="s">
        <v>8221</v>
      </c>
    </row>
    <row r="3955" spans="1:2" x14ac:dyDescent="0.3">
      <c r="A3955">
        <v>17600</v>
      </c>
      <c r="B3955" t="s">
        <v>8221</v>
      </c>
    </row>
    <row r="3956" spans="1:2" x14ac:dyDescent="0.3">
      <c r="A3956">
        <v>25000</v>
      </c>
      <c r="B3956" t="s">
        <v>8221</v>
      </c>
    </row>
    <row r="3957" spans="1:2" x14ac:dyDescent="0.3">
      <c r="A3957">
        <v>1750</v>
      </c>
      <c r="B3957" t="s">
        <v>8221</v>
      </c>
    </row>
    <row r="3958" spans="1:2" x14ac:dyDescent="0.3">
      <c r="A3958">
        <v>5500</v>
      </c>
      <c r="B3958" t="s">
        <v>8221</v>
      </c>
    </row>
    <row r="3959" spans="1:2" x14ac:dyDescent="0.3">
      <c r="A3959">
        <v>28000</v>
      </c>
      <c r="B3959" t="s">
        <v>8221</v>
      </c>
    </row>
    <row r="3960" spans="1:2" x14ac:dyDescent="0.3">
      <c r="A3960">
        <v>2000</v>
      </c>
      <c r="B3960" t="s">
        <v>8221</v>
      </c>
    </row>
    <row r="3961" spans="1:2" x14ac:dyDescent="0.3">
      <c r="A3961">
        <v>1200</v>
      </c>
      <c r="B3961" t="s">
        <v>8221</v>
      </c>
    </row>
    <row r="3962" spans="1:2" x14ac:dyDescent="0.3">
      <c r="A3962">
        <v>3000</v>
      </c>
      <c r="B3962" t="s">
        <v>8221</v>
      </c>
    </row>
    <row r="3963" spans="1:2" x14ac:dyDescent="0.3">
      <c r="A3963">
        <v>5000</v>
      </c>
      <c r="B3963" t="s">
        <v>8221</v>
      </c>
    </row>
    <row r="3964" spans="1:2" x14ac:dyDescent="0.3">
      <c r="A3964">
        <v>1400</v>
      </c>
      <c r="B3964" t="s">
        <v>8221</v>
      </c>
    </row>
    <row r="3965" spans="1:2" x14ac:dyDescent="0.3">
      <c r="A3965">
        <v>10000</v>
      </c>
      <c r="B3965" t="s">
        <v>8221</v>
      </c>
    </row>
    <row r="3966" spans="1:2" x14ac:dyDescent="0.3">
      <c r="A3966">
        <v>2000</v>
      </c>
      <c r="B3966" t="s">
        <v>8221</v>
      </c>
    </row>
    <row r="3967" spans="1:2" x14ac:dyDescent="0.3">
      <c r="A3967">
        <v>2000</v>
      </c>
      <c r="B3967" t="s">
        <v>8221</v>
      </c>
    </row>
    <row r="3968" spans="1:2" x14ac:dyDescent="0.3">
      <c r="A3968">
        <v>7500</v>
      </c>
      <c r="B3968" t="s">
        <v>8221</v>
      </c>
    </row>
    <row r="3969" spans="1:2" x14ac:dyDescent="0.3">
      <c r="A3969">
        <v>1700</v>
      </c>
      <c r="B3969" t="s">
        <v>8221</v>
      </c>
    </row>
    <row r="3970" spans="1:2" x14ac:dyDescent="0.3">
      <c r="A3970">
        <v>5000</v>
      </c>
      <c r="B3970" t="s">
        <v>8221</v>
      </c>
    </row>
    <row r="3971" spans="1:2" x14ac:dyDescent="0.3">
      <c r="A3971">
        <v>2825</v>
      </c>
      <c r="B3971" t="s">
        <v>8221</v>
      </c>
    </row>
    <row r="3972" spans="1:2" x14ac:dyDescent="0.3">
      <c r="A3972">
        <v>15000</v>
      </c>
      <c r="B3972" t="s">
        <v>8221</v>
      </c>
    </row>
    <row r="3973" spans="1:2" x14ac:dyDescent="0.3">
      <c r="A3973">
        <v>14000</v>
      </c>
      <c r="B3973" t="s">
        <v>8221</v>
      </c>
    </row>
    <row r="3974" spans="1:2" x14ac:dyDescent="0.3">
      <c r="A3974">
        <v>1000</v>
      </c>
      <c r="B3974" t="s">
        <v>8221</v>
      </c>
    </row>
    <row r="3975" spans="1:2" x14ac:dyDescent="0.3">
      <c r="A3975">
        <v>5000</v>
      </c>
      <c r="B3975" t="s">
        <v>8221</v>
      </c>
    </row>
    <row r="3976" spans="1:2" x14ac:dyDescent="0.3">
      <c r="A3976">
        <v>1000</v>
      </c>
      <c r="B3976" t="s">
        <v>8221</v>
      </c>
    </row>
    <row r="3977" spans="1:2" x14ac:dyDescent="0.3">
      <c r="A3977">
        <v>678</v>
      </c>
      <c r="B3977" t="s">
        <v>8221</v>
      </c>
    </row>
    <row r="3978" spans="1:2" x14ac:dyDescent="0.3">
      <c r="A3978">
        <v>1300</v>
      </c>
      <c r="B3978" t="s">
        <v>8221</v>
      </c>
    </row>
    <row r="3979" spans="1:2" x14ac:dyDescent="0.3">
      <c r="A3979">
        <v>90000</v>
      </c>
      <c r="B3979" t="s">
        <v>8221</v>
      </c>
    </row>
    <row r="3980" spans="1:2" x14ac:dyDescent="0.3">
      <c r="A3980">
        <v>2000</v>
      </c>
      <c r="B3980" t="s">
        <v>8221</v>
      </c>
    </row>
    <row r="3981" spans="1:2" x14ac:dyDescent="0.3">
      <c r="A3981">
        <v>6000</v>
      </c>
      <c r="B3981" t="s">
        <v>8221</v>
      </c>
    </row>
    <row r="3982" spans="1:2" x14ac:dyDescent="0.3">
      <c r="A3982">
        <v>2500</v>
      </c>
      <c r="B3982" t="s">
        <v>8221</v>
      </c>
    </row>
    <row r="3983" spans="1:2" x14ac:dyDescent="0.3">
      <c r="A3983">
        <v>30000</v>
      </c>
      <c r="B3983" t="s">
        <v>8221</v>
      </c>
    </row>
    <row r="3984" spans="1:2" x14ac:dyDescent="0.3">
      <c r="A3984">
        <v>850</v>
      </c>
      <c r="B3984" t="s">
        <v>8221</v>
      </c>
    </row>
    <row r="3985" spans="1:2" x14ac:dyDescent="0.3">
      <c r="A3985">
        <v>11140</v>
      </c>
      <c r="B3985" t="s">
        <v>8221</v>
      </c>
    </row>
    <row r="3986" spans="1:2" x14ac:dyDescent="0.3">
      <c r="A3986">
        <v>1500</v>
      </c>
      <c r="B3986" t="s">
        <v>8221</v>
      </c>
    </row>
    <row r="3987" spans="1:2" x14ac:dyDescent="0.3">
      <c r="A3987">
        <v>2000</v>
      </c>
      <c r="B3987" t="s">
        <v>8221</v>
      </c>
    </row>
    <row r="3988" spans="1:2" x14ac:dyDescent="0.3">
      <c r="A3988">
        <v>5000</v>
      </c>
      <c r="B3988" t="s">
        <v>8221</v>
      </c>
    </row>
    <row r="3989" spans="1:2" x14ac:dyDescent="0.3">
      <c r="A3989">
        <v>400</v>
      </c>
      <c r="B3989" t="s">
        <v>8221</v>
      </c>
    </row>
    <row r="3990" spans="1:2" x14ac:dyDescent="0.3">
      <c r="A3990">
        <v>1500</v>
      </c>
      <c r="B3990" t="s">
        <v>8221</v>
      </c>
    </row>
    <row r="3991" spans="1:2" x14ac:dyDescent="0.3">
      <c r="A3991">
        <v>3000</v>
      </c>
      <c r="B3991" t="s">
        <v>8221</v>
      </c>
    </row>
    <row r="3992" spans="1:2" x14ac:dyDescent="0.3">
      <c r="A3992">
        <v>1650</v>
      </c>
      <c r="B3992" t="s">
        <v>8221</v>
      </c>
    </row>
    <row r="3993" spans="1:2" x14ac:dyDescent="0.3">
      <c r="A3993">
        <v>500</v>
      </c>
      <c r="B3993" t="s">
        <v>8221</v>
      </c>
    </row>
    <row r="3994" spans="1:2" x14ac:dyDescent="0.3">
      <c r="A3994">
        <v>10000</v>
      </c>
      <c r="B3994" t="s">
        <v>8221</v>
      </c>
    </row>
    <row r="3995" spans="1:2" x14ac:dyDescent="0.3">
      <c r="A3995">
        <v>50000</v>
      </c>
      <c r="B3995" t="s">
        <v>8221</v>
      </c>
    </row>
    <row r="3996" spans="1:2" x14ac:dyDescent="0.3">
      <c r="A3996">
        <v>2000</v>
      </c>
      <c r="B3996" t="s">
        <v>8221</v>
      </c>
    </row>
    <row r="3997" spans="1:2" x14ac:dyDescent="0.3">
      <c r="A3997">
        <v>200</v>
      </c>
      <c r="B3997" t="s">
        <v>8221</v>
      </c>
    </row>
    <row r="3998" spans="1:2" x14ac:dyDescent="0.3">
      <c r="A3998">
        <v>3000</v>
      </c>
      <c r="B3998" t="s">
        <v>8221</v>
      </c>
    </row>
    <row r="3999" spans="1:2" x14ac:dyDescent="0.3">
      <c r="A3999">
        <v>3000</v>
      </c>
      <c r="B3999" t="s">
        <v>8221</v>
      </c>
    </row>
    <row r="4000" spans="1:2" x14ac:dyDescent="0.3">
      <c r="A4000">
        <v>1250</v>
      </c>
      <c r="B4000" t="s">
        <v>8221</v>
      </c>
    </row>
    <row r="4001" spans="1:2" x14ac:dyDescent="0.3">
      <c r="A4001">
        <v>7000</v>
      </c>
      <c r="B4001" t="s">
        <v>8221</v>
      </c>
    </row>
    <row r="4002" spans="1:2" x14ac:dyDescent="0.3">
      <c r="A4002">
        <v>8000</v>
      </c>
      <c r="B4002" t="s">
        <v>8221</v>
      </c>
    </row>
    <row r="4003" spans="1:2" x14ac:dyDescent="0.3">
      <c r="A4003">
        <v>1200</v>
      </c>
      <c r="B4003" t="s">
        <v>8221</v>
      </c>
    </row>
    <row r="4004" spans="1:2" x14ac:dyDescent="0.3">
      <c r="A4004">
        <v>1250</v>
      </c>
      <c r="B4004" t="s">
        <v>8221</v>
      </c>
    </row>
    <row r="4005" spans="1:2" x14ac:dyDescent="0.3">
      <c r="A4005">
        <v>2000</v>
      </c>
      <c r="B4005" t="s">
        <v>8221</v>
      </c>
    </row>
    <row r="4006" spans="1:2" x14ac:dyDescent="0.3">
      <c r="A4006">
        <v>500</v>
      </c>
      <c r="B4006" t="s">
        <v>8221</v>
      </c>
    </row>
    <row r="4007" spans="1:2" x14ac:dyDescent="0.3">
      <c r="A4007">
        <v>3000</v>
      </c>
      <c r="B4007" t="s">
        <v>8221</v>
      </c>
    </row>
    <row r="4008" spans="1:2" x14ac:dyDescent="0.3">
      <c r="A4008">
        <v>30000</v>
      </c>
      <c r="B4008" t="s">
        <v>8221</v>
      </c>
    </row>
    <row r="4009" spans="1:2" x14ac:dyDescent="0.3">
      <c r="A4009">
        <v>2000</v>
      </c>
      <c r="B4009" t="s">
        <v>8221</v>
      </c>
    </row>
    <row r="4010" spans="1:2" x14ac:dyDescent="0.3">
      <c r="A4010">
        <v>1000</v>
      </c>
      <c r="B4010" t="s">
        <v>8221</v>
      </c>
    </row>
    <row r="4011" spans="1:2" x14ac:dyDescent="0.3">
      <c r="A4011">
        <v>1930</v>
      </c>
      <c r="B4011" t="s">
        <v>8221</v>
      </c>
    </row>
    <row r="4012" spans="1:2" x14ac:dyDescent="0.3">
      <c r="A4012">
        <v>7200</v>
      </c>
      <c r="B4012" t="s">
        <v>8221</v>
      </c>
    </row>
    <row r="4013" spans="1:2" x14ac:dyDescent="0.3">
      <c r="A4013">
        <v>250</v>
      </c>
      <c r="B4013" t="s">
        <v>8221</v>
      </c>
    </row>
    <row r="4014" spans="1:2" x14ac:dyDescent="0.3">
      <c r="A4014">
        <v>575</v>
      </c>
      <c r="B4014" t="s">
        <v>8221</v>
      </c>
    </row>
    <row r="4015" spans="1:2" x14ac:dyDescent="0.3">
      <c r="A4015">
        <v>2000</v>
      </c>
      <c r="B4015" t="s">
        <v>8221</v>
      </c>
    </row>
    <row r="4016" spans="1:2" x14ac:dyDescent="0.3">
      <c r="A4016">
        <v>9000</v>
      </c>
      <c r="B4016" t="s">
        <v>8221</v>
      </c>
    </row>
    <row r="4017" spans="1:2" x14ac:dyDescent="0.3">
      <c r="A4017">
        <v>7000</v>
      </c>
      <c r="B4017" t="s">
        <v>8221</v>
      </c>
    </row>
    <row r="4018" spans="1:2" x14ac:dyDescent="0.3">
      <c r="A4018">
        <v>500</v>
      </c>
      <c r="B4018" t="s">
        <v>8221</v>
      </c>
    </row>
    <row r="4019" spans="1:2" x14ac:dyDescent="0.3">
      <c r="A4019">
        <v>10000</v>
      </c>
      <c r="B4019" t="s">
        <v>8221</v>
      </c>
    </row>
    <row r="4020" spans="1:2" x14ac:dyDescent="0.3">
      <c r="A4020">
        <v>1500</v>
      </c>
      <c r="B4020" t="s">
        <v>8221</v>
      </c>
    </row>
    <row r="4021" spans="1:2" x14ac:dyDescent="0.3">
      <c r="A4021">
        <v>3500</v>
      </c>
      <c r="B4021" t="s">
        <v>8221</v>
      </c>
    </row>
    <row r="4022" spans="1:2" x14ac:dyDescent="0.3">
      <c r="A4022">
        <v>600</v>
      </c>
      <c r="B4022" t="s">
        <v>8221</v>
      </c>
    </row>
    <row r="4023" spans="1:2" x14ac:dyDescent="0.3">
      <c r="A4023">
        <v>15000</v>
      </c>
      <c r="B4023" t="s">
        <v>8221</v>
      </c>
    </row>
    <row r="4024" spans="1:2" x14ac:dyDescent="0.3">
      <c r="A4024">
        <v>18000</v>
      </c>
      <c r="B4024" t="s">
        <v>8221</v>
      </c>
    </row>
    <row r="4025" spans="1:2" x14ac:dyDescent="0.3">
      <c r="A4025">
        <v>7000</v>
      </c>
      <c r="B4025" t="s">
        <v>8221</v>
      </c>
    </row>
    <row r="4026" spans="1:2" x14ac:dyDescent="0.3">
      <c r="A4026">
        <v>800</v>
      </c>
      <c r="B4026" t="s">
        <v>8221</v>
      </c>
    </row>
    <row r="4027" spans="1:2" x14ac:dyDescent="0.3">
      <c r="A4027">
        <v>5000</v>
      </c>
      <c r="B4027" t="s">
        <v>8221</v>
      </c>
    </row>
    <row r="4028" spans="1:2" x14ac:dyDescent="0.3">
      <c r="A4028">
        <v>4000</v>
      </c>
      <c r="B4028" t="s">
        <v>8221</v>
      </c>
    </row>
    <row r="4029" spans="1:2" x14ac:dyDescent="0.3">
      <c r="A4029">
        <v>3000</v>
      </c>
      <c r="B4029" t="s">
        <v>8221</v>
      </c>
    </row>
    <row r="4030" spans="1:2" x14ac:dyDescent="0.3">
      <c r="A4030">
        <v>2000</v>
      </c>
      <c r="B4030" t="s">
        <v>8221</v>
      </c>
    </row>
    <row r="4031" spans="1:2" x14ac:dyDescent="0.3">
      <c r="A4031">
        <v>20000</v>
      </c>
      <c r="B4031" t="s">
        <v>8221</v>
      </c>
    </row>
    <row r="4032" spans="1:2" x14ac:dyDescent="0.3">
      <c r="A4032">
        <v>2500</v>
      </c>
      <c r="B4032" t="s">
        <v>8221</v>
      </c>
    </row>
    <row r="4033" spans="1:2" x14ac:dyDescent="0.3">
      <c r="A4033">
        <v>5000</v>
      </c>
      <c r="B4033" t="s">
        <v>8221</v>
      </c>
    </row>
    <row r="4034" spans="1:2" x14ac:dyDescent="0.3">
      <c r="A4034">
        <v>6048</v>
      </c>
      <c r="B4034" t="s">
        <v>8221</v>
      </c>
    </row>
    <row r="4035" spans="1:2" x14ac:dyDescent="0.3">
      <c r="A4035">
        <v>23900</v>
      </c>
      <c r="B4035" t="s">
        <v>8221</v>
      </c>
    </row>
    <row r="4036" spans="1:2" x14ac:dyDescent="0.3">
      <c r="A4036">
        <v>13500</v>
      </c>
      <c r="B4036" t="s">
        <v>8221</v>
      </c>
    </row>
    <row r="4037" spans="1:2" x14ac:dyDescent="0.3">
      <c r="A4037">
        <v>10000</v>
      </c>
      <c r="B4037" t="s">
        <v>8221</v>
      </c>
    </row>
    <row r="4038" spans="1:2" x14ac:dyDescent="0.3">
      <c r="A4038">
        <v>6000</v>
      </c>
      <c r="B4038" t="s">
        <v>8221</v>
      </c>
    </row>
    <row r="4039" spans="1:2" x14ac:dyDescent="0.3">
      <c r="A4039">
        <v>700</v>
      </c>
      <c r="B4039" t="s">
        <v>8221</v>
      </c>
    </row>
    <row r="4040" spans="1:2" x14ac:dyDescent="0.3">
      <c r="A4040">
        <v>2500</v>
      </c>
      <c r="B4040" t="s">
        <v>8221</v>
      </c>
    </row>
    <row r="4041" spans="1:2" x14ac:dyDescent="0.3">
      <c r="A4041">
        <v>500</v>
      </c>
      <c r="B4041" t="s">
        <v>8221</v>
      </c>
    </row>
    <row r="4042" spans="1:2" x14ac:dyDescent="0.3">
      <c r="A4042">
        <v>8000</v>
      </c>
      <c r="B4042" t="s">
        <v>8221</v>
      </c>
    </row>
    <row r="4043" spans="1:2" x14ac:dyDescent="0.3">
      <c r="A4043">
        <v>5000</v>
      </c>
      <c r="B4043" t="s">
        <v>8221</v>
      </c>
    </row>
    <row r="4044" spans="1:2" x14ac:dyDescent="0.3">
      <c r="A4044">
        <v>10000</v>
      </c>
      <c r="B4044" t="s">
        <v>8221</v>
      </c>
    </row>
    <row r="4045" spans="1:2" x14ac:dyDescent="0.3">
      <c r="A4045">
        <v>300</v>
      </c>
      <c r="B4045" t="s">
        <v>8221</v>
      </c>
    </row>
    <row r="4046" spans="1:2" x14ac:dyDescent="0.3">
      <c r="A4046">
        <v>600</v>
      </c>
      <c r="B4046" t="s">
        <v>8221</v>
      </c>
    </row>
    <row r="4047" spans="1:2" x14ac:dyDescent="0.3">
      <c r="A4047">
        <v>5000</v>
      </c>
      <c r="B4047" t="s">
        <v>8221</v>
      </c>
    </row>
    <row r="4048" spans="1:2" x14ac:dyDescent="0.3">
      <c r="A4048">
        <v>5600</v>
      </c>
      <c r="B4048" t="s">
        <v>8221</v>
      </c>
    </row>
    <row r="4049" spans="1:2" x14ac:dyDescent="0.3">
      <c r="A4049">
        <v>5000</v>
      </c>
      <c r="B4049" t="s">
        <v>8221</v>
      </c>
    </row>
    <row r="4050" spans="1:2" x14ac:dyDescent="0.3">
      <c r="A4050">
        <v>17000</v>
      </c>
      <c r="B4050" t="s">
        <v>8221</v>
      </c>
    </row>
    <row r="4051" spans="1:2" x14ac:dyDescent="0.3">
      <c r="A4051">
        <v>20000</v>
      </c>
      <c r="B4051" t="s">
        <v>8221</v>
      </c>
    </row>
    <row r="4052" spans="1:2" x14ac:dyDescent="0.3">
      <c r="A4052">
        <v>1500</v>
      </c>
      <c r="B4052" t="s">
        <v>8221</v>
      </c>
    </row>
    <row r="4053" spans="1:2" x14ac:dyDescent="0.3">
      <c r="A4053">
        <v>500</v>
      </c>
      <c r="B4053" t="s">
        <v>8221</v>
      </c>
    </row>
    <row r="4054" spans="1:2" x14ac:dyDescent="0.3">
      <c r="A4054">
        <v>3000</v>
      </c>
      <c r="B4054" t="s">
        <v>8221</v>
      </c>
    </row>
    <row r="4055" spans="1:2" x14ac:dyDescent="0.3">
      <c r="A4055">
        <v>500</v>
      </c>
      <c r="B4055" t="s">
        <v>8221</v>
      </c>
    </row>
    <row r="4056" spans="1:2" x14ac:dyDescent="0.3">
      <c r="A4056">
        <v>8880</v>
      </c>
      <c r="B4056" t="s">
        <v>8221</v>
      </c>
    </row>
    <row r="4057" spans="1:2" x14ac:dyDescent="0.3">
      <c r="A4057">
        <v>5000</v>
      </c>
      <c r="B4057" t="s">
        <v>8221</v>
      </c>
    </row>
    <row r="4058" spans="1:2" x14ac:dyDescent="0.3">
      <c r="A4058">
        <v>1500</v>
      </c>
      <c r="B4058" t="s">
        <v>8221</v>
      </c>
    </row>
    <row r="4059" spans="1:2" x14ac:dyDescent="0.3">
      <c r="A4059">
        <v>3500</v>
      </c>
      <c r="B4059" t="s">
        <v>8221</v>
      </c>
    </row>
    <row r="4060" spans="1:2" x14ac:dyDescent="0.3">
      <c r="A4060">
        <v>3750</v>
      </c>
      <c r="B4060" t="s">
        <v>8221</v>
      </c>
    </row>
    <row r="4061" spans="1:2" x14ac:dyDescent="0.3">
      <c r="A4061">
        <v>10000</v>
      </c>
      <c r="B4061" t="s">
        <v>8221</v>
      </c>
    </row>
    <row r="4062" spans="1:2" x14ac:dyDescent="0.3">
      <c r="A4062">
        <v>10000</v>
      </c>
      <c r="B4062" t="s">
        <v>8221</v>
      </c>
    </row>
    <row r="4063" spans="1:2" x14ac:dyDescent="0.3">
      <c r="A4063">
        <v>525</v>
      </c>
      <c r="B4063" t="s">
        <v>8221</v>
      </c>
    </row>
    <row r="4064" spans="1:2" x14ac:dyDescent="0.3">
      <c r="A4064">
        <v>20000</v>
      </c>
      <c r="B4064" t="s">
        <v>8221</v>
      </c>
    </row>
    <row r="4065" spans="1:2" x14ac:dyDescent="0.3">
      <c r="A4065">
        <v>9500</v>
      </c>
      <c r="B4065" t="s">
        <v>8221</v>
      </c>
    </row>
    <row r="4066" spans="1:2" x14ac:dyDescent="0.3">
      <c r="A4066">
        <v>2000</v>
      </c>
      <c r="B4066" t="s">
        <v>8221</v>
      </c>
    </row>
    <row r="4067" spans="1:2" x14ac:dyDescent="0.3">
      <c r="A4067">
        <v>4000</v>
      </c>
      <c r="B4067" t="s">
        <v>8221</v>
      </c>
    </row>
    <row r="4068" spans="1:2" x14ac:dyDescent="0.3">
      <c r="A4068">
        <v>15000</v>
      </c>
      <c r="B4068" t="s">
        <v>8221</v>
      </c>
    </row>
    <row r="4069" spans="1:2" x14ac:dyDescent="0.3">
      <c r="A4069">
        <v>5000</v>
      </c>
      <c r="B4069" t="s">
        <v>8221</v>
      </c>
    </row>
    <row r="4070" spans="1:2" x14ac:dyDescent="0.3">
      <c r="A4070">
        <v>3495</v>
      </c>
      <c r="B4070" t="s">
        <v>8221</v>
      </c>
    </row>
    <row r="4071" spans="1:2" x14ac:dyDescent="0.3">
      <c r="A4071">
        <v>1250</v>
      </c>
      <c r="B4071" t="s">
        <v>8221</v>
      </c>
    </row>
    <row r="4072" spans="1:2" x14ac:dyDescent="0.3">
      <c r="A4072">
        <v>1000</v>
      </c>
      <c r="B4072" t="s">
        <v>8221</v>
      </c>
    </row>
    <row r="4073" spans="1:2" x14ac:dyDescent="0.3">
      <c r="A4073">
        <v>20000</v>
      </c>
      <c r="B4073" t="s">
        <v>8221</v>
      </c>
    </row>
    <row r="4074" spans="1:2" x14ac:dyDescent="0.3">
      <c r="A4074">
        <v>1000</v>
      </c>
      <c r="B4074" t="s">
        <v>8221</v>
      </c>
    </row>
    <row r="4075" spans="1:2" x14ac:dyDescent="0.3">
      <c r="A4075">
        <v>3500</v>
      </c>
      <c r="B4075" t="s">
        <v>8221</v>
      </c>
    </row>
    <row r="4076" spans="1:2" x14ac:dyDescent="0.3">
      <c r="A4076">
        <v>2750</v>
      </c>
      <c r="B4076" t="s">
        <v>8221</v>
      </c>
    </row>
    <row r="4077" spans="1:2" x14ac:dyDescent="0.3">
      <c r="A4077">
        <v>2000</v>
      </c>
      <c r="B4077" t="s">
        <v>8221</v>
      </c>
    </row>
    <row r="4078" spans="1:2" x14ac:dyDescent="0.3">
      <c r="A4078">
        <v>700</v>
      </c>
      <c r="B4078" t="s">
        <v>8221</v>
      </c>
    </row>
    <row r="4079" spans="1:2" x14ac:dyDescent="0.3">
      <c r="A4079">
        <v>15000</v>
      </c>
      <c r="B4079" t="s">
        <v>8221</v>
      </c>
    </row>
    <row r="4080" spans="1:2" x14ac:dyDescent="0.3">
      <c r="A4080">
        <v>250</v>
      </c>
      <c r="B4080" t="s">
        <v>8221</v>
      </c>
    </row>
    <row r="4081" spans="1:2" x14ac:dyDescent="0.3">
      <c r="A4081">
        <v>3000</v>
      </c>
      <c r="B4081" t="s">
        <v>8221</v>
      </c>
    </row>
    <row r="4082" spans="1:2" x14ac:dyDescent="0.3">
      <c r="A4082">
        <v>3000</v>
      </c>
      <c r="B4082" t="s">
        <v>8221</v>
      </c>
    </row>
    <row r="4083" spans="1:2" x14ac:dyDescent="0.3">
      <c r="A4083">
        <v>2224</v>
      </c>
      <c r="B4083" t="s">
        <v>8221</v>
      </c>
    </row>
    <row r="4084" spans="1:2" x14ac:dyDescent="0.3">
      <c r="A4084">
        <v>150</v>
      </c>
      <c r="B4084" t="s">
        <v>8221</v>
      </c>
    </row>
    <row r="4085" spans="1:2" x14ac:dyDescent="0.3">
      <c r="A4085">
        <v>3500</v>
      </c>
      <c r="B4085" t="s">
        <v>8221</v>
      </c>
    </row>
    <row r="4086" spans="1:2" x14ac:dyDescent="0.3">
      <c r="A4086">
        <v>3000</v>
      </c>
      <c r="B4086" t="s">
        <v>8221</v>
      </c>
    </row>
    <row r="4087" spans="1:2" x14ac:dyDescent="0.3">
      <c r="A4087">
        <v>3500</v>
      </c>
      <c r="B4087" t="s">
        <v>8221</v>
      </c>
    </row>
    <row r="4088" spans="1:2" x14ac:dyDescent="0.3">
      <c r="A4088">
        <v>1000</v>
      </c>
      <c r="B4088" t="s">
        <v>8221</v>
      </c>
    </row>
    <row r="4089" spans="1:2" x14ac:dyDescent="0.3">
      <c r="A4089">
        <v>9600</v>
      </c>
      <c r="B4089" t="s">
        <v>8221</v>
      </c>
    </row>
    <row r="4090" spans="1:2" x14ac:dyDescent="0.3">
      <c r="A4090">
        <v>2000</v>
      </c>
      <c r="B4090" t="s">
        <v>8221</v>
      </c>
    </row>
    <row r="4091" spans="1:2" x14ac:dyDescent="0.3">
      <c r="A4091">
        <v>5000</v>
      </c>
      <c r="B4091" t="s">
        <v>8221</v>
      </c>
    </row>
    <row r="4092" spans="1:2" x14ac:dyDescent="0.3">
      <c r="A4092">
        <v>1000</v>
      </c>
      <c r="B4092" t="s">
        <v>8221</v>
      </c>
    </row>
    <row r="4093" spans="1:2" x14ac:dyDescent="0.3">
      <c r="A4093">
        <v>1600</v>
      </c>
      <c r="B4093" t="s">
        <v>8221</v>
      </c>
    </row>
    <row r="4094" spans="1:2" x14ac:dyDescent="0.3">
      <c r="A4094">
        <v>110000</v>
      </c>
      <c r="B4094" t="s">
        <v>8221</v>
      </c>
    </row>
    <row r="4095" spans="1:2" x14ac:dyDescent="0.3">
      <c r="A4095">
        <v>2500</v>
      </c>
      <c r="B4095" t="s">
        <v>8221</v>
      </c>
    </row>
    <row r="4096" spans="1:2" x14ac:dyDescent="0.3">
      <c r="A4096">
        <v>2000</v>
      </c>
      <c r="B4096" t="s">
        <v>8221</v>
      </c>
    </row>
    <row r="4097" spans="1:2" x14ac:dyDescent="0.3">
      <c r="A4097">
        <v>30000</v>
      </c>
      <c r="B4097" t="s">
        <v>8221</v>
      </c>
    </row>
    <row r="4098" spans="1:2" x14ac:dyDescent="0.3">
      <c r="A4098">
        <v>3500</v>
      </c>
      <c r="B4098" t="s">
        <v>8221</v>
      </c>
    </row>
    <row r="4099" spans="1:2" x14ac:dyDescent="0.3">
      <c r="A4099">
        <v>10000</v>
      </c>
      <c r="B4099" t="s">
        <v>8221</v>
      </c>
    </row>
    <row r="4100" spans="1:2" x14ac:dyDescent="0.3">
      <c r="A4100">
        <v>75000</v>
      </c>
      <c r="B4100" t="s">
        <v>8221</v>
      </c>
    </row>
    <row r="4101" spans="1:2" x14ac:dyDescent="0.3">
      <c r="A4101">
        <v>4500</v>
      </c>
      <c r="B4101" t="s">
        <v>8221</v>
      </c>
    </row>
    <row r="4102" spans="1:2" x14ac:dyDescent="0.3">
      <c r="A4102">
        <v>270</v>
      </c>
      <c r="B4102" t="s">
        <v>8221</v>
      </c>
    </row>
    <row r="4103" spans="1:2" x14ac:dyDescent="0.3">
      <c r="A4103">
        <v>600</v>
      </c>
      <c r="B4103" t="s">
        <v>8221</v>
      </c>
    </row>
    <row r="4104" spans="1:2" x14ac:dyDescent="0.3">
      <c r="A4104">
        <v>500</v>
      </c>
      <c r="B4104" t="s">
        <v>8221</v>
      </c>
    </row>
    <row r="4105" spans="1:2" x14ac:dyDescent="0.3">
      <c r="A4105">
        <v>1000</v>
      </c>
      <c r="B4105" t="s">
        <v>8221</v>
      </c>
    </row>
    <row r="4106" spans="1:2" x14ac:dyDescent="0.3">
      <c r="A4106">
        <v>3000</v>
      </c>
      <c r="B4106" t="s">
        <v>8221</v>
      </c>
    </row>
    <row r="4107" spans="1:2" x14ac:dyDescent="0.3">
      <c r="A4107">
        <v>33000</v>
      </c>
      <c r="B4107" t="s">
        <v>8221</v>
      </c>
    </row>
    <row r="4108" spans="1:2" x14ac:dyDescent="0.3">
      <c r="A4108">
        <v>5000</v>
      </c>
      <c r="B4108" t="s">
        <v>8221</v>
      </c>
    </row>
    <row r="4109" spans="1:2" x14ac:dyDescent="0.3">
      <c r="A4109">
        <v>2000</v>
      </c>
      <c r="B4109" t="s">
        <v>8221</v>
      </c>
    </row>
    <row r="4110" spans="1:2" x14ac:dyDescent="0.3">
      <c r="A4110">
        <v>3000</v>
      </c>
      <c r="B4110" t="s">
        <v>8221</v>
      </c>
    </row>
    <row r="4111" spans="1:2" x14ac:dyDescent="0.3">
      <c r="A4111">
        <v>500</v>
      </c>
      <c r="B4111" t="s">
        <v>8221</v>
      </c>
    </row>
    <row r="4112" spans="1:2" x14ac:dyDescent="0.3">
      <c r="A4112">
        <v>300</v>
      </c>
      <c r="B4112" t="s">
        <v>8221</v>
      </c>
    </row>
    <row r="4113" spans="1:2" x14ac:dyDescent="0.3">
      <c r="A4113">
        <v>3000</v>
      </c>
      <c r="B4113" t="s">
        <v>8221</v>
      </c>
    </row>
    <row r="4114" spans="1:2" x14ac:dyDescent="0.3">
      <c r="A4114">
        <v>2500</v>
      </c>
      <c r="B4114" t="s">
        <v>8221</v>
      </c>
    </row>
    <row r="4115" spans="1:2" x14ac:dyDescent="0.3">
      <c r="A4115">
        <v>1500</v>
      </c>
      <c r="B4115" t="s">
        <v>8221</v>
      </c>
    </row>
  </sheetData>
  <conditionalFormatting sqref="B1:B1048576">
    <cfRule type="cellIs" dxfId="20" priority="1" operator="equal">
      <formula>"live"</formula>
    </cfRule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4B3D6-CE24-4A58-9D13-BD2F1D9274C4}">
  <dimension ref="B1:N2186"/>
  <sheetViews>
    <sheetView tabSelected="1" workbookViewId="0">
      <selection activeCell="N9" sqref="N9"/>
    </sheetView>
  </sheetViews>
  <sheetFormatPr defaultRowHeight="14.4" x14ac:dyDescent="0.3"/>
  <cols>
    <col min="2" max="2" width="9.21875" bestFit="1" customWidth="1"/>
    <col min="3" max="3" width="13.44140625" bestFit="1" customWidth="1"/>
    <col min="5" max="5" width="5.5546875" bestFit="1" customWidth="1"/>
    <col min="12" max="12" width="12" bestFit="1" customWidth="1"/>
    <col min="13" max="13" width="41.88671875" bestFit="1" customWidth="1"/>
  </cols>
  <sheetData>
    <row r="1" spans="2:14" x14ac:dyDescent="0.3">
      <c r="B1" s="1" t="s">
        <v>8218</v>
      </c>
      <c r="C1" s="1" t="s">
        <v>8262</v>
      </c>
      <c r="E1" s="1" t="s">
        <v>8218</v>
      </c>
      <c r="F1" s="1" t="s">
        <v>8262</v>
      </c>
    </row>
    <row r="2" spans="2:14" x14ac:dyDescent="0.3">
      <c r="B2" t="s">
        <v>8219</v>
      </c>
      <c r="C2">
        <v>182</v>
      </c>
      <c r="E2" t="s">
        <v>8221</v>
      </c>
      <c r="F2">
        <v>0</v>
      </c>
      <c r="I2" s="11" t="s">
        <v>8415</v>
      </c>
      <c r="M2" s="11" t="s">
        <v>8401</v>
      </c>
    </row>
    <row r="3" spans="2:14" x14ac:dyDescent="0.3">
      <c r="B3" t="s">
        <v>8219</v>
      </c>
      <c r="C3">
        <v>79</v>
      </c>
      <c r="E3" t="s">
        <v>8221</v>
      </c>
      <c r="F3">
        <v>1</v>
      </c>
      <c r="I3" t="s">
        <v>8409</v>
      </c>
      <c r="L3">
        <f>AVERAGE(C2:$C$2186)</f>
        <v>194.42517162471395</v>
      </c>
      <c r="M3" t="s">
        <v>8409</v>
      </c>
      <c r="N3">
        <f>AVERAGE($F2:F$2186)</f>
        <v>17.709803921568628</v>
      </c>
    </row>
    <row r="4" spans="2:14" x14ac:dyDescent="0.3">
      <c r="B4" t="s">
        <v>8219</v>
      </c>
      <c r="C4">
        <v>35</v>
      </c>
      <c r="E4" t="s">
        <v>8221</v>
      </c>
      <c r="F4">
        <v>10</v>
      </c>
      <c r="I4" t="s">
        <v>8410</v>
      </c>
      <c r="L4">
        <f>MEDIAN(C2:$C$2186)</f>
        <v>62</v>
      </c>
      <c r="M4" t="s">
        <v>8410</v>
      </c>
      <c r="N4">
        <f>MEDIAN($F2:F$2186)</f>
        <v>4</v>
      </c>
    </row>
    <row r="5" spans="2:14" x14ac:dyDescent="0.3">
      <c r="B5" t="s">
        <v>8219</v>
      </c>
      <c r="C5">
        <v>150</v>
      </c>
      <c r="E5" t="s">
        <v>8221</v>
      </c>
      <c r="F5">
        <v>0</v>
      </c>
      <c r="I5" t="s">
        <v>8411</v>
      </c>
      <c r="L5">
        <f>MIN(C2:$C$2186)</f>
        <v>1</v>
      </c>
      <c r="M5" t="s">
        <v>8411</v>
      </c>
      <c r="N5">
        <f>MIN($F2:F$2186)</f>
        <v>0</v>
      </c>
    </row>
    <row r="6" spans="2:14" x14ac:dyDescent="0.3">
      <c r="B6" t="s">
        <v>8219</v>
      </c>
      <c r="C6">
        <v>284</v>
      </c>
      <c r="E6" t="s">
        <v>8221</v>
      </c>
      <c r="F6">
        <v>7</v>
      </c>
      <c r="I6" t="s">
        <v>8412</v>
      </c>
      <c r="L6">
        <f>MAX(C2:$C$2186)</f>
        <v>26457</v>
      </c>
      <c r="M6" t="s">
        <v>8412</v>
      </c>
      <c r="N6">
        <f>MAX($F2:F$2186)</f>
        <v>1293</v>
      </c>
    </row>
    <row r="7" spans="2:14" x14ac:dyDescent="0.3">
      <c r="B7" t="s">
        <v>8219</v>
      </c>
      <c r="C7">
        <v>47</v>
      </c>
      <c r="E7" t="s">
        <v>8221</v>
      </c>
      <c r="F7">
        <v>0</v>
      </c>
      <c r="I7" t="s">
        <v>8413</v>
      </c>
      <c r="L7">
        <f>_xlfn.VAR.P(C2:$C$2186)</f>
        <v>712840.9867348104</v>
      </c>
      <c r="M7" t="s">
        <v>8413</v>
      </c>
      <c r="N7">
        <f>_xlfn.VAR.P($F2:F$2186)</f>
        <v>3773.2216685890044</v>
      </c>
    </row>
    <row r="8" spans="2:14" x14ac:dyDescent="0.3">
      <c r="B8" t="s">
        <v>8219</v>
      </c>
      <c r="C8">
        <v>58</v>
      </c>
      <c r="E8" t="s">
        <v>8221</v>
      </c>
      <c r="F8">
        <v>1</v>
      </c>
      <c r="I8" t="s">
        <v>8414</v>
      </c>
      <c r="L8">
        <f>_xlfn.STDEV.P(C2:$C$2186)</f>
        <v>844.29910975602149</v>
      </c>
      <c r="M8" t="s">
        <v>8414</v>
      </c>
      <c r="N8">
        <f>_xlfn.STDEV.P($F2:F$2186)</f>
        <v>61.426555076684906</v>
      </c>
    </row>
    <row r="9" spans="2:14" x14ac:dyDescent="0.3">
      <c r="B9" t="s">
        <v>8219</v>
      </c>
      <c r="C9">
        <v>57</v>
      </c>
      <c r="E9" t="s">
        <v>8221</v>
      </c>
      <c r="F9">
        <v>2</v>
      </c>
    </row>
    <row r="10" spans="2:14" x14ac:dyDescent="0.3">
      <c r="B10" t="s">
        <v>8219</v>
      </c>
      <c r="C10">
        <v>12</v>
      </c>
      <c r="E10" t="s">
        <v>8221</v>
      </c>
      <c r="F10">
        <v>3</v>
      </c>
    </row>
    <row r="11" spans="2:14" x14ac:dyDescent="0.3">
      <c r="B11" t="s">
        <v>8219</v>
      </c>
      <c r="C11">
        <v>20</v>
      </c>
      <c r="E11" t="s">
        <v>8221</v>
      </c>
      <c r="F11">
        <v>10</v>
      </c>
    </row>
    <row r="12" spans="2:14" x14ac:dyDescent="0.3">
      <c r="B12" t="s">
        <v>8219</v>
      </c>
      <c r="C12">
        <v>19</v>
      </c>
      <c r="E12" t="s">
        <v>8221</v>
      </c>
      <c r="F12">
        <v>10</v>
      </c>
    </row>
    <row r="13" spans="2:14" x14ac:dyDescent="0.3">
      <c r="B13" t="s">
        <v>8219</v>
      </c>
      <c r="C13">
        <v>75</v>
      </c>
      <c r="E13" t="s">
        <v>8221</v>
      </c>
      <c r="F13">
        <v>1</v>
      </c>
    </row>
    <row r="14" spans="2:14" x14ac:dyDescent="0.3">
      <c r="B14" t="s">
        <v>8219</v>
      </c>
      <c r="C14">
        <v>827</v>
      </c>
      <c r="E14" t="s">
        <v>8221</v>
      </c>
      <c r="F14">
        <v>0</v>
      </c>
    </row>
    <row r="15" spans="2:14" x14ac:dyDescent="0.3">
      <c r="B15" t="s">
        <v>8219</v>
      </c>
      <c r="C15">
        <v>51</v>
      </c>
      <c r="E15" t="s">
        <v>8221</v>
      </c>
      <c r="F15">
        <v>0</v>
      </c>
    </row>
    <row r="16" spans="2:14" x14ac:dyDescent="0.3">
      <c r="B16" t="s">
        <v>8219</v>
      </c>
      <c r="C16">
        <v>41</v>
      </c>
      <c r="E16" t="s">
        <v>8221</v>
      </c>
      <c r="F16">
        <v>0</v>
      </c>
    </row>
    <row r="17" spans="2:6" x14ac:dyDescent="0.3">
      <c r="B17" t="s">
        <v>8219</v>
      </c>
      <c r="C17">
        <v>98</v>
      </c>
      <c r="E17" t="s">
        <v>8221</v>
      </c>
      <c r="F17">
        <v>26</v>
      </c>
    </row>
    <row r="18" spans="2:6" x14ac:dyDescent="0.3">
      <c r="B18" t="s">
        <v>8219</v>
      </c>
      <c r="C18">
        <v>70</v>
      </c>
      <c r="E18" t="s">
        <v>8221</v>
      </c>
      <c r="F18">
        <v>0</v>
      </c>
    </row>
    <row r="19" spans="2:6" x14ac:dyDescent="0.3">
      <c r="B19" t="s">
        <v>8219</v>
      </c>
      <c r="C19">
        <v>36</v>
      </c>
      <c r="E19" t="s">
        <v>8221</v>
      </c>
      <c r="F19">
        <v>7</v>
      </c>
    </row>
    <row r="20" spans="2:6" x14ac:dyDescent="0.3">
      <c r="B20" t="s">
        <v>8219</v>
      </c>
      <c r="C20">
        <v>342</v>
      </c>
      <c r="E20" t="s">
        <v>8221</v>
      </c>
      <c r="F20">
        <v>0</v>
      </c>
    </row>
    <row r="21" spans="2:6" x14ac:dyDescent="0.3">
      <c r="B21" t="s">
        <v>8219</v>
      </c>
      <c r="C21">
        <v>22</v>
      </c>
      <c r="E21" t="s">
        <v>8221</v>
      </c>
      <c r="F21">
        <v>2</v>
      </c>
    </row>
    <row r="22" spans="2:6" x14ac:dyDescent="0.3">
      <c r="B22" t="s">
        <v>8219</v>
      </c>
      <c r="C22">
        <v>25</v>
      </c>
      <c r="E22" t="s">
        <v>8221</v>
      </c>
      <c r="F22">
        <v>13</v>
      </c>
    </row>
    <row r="23" spans="2:6" x14ac:dyDescent="0.3">
      <c r="B23" t="s">
        <v>8219</v>
      </c>
      <c r="C23">
        <v>101</v>
      </c>
      <c r="E23" t="s">
        <v>8221</v>
      </c>
      <c r="F23">
        <v>4</v>
      </c>
    </row>
    <row r="24" spans="2:6" x14ac:dyDescent="0.3">
      <c r="B24" t="s">
        <v>8219</v>
      </c>
      <c r="C24">
        <v>8</v>
      </c>
      <c r="E24" t="s">
        <v>8221</v>
      </c>
      <c r="F24">
        <v>0</v>
      </c>
    </row>
    <row r="25" spans="2:6" x14ac:dyDescent="0.3">
      <c r="B25" t="s">
        <v>8219</v>
      </c>
      <c r="C25">
        <v>23</v>
      </c>
      <c r="E25" t="s">
        <v>8221</v>
      </c>
      <c r="F25">
        <v>12</v>
      </c>
    </row>
    <row r="26" spans="2:6" x14ac:dyDescent="0.3">
      <c r="B26" t="s">
        <v>8219</v>
      </c>
      <c r="C26">
        <v>574</v>
      </c>
      <c r="E26" t="s">
        <v>8221</v>
      </c>
      <c r="F26">
        <v>2</v>
      </c>
    </row>
    <row r="27" spans="2:6" x14ac:dyDescent="0.3">
      <c r="B27" t="s">
        <v>8219</v>
      </c>
      <c r="C27">
        <v>14</v>
      </c>
      <c r="E27" t="s">
        <v>8221</v>
      </c>
      <c r="F27">
        <v>10</v>
      </c>
    </row>
    <row r="28" spans="2:6" x14ac:dyDescent="0.3">
      <c r="B28" t="s">
        <v>8219</v>
      </c>
      <c r="C28">
        <v>19</v>
      </c>
      <c r="E28" t="s">
        <v>8221</v>
      </c>
      <c r="F28">
        <v>0</v>
      </c>
    </row>
    <row r="29" spans="2:6" x14ac:dyDescent="0.3">
      <c r="B29" t="s">
        <v>8219</v>
      </c>
      <c r="C29">
        <v>150</v>
      </c>
      <c r="E29" t="s">
        <v>8221</v>
      </c>
      <c r="F29">
        <v>5</v>
      </c>
    </row>
    <row r="30" spans="2:6" x14ac:dyDescent="0.3">
      <c r="B30" t="s">
        <v>8219</v>
      </c>
      <c r="C30">
        <v>71</v>
      </c>
      <c r="E30" t="s">
        <v>8221</v>
      </c>
      <c r="F30">
        <v>0</v>
      </c>
    </row>
    <row r="31" spans="2:6" x14ac:dyDescent="0.3">
      <c r="B31" t="s">
        <v>8219</v>
      </c>
      <c r="C31">
        <v>117</v>
      </c>
      <c r="E31" t="s">
        <v>8221</v>
      </c>
      <c r="F31">
        <v>5</v>
      </c>
    </row>
    <row r="32" spans="2:6" x14ac:dyDescent="0.3">
      <c r="B32" t="s">
        <v>8219</v>
      </c>
      <c r="C32">
        <v>53</v>
      </c>
      <c r="E32" t="s">
        <v>8221</v>
      </c>
      <c r="F32">
        <v>1</v>
      </c>
    </row>
    <row r="33" spans="2:6" x14ac:dyDescent="0.3">
      <c r="B33" t="s">
        <v>8219</v>
      </c>
      <c r="C33">
        <v>1</v>
      </c>
      <c r="E33" t="s">
        <v>8221</v>
      </c>
      <c r="F33">
        <v>3</v>
      </c>
    </row>
    <row r="34" spans="2:6" x14ac:dyDescent="0.3">
      <c r="B34" t="s">
        <v>8219</v>
      </c>
      <c r="C34">
        <v>89</v>
      </c>
      <c r="E34" t="s">
        <v>8221</v>
      </c>
      <c r="F34">
        <v>3</v>
      </c>
    </row>
    <row r="35" spans="2:6" x14ac:dyDescent="0.3">
      <c r="B35" t="s">
        <v>8219</v>
      </c>
      <c r="C35">
        <v>64</v>
      </c>
      <c r="E35" t="s">
        <v>8221</v>
      </c>
      <c r="F35">
        <v>0</v>
      </c>
    </row>
    <row r="36" spans="2:6" x14ac:dyDescent="0.3">
      <c r="B36" t="s">
        <v>8219</v>
      </c>
      <c r="C36">
        <v>68</v>
      </c>
      <c r="E36" t="s">
        <v>8221</v>
      </c>
      <c r="F36">
        <v>3</v>
      </c>
    </row>
    <row r="37" spans="2:6" x14ac:dyDescent="0.3">
      <c r="B37" t="s">
        <v>8219</v>
      </c>
      <c r="C37">
        <v>28</v>
      </c>
      <c r="E37" t="s">
        <v>8221</v>
      </c>
      <c r="F37">
        <v>0</v>
      </c>
    </row>
    <row r="38" spans="2:6" x14ac:dyDescent="0.3">
      <c r="B38" t="s">
        <v>8219</v>
      </c>
      <c r="C38">
        <v>44</v>
      </c>
      <c r="E38" t="s">
        <v>8221</v>
      </c>
      <c r="F38">
        <v>19</v>
      </c>
    </row>
    <row r="39" spans="2:6" x14ac:dyDescent="0.3">
      <c r="B39" t="s">
        <v>8219</v>
      </c>
      <c r="C39">
        <v>253</v>
      </c>
      <c r="E39" t="s">
        <v>8221</v>
      </c>
      <c r="F39">
        <v>8</v>
      </c>
    </row>
    <row r="40" spans="2:6" x14ac:dyDescent="0.3">
      <c r="B40" t="s">
        <v>8219</v>
      </c>
      <c r="C40">
        <v>66</v>
      </c>
      <c r="E40" t="s">
        <v>8221</v>
      </c>
      <c r="F40">
        <v>6</v>
      </c>
    </row>
    <row r="41" spans="2:6" x14ac:dyDescent="0.3">
      <c r="B41" t="s">
        <v>8219</v>
      </c>
      <c r="C41">
        <v>217</v>
      </c>
      <c r="E41" t="s">
        <v>8221</v>
      </c>
      <c r="F41">
        <v>0</v>
      </c>
    </row>
    <row r="42" spans="2:6" x14ac:dyDescent="0.3">
      <c r="B42" t="s">
        <v>8219</v>
      </c>
      <c r="C42">
        <v>16</v>
      </c>
      <c r="E42" t="s">
        <v>8221</v>
      </c>
      <c r="F42">
        <v>18</v>
      </c>
    </row>
    <row r="43" spans="2:6" x14ac:dyDescent="0.3">
      <c r="B43" t="s">
        <v>8219</v>
      </c>
      <c r="C43">
        <v>19</v>
      </c>
      <c r="E43" t="s">
        <v>8221</v>
      </c>
      <c r="F43">
        <v>7</v>
      </c>
    </row>
    <row r="44" spans="2:6" x14ac:dyDescent="0.3">
      <c r="B44" t="s">
        <v>8219</v>
      </c>
      <c r="C44">
        <v>169</v>
      </c>
      <c r="E44" t="s">
        <v>8221</v>
      </c>
      <c r="F44">
        <v>0</v>
      </c>
    </row>
    <row r="45" spans="2:6" x14ac:dyDescent="0.3">
      <c r="B45" t="s">
        <v>8219</v>
      </c>
      <c r="C45">
        <v>263</v>
      </c>
      <c r="E45" t="s">
        <v>8221</v>
      </c>
      <c r="F45">
        <v>8</v>
      </c>
    </row>
    <row r="46" spans="2:6" x14ac:dyDescent="0.3">
      <c r="B46" t="s">
        <v>8219</v>
      </c>
      <c r="C46">
        <v>15</v>
      </c>
      <c r="E46" t="s">
        <v>8221</v>
      </c>
      <c r="F46">
        <v>1293</v>
      </c>
    </row>
    <row r="47" spans="2:6" x14ac:dyDescent="0.3">
      <c r="B47" t="s">
        <v>8219</v>
      </c>
      <c r="C47">
        <v>61</v>
      </c>
      <c r="E47" t="s">
        <v>8221</v>
      </c>
      <c r="F47">
        <v>17</v>
      </c>
    </row>
    <row r="48" spans="2:6" x14ac:dyDescent="0.3">
      <c r="B48" t="s">
        <v>8219</v>
      </c>
      <c r="C48">
        <v>45</v>
      </c>
      <c r="E48" t="s">
        <v>8221</v>
      </c>
      <c r="F48">
        <v>0</v>
      </c>
    </row>
    <row r="49" spans="2:6" x14ac:dyDescent="0.3">
      <c r="B49" t="s">
        <v>8219</v>
      </c>
      <c r="C49">
        <v>70</v>
      </c>
      <c r="E49" t="s">
        <v>8221</v>
      </c>
      <c r="F49">
        <v>13</v>
      </c>
    </row>
    <row r="50" spans="2:6" x14ac:dyDescent="0.3">
      <c r="B50" t="s">
        <v>8219</v>
      </c>
      <c r="C50">
        <v>38</v>
      </c>
      <c r="E50" t="s">
        <v>8221</v>
      </c>
      <c r="F50">
        <v>0</v>
      </c>
    </row>
    <row r="51" spans="2:6" x14ac:dyDescent="0.3">
      <c r="B51" t="s">
        <v>8219</v>
      </c>
      <c r="C51">
        <v>87</v>
      </c>
      <c r="E51" t="s">
        <v>8221</v>
      </c>
      <c r="F51">
        <v>0</v>
      </c>
    </row>
    <row r="52" spans="2:6" x14ac:dyDescent="0.3">
      <c r="B52" t="s">
        <v>8219</v>
      </c>
      <c r="C52">
        <v>22</v>
      </c>
      <c r="E52" t="s">
        <v>8221</v>
      </c>
      <c r="F52">
        <v>33</v>
      </c>
    </row>
    <row r="53" spans="2:6" x14ac:dyDescent="0.3">
      <c r="B53" t="s">
        <v>8219</v>
      </c>
      <c r="C53">
        <v>119</v>
      </c>
      <c r="E53" t="s">
        <v>8221</v>
      </c>
      <c r="F53">
        <v>12</v>
      </c>
    </row>
    <row r="54" spans="2:6" x14ac:dyDescent="0.3">
      <c r="B54" t="s">
        <v>8219</v>
      </c>
      <c r="C54">
        <v>52</v>
      </c>
      <c r="E54" t="s">
        <v>8221</v>
      </c>
      <c r="F54">
        <v>1</v>
      </c>
    </row>
    <row r="55" spans="2:6" x14ac:dyDescent="0.3">
      <c r="B55" t="s">
        <v>8219</v>
      </c>
      <c r="C55">
        <v>117</v>
      </c>
      <c r="E55" t="s">
        <v>8221</v>
      </c>
      <c r="F55">
        <v>1</v>
      </c>
    </row>
    <row r="56" spans="2:6" x14ac:dyDescent="0.3">
      <c r="B56" t="s">
        <v>8219</v>
      </c>
      <c r="C56">
        <v>52</v>
      </c>
      <c r="E56" t="s">
        <v>8221</v>
      </c>
      <c r="F56">
        <v>1</v>
      </c>
    </row>
    <row r="57" spans="2:6" x14ac:dyDescent="0.3">
      <c r="B57" t="s">
        <v>8219</v>
      </c>
      <c r="C57">
        <v>86</v>
      </c>
      <c r="E57" t="s">
        <v>8221</v>
      </c>
      <c r="F57">
        <v>1</v>
      </c>
    </row>
    <row r="58" spans="2:6" x14ac:dyDescent="0.3">
      <c r="B58" t="s">
        <v>8219</v>
      </c>
      <c r="C58">
        <v>174</v>
      </c>
      <c r="E58" t="s">
        <v>8221</v>
      </c>
      <c r="F58">
        <v>84</v>
      </c>
    </row>
    <row r="59" spans="2:6" x14ac:dyDescent="0.3">
      <c r="B59" t="s">
        <v>8219</v>
      </c>
      <c r="C59">
        <v>69</v>
      </c>
      <c r="E59" t="s">
        <v>8221</v>
      </c>
      <c r="F59">
        <v>38</v>
      </c>
    </row>
    <row r="60" spans="2:6" x14ac:dyDescent="0.3">
      <c r="B60" t="s">
        <v>8219</v>
      </c>
      <c r="C60">
        <v>75</v>
      </c>
      <c r="E60" t="s">
        <v>8221</v>
      </c>
      <c r="F60">
        <v>1</v>
      </c>
    </row>
    <row r="61" spans="2:6" x14ac:dyDescent="0.3">
      <c r="B61" t="s">
        <v>8219</v>
      </c>
      <c r="C61">
        <v>33</v>
      </c>
      <c r="E61" t="s">
        <v>8221</v>
      </c>
      <c r="F61">
        <v>76</v>
      </c>
    </row>
    <row r="62" spans="2:6" x14ac:dyDescent="0.3">
      <c r="B62" t="s">
        <v>8219</v>
      </c>
      <c r="C62">
        <v>108</v>
      </c>
      <c r="E62" t="s">
        <v>8221</v>
      </c>
      <c r="F62">
        <v>3</v>
      </c>
    </row>
    <row r="63" spans="2:6" x14ac:dyDescent="0.3">
      <c r="B63" t="s">
        <v>8219</v>
      </c>
      <c r="C63">
        <v>23</v>
      </c>
      <c r="E63" t="s">
        <v>8221</v>
      </c>
      <c r="F63">
        <v>0</v>
      </c>
    </row>
    <row r="64" spans="2:6" x14ac:dyDescent="0.3">
      <c r="B64" t="s">
        <v>8219</v>
      </c>
      <c r="C64">
        <v>48</v>
      </c>
      <c r="E64" t="s">
        <v>8221</v>
      </c>
      <c r="F64">
        <v>2</v>
      </c>
    </row>
    <row r="65" spans="2:6" x14ac:dyDescent="0.3">
      <c r="B65" t="s">
        <v>8219</v>
      </c>
      <c r="C65">
        <v>64</v>
      </c>
      <c r="E65" t="s">
        <v>8221</v>
      </c>
      <c r="F65">
        <v>0</v>
      </c>
    </row>
    <row r="66" spans="2:6" x14ac:dyDescent="0.3">
      <c r="B66" t="s">
        <v>8219</v>
      </c>
      <c r="C66">
        <v>24</v>
      </c>
      <c r="E66" t="s">
        <v>8221</v>
      </c>
      <c r="F66">
        <v>0</v>
      </c>
    </row>
    <row r="67" spans="2:6" x14ac:dyDescent="0.3">
      <c r="B67" t="s">
        <v>8219</v>
      </c>
      <c r="C67">
        <v>57</v>
      </c>
      <c r="E67" t="s">
        <v>8221</v>
      </c>
      <c r="F67">
        <v>0</v>
      </c>
    </row>
    <row r="68" spans="2:6" x14ac:dyDescent="0.3">
      <c r="B68" t="s">
        <v>8219</v>
      </c>
      <c r="C68">
        <v>26</v>
      </c>
      <c r="E68" t="s">
        <v>8221</v>
      </c>
      <c r="F68">
        <v>2</v>
      </c>
    </row>
    <row r="69" spans="2:6" x14ac:dyDescent="0.3">
      <c r="B69" t="s">
        <v>8219</v>
      </c>
      <c r="C69">
        <v>20</v>
      </c>
      <c r="E69" t="s">
        <v>8221</v>
      </c>
      <c r="F69">
        <v>0</v>
      </c>
    </row>
    <row r="70" spans="2:6" x14ac:dyDescent="0.3">
      <c r="B70" t="s">
        <v>8219</v>
      </c>
      <c r="C70">
        <v>36</v>
      </c>
      <c r="E70" t="s">
        <v>8221</v>
      </c>
      <c r="F70">
        <v>0</v>
      </c>
    </row>
    <row r="71" spans="2:6" x14ac:dyDescent="0.3">
      <c r="B71" t="s">
        <v>8219</v>
      </c>
      <c r="C71">
        <v>178</v>
      </c>
      <c r="E71" t="s">
        <v>8221</v>
      </c>
      <c r="F71">
        <v>0</v>
      </c>
    </row>
    <row r="72" spans="2:6" x14ac:dyDescent="0.3">
      <c r="B72" t="s">
        <v>8219</v>
      </c>
      <c r="C72">
        <v>17</v>
      </c>
      <c r="E72" t="s">
        <v>8221</v>
      </c>
      <c r="F72">
        <v>2</v>
      </c>
    </row>
    <row r="73" spans="2:6" x14ac:dyDescent="0.3">
      <c r="B73" t="s">
        <v>8219</v>
      </c>
      <c r="C73">
        <v>32</v>
      </c>
      <c r="E73" t="s">
        <v>8221</v>
      </c>
      <c r="F73">
        <v>0</v>
      </c>
    </row>
    <row r="74" spans="2:6" x14ac:dyDescent="0.3">
      <c r="B74" t="s">
        <v>8219</v>
      </c>
      <c r="C74">
        <v>41</v>
      </c>
      <c r="E74" t="s">
        <v>8221</v>
      </c>
      <c r="F74">
        <v>7</v>
      </c>
    </row>
    <row r="75" spans="2:6" x14ac:dyDescent="0.3">
      <c r="B75" t="s">
        <v>8219</v>
      </c>
      <c r="C75">
        <v>18</v>
      </c>
      <c r="E75" t="s">
        <v>8221</v>
      </c>
      <c r="F75">
        <v>0</v>
      </c>
    </row>
    <row r="76" spans="2:6" x14ac:dyDescent="0.3">
      <c r="B76" t="s">
        <v>8219</v>
      </c>
      <c r="C76">
        <v>29</v>
      </c>
      <c r="E76" t="s">
        <v>8221</v>
      </c>
      <c r="F76">
        <v>5</v>
      </c>
    </row>
    <row r="77" spans="2:6" x14ac:dyDescent="0.3">
      <c r="B77" t="s">
        <v>8219</v>
      </c>
      <c r="C77">
        <v>47</v>
      </c>
      <c r="E77" t="s">
        <v>8221</v>
      </c>
      <c r="F77">
        <v>0</v>
      </c>
    </row>
    <row r="78" spans="2:6" x14ac:dyDescent="0.3">
      <c r="B78" t="s">
        <v>8219</v>
      </c>
      <c r="C78">
        <v>15</v>
      </c>
      <c r="E78" t="s">
        <v>8221</v>
      </c>
      <c r="F78">
        <v>0</v>
      </c>
    </row>
    <row r="79" spans="2:6" x14ac:dyDescent="0.3">
      <c r="B79" t="s">
        <v>8219</v>
      </c>
      <c r="C79">
        <v>26</v>
      </c>
      <c r="E79" t="s">
        <v>8221</v>
      </c>
      <c r="F79">
        <v>1</v>
      </c>
    </row>
    <row r="80" spans="2:6" x14ac:dyDescent="0.3">
      <c r="B80" t="s">
        <v>8219</v>
      </c>
      <c r="C80">
        <v>35</v>
      </c>
      <c r="E80" t="s">
        <v>8221</v>
      </c>
      <c r="F80">
        <v>0</v>
      </c>
    </row>
    <row r="81" spans="2:6" x14ac:dyDescent="0.3">
      <c r="B81" t="s">
        <v>8219</v>
      </c>
      <c r="C81">
        <v>41</v>
      </c>
      <c r="E81" t="s">
        <v>8221</v>
      </c>
      <c r="F81">
        <v>5</v>
      </c>
    </row>
    <row r="82" spans="2:6" x14ac:dyDescent="0.3">
      <c r="B82" t="s">
        <v>8219</v>
      </c>
      <c r="C82">
        <v>47</v>
      </c>
      <c r="E82" t="s">
        <v>8221</v>
      </c>
      <c r="F82">
        <v>3</v>
      </c>
    </row>
    <row r="83" spans="2:6" x14ac:dyDescent="0.3">
      <c r="B83" t="s">
        <v>8219</v>
      </c>
      <c r="C83">
        <v>28</v>
      </c>
      <c r="E83" t="s">
        <v>8221</v>
      </c>
      <c r="F83">
        <v>6</v>
      </c>
    </row>
    <row r="84" spans="2:6" x14ac:dyDescent="0.3">
      <c r="B84" t="s">
        <v>8219</v>
      </c>
      <c r="C84">
        <v>100</v>
      </c>
      <c r="E84" t="s">
        <v>8221</v>
      </c>
      <c r="F84">
        <v>12</v>
      </c>
    </row>
    <row r="85" spans="2:6" x14ac:dyDescent="0.3">
      <c r="B85" t="s">
        <v>8219</v>
      </c>
      <c r="C85">
        <v>13</v>
      </c>
      <c r="E85" t="s">
        <v>8221</v>
      </c>
      <c r="F85">
        <v>13</v>
      </c>
    </row>
    <row r="86" spans="2:6" x14ac:dyDescent="0.3">
      <c r="B86" t="s">
        <v>8219</v>
      </c>
      <c r="C86">
        <v>7</v>
      </c>
      <c r="E86" t="s">
        <v>8221</v>
      </c>
      <c r="F86">
        <v>5</v>
      </c>
    </row>
    <row r="87" spans="2:6" x14ac:dyDescent="0.3">
      <c r="B87" t="s">
        <v>8219</v>
      </c>
      <c r="C87">
        <v>21</v>
      </c>
      <c r="E87" t="s">
        <v>8221</v>
      </c>
      <c r="F87">
        <v>2</v>
      </c>
    </row>
    <row r="88" spans="2:6" x14ac:dyDescent="0.3">
      <c r="B88" t="s">
        <v>8219</v>
      </c>
      <c r="C88">
        <v>17</v>
      </c>
      <c r="E88" t="s">
        <v>8221</v>
      </c>
      <c r="F88">
        <v>8</v>
      </c>
    </row>
    <row r="89" spans="2:6" x14ac:dyDescent="0.3">
      <c r="B89" t="s">
        <v>8219</v>
      </c>
      <c r="C89">
        <v>25</v>
      </c>
      <c r="E89" t="s">
        <v>8221</v>
      </c>
      <c r="F89">
        <v>0</v>
      </c>
    </row>
    <row r="90" spans="2:6" x14ac:dyDescent="0.3">
      <c r="B90" t="s">
        <v>8219</v>
      </c>
      <c r="C90">
        <v>60</v>
      </c>
      <c r="E90" t="s">
        <v>8221</v>
      </c>
      <c r="F90">
        <v>13</v>
      </c>
    </row>
    <row r="91" spans="2:6" x14ac:dyDescent="0.3">
      <c r="B91" t="s">
        <v>8219</v>
      </c>
      <c r="C91">
        <v>56</v>
      </c>
      <c r="E91" t="s">
        <v>8221</v>
      </c>
      <c r="F91">
        <v>0</v>
      </c>
    </row>
    <row r="92" spans="2:6" x14ac:dyDescent="0.3">
      <c r="B92" t="s">
        <v>8219</v>
      </c>
      <c r="C92">
        <v>16</v>
      </c>
      <c r="E92" t="s">
        <v>8221</v>
      </c>
      <c r="F92">
        <v>5</v>
      </c>
    </row>
    <row r="93" spans="2:6" x14ac:dyDescent="0.3">
      <c r="B93" t="s">
        <v>8219</v>
      </c>
      <c r="C93">
        <v>46</v>
      </c>
      <c r="E93" t="s">
        <v>8221</v>
      </c>
      <c r="F93">
        <v>8</v>
      </c>
    </row>
    <row r="94" spans="2:6" x14ac:dyDescent="0.3">
      <c r="B94" t="s">
        <v>8219</v>
      </c>
      <c r="C94">
        <v>43</v>
      </c>
      <c r="E94" t="s">
        <v>8221</v>
      </c>
      <c r="F94">
        <v>8</v>
      </c>
    </row>
    <row r="95" spans="2:6" x14ac:dyDescent="0.3">
      <c r="B95" t="s">
        <v>8219</v>
      </c>
      <c r="C95">
        <v>15</v>
      </c>
      <c r="E95" t="s">
        <v>8221</v>
      </c>
      <c r="F95">
        <v>0</v>
      </c>
    </row>
    <row r="96" spans="2:6" x14ac:dyDescent="0.3">
      <c r="B96" t="s">
        <v>8219</v>
      </c>
      <c r="C96">
        <v>12</v>
      </c>
      <c r="E96" t="s">
        <v>8221</v>
      </c>
      <c r="F96">
        <v>2</v>
      </c>
    </row>
    <row r="97" spans="2:6" x14ac:dyDescent="0.3">
      <c r="B97" t="s">
        <v>8219</v>
      </c>
      <c r="C97">
        <v>21</v>
      </c>
      <c r="E97" t="s">
        <v>8221</v>
      </c>
      <c r="F97">
        <v>3</v>
      </c>
    </row>
    <row r="98" spans="2:6" x14ac:dyDescent="0.3">
      <c r="B98" t="s">
        <v>8219</v>
      </c>
      <c r="C98">
        <v>34</v>
      </c>
      <c r="E98" t="s">
        <v>8221</v>
      </c>
      <c r="F98">
        <v>0</v>
      </c>
    </row>
    <row r="99" spans="2:6" x14ac:dyDescent="0.3">
      <c r="B99" t="s">
        <v>8219</v>
      </c>
      <c r="C99">
        <v>8</v>
      </c>
      <c r="E99" t="s">
        <v>8221</v>
      </c>
      <c r="F99">
        <v>0</v>
      </c>
    </row>
    <row r="100" spans="2:6" x14ac:dyDescent="0.3">
      <c r="B100" t="s">
        <v>8219</v>
      </c>
      <c r="C100">
        <v>60</v>
      </c>
      <c r="E100" t="s">
        <v>8221</v>
      </c>
      <c r="F100">
        <v>11</v>
      </c>
    </row>
    <row r="101" spans="2:6" x14ac:dyDescent="0.3">
      <c r="B101" t="s">
        <v>8219</v>
      </c>
      <c r="C101">
        <v>39</v>
      </c>
      <c r="E101" t="s">
        <v>8221</v>
      </c>
      <c r="F101">
        <v>0</v>
      </c>
    </row>
    <row r="102" spans="2:6" x14ac:dyDescent="0.3">
      <c r="B102" t="s">
        <v>8219</v>
      </c>
      <c r="C102">
        <v>26</v>
      </c>
      <c r="E102" t="s">
        <v>8221</v>
      </c>
      <c r="F102">
        <v>1</v>
      </c>
    </row>
    <row r="103" spans="2:6" x14ac:dyDescent="0.3">
      <c r="B103" t="s">
        <v>8219</v>
      </c>
      <c r="C103">
        <v>35</v>
      </c>
      <c r="E103" t="s">
        <v>8221</v>
      </c>
      <c r="F103">
        <v>0</v>
      </c>
    </row>
    <row r="104" spans="2:6" x14ac:dyDescent="0.3">
      <c r="B104" t="s">
        <v>8219</v>
      </c>
      <c r="C104">
        <v>65</v>
      </c>
      <c r="E104" t="s">
        <v>8221</v>
      </c>
      <c r="F104">
        <v>17</v>
      </c>
    </row>
    <row r="105" spans="2:6" x14ac:dyDescent="0.3">
      <c r="B105" t="s">
        <v>8219</v>
      </c>
      <c r="C105">
        <v>49</v>
      </c>
      <c r="E105" t="s">
        <v>8221</v>
      </c>
      <c r="F105">
        <v>2</v>
      </c>
    </row>
    <row r="106" spans="2:6" x14ac:dyDescent="0.3">
      <c r="B106" t="s">
        <v>8219</v>
      </c>
      <c r="C106">
        <v>10</v>
      </c>
      <c r="E106" t="s">
        <v>8221</v>
      </c>
      <c r="F106">
        <v>1</v>
      </c>
    </row>
    <row r="107" spans="2:6" x14ac:dyDescent="0.3">
      <c r="B107" t="s">
        <v>8219</v>
      </c>
      <c r="C107">
        <v>60</v>
      </c>
      <c r="E107" t="s">
        <v>8221</v>
      </c>
      <c r="F107">
        <v>2</v>
      </c>
    </row>
    <row r="108" spans="2:6" x14ac:dyDescent="0.3">
      <c r="B108" t="s">
        <v>8219</v>
      </c>
      <c r="C108">
        <v>27</v>
      </c>
      <c r="E108" t="s">
        <v>8221</v>
      </c>
      <c r="F108">
        <v>16</v>
      </c>
    </row>
    <row r="109" spans="2:6" x14ac:dyDescent="0.3">
      <c r="B109" t="s">
        <v>8219</v>
      </c>
      <c r="C109">
        <v>69</v>
      </c>
      <c r="E109" t="s">
        <v>8221</v>
      </c>
      <c r="F109">
        <v>1</v>
      </c>
    </row>
    <row r="110" spans="2:6" x14ac:dyDescent="0.3">
      <c r="B110" t="s">
        <v>8219</v>
      </c>
      <c r="C110">
        <v>47</v>
      </c>
      <c r="E110" t="s">
        <v>8221</v>
      </c>
      <c r="F110">
        <v>4</v>
      </c>
    </row>
    <row r="111" spans="2:6" x14ac:dyDescent="0.3">
      <c r="B111" t="s">
        <v>8219</v>
      </c>
      <c r="C111">
        <v>47</v>
      </c>
      <c r="E111" t="s">
        <v>8221</v>
      </c>
      <c r="F111">
        <v>5</v>
      </c>
    </row>
    <row r="112" spans="2:6" x14ac:dyDescent="0.3">
      <c r="B112" t="s">
        <v>8219</v>
      </c>
      <c r="C112">
        <v>26</v>
      </c>
      <c r="E112" t="s">
        <v>8221</v>
      </c>
      <c r="F112">
        <v>7</v>
      </c>
    </row>
    <row r="113" spans="2:6" x14ac:dyDescent="0.3">
      <c r="B113" t="s">
        <v>8219</v>
      </c>
      <c r="C113">
        <v>53</v>
      </c>
      <c r="E113" t="s">
        <v>8221</v>
      </c>
      <c r="F113">
        <v>0</v>
      </c>
    </row>
    <row r="114" spans="2:6" x14ac:dyDescent="0.3">
      <c r="B114" t="s">
        <v>8219</v>
      </c>
      <c r="C114">
        <v>81</v>
      </c>
      <c r="E114" t="s">
        <v>8221</v>
      </c>
      <c r="F114">
        <v>12</v>
      </c>
    </row>
    <row r="115" spans="2:6" x14ac:dyDescent="0.3">
      <c r="B115" t="s">
        <v>8219</v>
      </c>
      <c r="C115">
        <v>78</v>
      </c>
      <c r="E115" t="s">
        <v>8221</v>
      </c>
      <c r="F115">
        <v>2</v>
      </c>
    </row>
    <row r="116" spans="2:6" x14ac:dyDescent="0.3">
      <c r="B116" t="s">
        <v>8219</v>
      </c>
      <c r="C116">
        <v>35</v>
      </c>
      <c r="E116" t="s">
        <v>8221</v>
      </c>
      <c r="F116">
        <v>5</v>
      </c>
    </row>
    <row r="117" spans="2:6" x14ac:dyDescent="0.3">
      <c r="B117" t="s">
        <v>8219</v>
      </c>
      <c r="C117">
        <v>22</v>
      </c>
      <c r="E117" t="s">
        <v>8221</v>
      </c>
      <c r="F117">
        <v>2</v>
      </c>
    </row>
    <row r="118" spans="2:6" x14ac:dyDescent="0.3">
      <c r="B118" t="s">
        <v>8219</v>
      </c>
      <c r="C118">
        <v>57</v>
      </c>
      <c r="E118" t="s">
        <v>8221</v>
      </c>
      <c r="F118">
        <v>3</v>
      </c>
    </row>
    <row r="119" spans="2:6" x14ac:dyDescent="0.3">
      <c r="B119" t="s">
        <v>8219</v>
      </c>
      <c r="C119">
        <v>27</v>
      </c>
      <c r="E119" t="s">
        <v>8221</v>
      </c>
      <c r="F119">
        <v>0</v>
      </c>
    </row>
    <row r="120" spans="2:6" x14ac:dyDescent="0.3">
      <c r="B120" t="s">
        <v>8219</v>
      </c>
      <c r="C120">
        <v>39</v>
      </c>
      <c r="E120" t="s">
        <v>8221</v>
      </c>
      <c r="F120">
        <v>49</v>
      </c>
    </row>
    <row r="121" spans="2:6" x14ac:dyDescent="0.3">
      <c r="B121" t="s">
        <v>8219</v>
      </c>
      <c r="C121">
        <v>37</v>
      </c>
      <c r="E121" t="s">
        <v>8221</v>
      </c>
      <c r="F121">
        <v>1</v>
      </c>
    </row>
    <row r="122" spans="2:6" x14ac:dyDescent="0.3">
      <c r="B122" t="s">
        <v>8219</v>
      </c>
      <c r="C122">
        <v>137</v>
      </c>
      <c r="E122" t="s">
        <v>8221</v>
      </c>
      <c r="F122">
        <v>2</v>
      </c>
    </row>
    <row r="123" spans="2:6" x14ac:dyDescent="0.3">
      <c r="B123" t="s">
        <v>8219</v>
      </c>
      <c r="C123">
        <v>376</v>
      </c>
      <c r="E123" t="s">
        <v>8221</v>
      </c>
      <c r="F123">
        <v>0</v>
      </c>
    </row>
    <row r="124" spans="2:6" x14ac:dyDescent="0.3">
      <c r="B124" t="s">
        <v>8219</v>
      </c>
      <c r="C124">
        <v>202</v>
      </c>
      <c r="E124" t="s">
        <v>8221</v>
      </c>
      <c r="F124">
        <v>0</v>
      </c>
    </row>
    <row r="125" spans="2:6" x14ac:dyDescent="0.3">
      <c r="B125" t="s">
        <v>8219</v>
      </c>
      <c r="C125">
        <v>328</v>
      </c>
      <c r="E125" t="s">
        <v>8221</v>
      </c>
      <c r="F125">
        <v>11</v>
      </c>
    </row>
    <row r="126" spans="2:6" x14ac:dyDescent="0.3">
      <c r="B126" t="s">
        <v>8219</v>
      </c>
      <c r="C126">
        <v>84</v>
      </c>
      <c r="E126" t="s">
        <v>8221</v>
      </c>
      <c r="F126">
        <v>1</v>
      </c>
    </row>
    <row r="127" spans="2:6" x14ac:dyDescent="0.3">
      <c r="B127" t="s">
        <v>8219</v>
      </c>
      <c r="C127">
        <v>96</v>
      </c>
      <c r="E127" t="s">
        <v>8221</v>
      </c>
      <c r="F127">
        <v>8</v>
      </c>
    </row>
    <row r="128" spans="2:6" x14ac:dyDescent="0.3">
      <c r="B128" t="s">
        <v>8219</v>
      </c>
      <c r="C128">
        <v>223</v>
      </c>
      <c r="E128" t="s">
        <v>8221</v>
      </c>
      <c r="F128">
        <v>5</v>
      </c>
    </row>
    <row r="129" spans="2:6" x14ac:dyDescent="0.3">
      <c r="B129" t="s">
        <v>8219</v>
      </c>
      <c r="C129">
        <v>62</v>
      </c>
      <c r="E129" t="s">
        <v>8221</v>
      </c>
      <c r="F129">
        <v>39</v>
      </c>
    </row>
    <row r="130" spans="2:6" x14ac:dyDescent="0.3">
      <c r="B130" t="s">
        <v>8219</v>
      </c>
      <c r="C130">
        <v>146</v>
      </c>
      <c r="E130" t="s">
        <v>8221</v>
      </c>
      <c r="F130">
        <v>0</v>
      </c>
    </row>
    <row r="131" spans="2:6" x14ac:dyDescent="0.3">
      <c r="B131" t="s">
        <v>8219</v>
      </c>
      <c r="C131">
        <v>235</v>
      </c>
      <c r="E131" t="s">
        <v>8221</v>
      </c>
      <c r="F131">
        <v>0</v>
      </c>
    </row>
    <row r="132" spans="2:6" x14ac:dyDescent="0.3">
      <c r="B132" t="s">
        <v>8219</v>
      </c>
      <c r="C132">
        <v>437</v>
      </c>
      <c r="E132" t="s">
        <v>8221</v>
      </c>
      <c r="F132">
        <v>2</v>
      </c>
    </row>
    <row r="133" spans="2:6" x14ac:dyDescent="0.3">
      <c r="B133" t="s">
        <v>8219</v>
      </c>
      <c r="C133">
        <v>77</v>
      </c>
      <c r="E133" t="s">
        <v>8221</v>
      </c>
      <c r="F133">
        <v>170</v>
      </c>
    </row>
    <row r="134" spans="2:6" x14ac:dyDescent="0.3">
      <c r="B134" t="s">
        <v>8219</v>
      </c>
      <c r="C134">
        <v>108</v>
      </c>
      <c r="E134" t="s">
        <v>8221</v>
      </c>
      <c r="F134">
        <v>5</v>
      </c>
    </row>
    <row r="135" spans="2:6" x14ac:dyDescent="0.3">
      <c r="B135" t="s">
        <v>8219</v>
      </c>
      <c r="C135">
        <v>7</v>
      </c>
      <c r="E135" t="s">
        <v>8221</v>
      </c>
      <c r="F135">
        <v>14</v>
      </c>
    </row>
    <row r="136" spans="2:6" x14ac:dyDescent="0.3">
      <c r="B136" t="s">
        <v>8219</v>
      </c>
      <c r="C136">
        <v>314</v>
      </c>
      <c r="E136" t="s">
        <v>8221</v>
      </c>
      <c r="F136">
        <v>1</v>
      </c>
    </row>
    <row r="137" spans="2:6" x14ac:dyDescent="0.3">
      <c r="B137" t="s">
        <v>8219</v>
      </c>
      <c r="C137">
        <v>188</v>
      </c>
      <c r="E137" t="s">
        <v>8221</v>
      </c>
      <c r="F137">
        <v>0</v>
      </c>
    </row>
    <row r="138" spans="2:6" x14ac:dyDescent="0.3">
      <c r="B138" t="s">
        <v>8219</v>
      </c>
      <c r="C138">
        <v>275</v>
      </c>
      <c r="E138" t="s">
        <v>8221</v>
      </c>
      <c r="F138">
        <v>124</v>
      </c>
    </row>
    <row r="139" spans="2:6" x14ac:dyDescent="0.3">
      <c r="B139" t="s">
        <v>8219</v>
      </c>
      <c r="C139">
        <v>560</v>
      </c>
      <c r="E139" t="s">
        <v>8221</v>
      </c>
      <c r="F139">
        <v>0</v>
      </c>
    </row>
    <row r="140" spans="2:6" x14ac:dyDescent="0.3">
      <c r="B140" t="s">
        <v>8219</v>
      </c>
      <c r="C140">
        <v>688</v>
      </c>
      <c r="E140" t="s">
        <v>8221</v>
      </c>
      <c r="F140">
        <v>0</v>
      </c>
    </row>
    <row r="141" spans="2:6" x14ac:dyDescent="0.3">
      <c r="B141" t="s">
        <v>8219</v>
      </c>
      <c r="C141">
        <v>942</v>
      </c>
      <c r="E141" t="s">
        <v>8221</v>
      </c>
      <c r="F141">
        <v>55</v>
      </c>
    </row>
    <row r="142" spans="2:6" x14ac:dyDescent="0.3">
      <c r="B142" t="s">
        <v>8219</v>
      </c>
      <c r="C142">
        <v>88</v>
      </c>
      <c r="E142" t="s">
        <v>8221</v>
      </c>
      <c r="F142">
        <v>140</v>
      </c>
    </row>
    <row r="143" spans="2:6" x14ac:dyDescent="0.3">
      <c r="B143" t="s">
        <v>8219</v>
      </c>
      <c r="C143">
        <v>220</v>
      </c>
      <c r="E143" t="s">
        <v>8221</v>
      </c>
      <c r="F143">
        <v>21</v>
      </c>
    </row>
    <row r="144" spans="2:6" x14ac:dyDescent="0.3">
      <c r="B144" t="s">
        <v>8219</v>
      </c>
      <c r="C144">
        <v>145</v>
      </c>
      <c r="E144" t="s">
        <v>8221</v>
      </c>
      <c r="F144">
        <v>1</v>
      </c>
    </row>
    <row r="145" spans="2:6" x14ac:dyDescent="0.3">
      <c r="B145" t="s">
        <v>8219</v>
      </c>
      <c r="C145">
        <v>963</v>
      </c>
      <c r="E145" t="s">
        <v>8221</v>
      </c>
      <c r="F145">
        <v>147</v>
      </c>
    </row>
    <row r="146" spans="2:6" x14ac:dyDescent="0.3">
      <c r="B146" t="s">
        <v>8219</v>
      </c>
      <c r="C146">
        <v>91</v>
      </c>
      <c r="E146" t="s">
        <v>8221</v>
      </c>
      <c r="F146">
        <v>11</v>
      </c>
    </row>
    <row r="147" spans="2:6" x14ac:dyDescent="0.3">
      <c r="B147" t="s">
        <v>8219</v>
      </c>
      <c r="C147">
        <v>58</v>
      </c>
      <c r="E147" t="s">
        <v>8221</v>
      </c>
      <c r="F147">
        <v>125</v>
      </c>
    </row>
    <row r="148" spans="2:6" x14ac:dyDescent="0.3">
      <c r="B148" t="s">
        <v>8219</v>
      </c>
      <c r="C148">
        <v>36</v>
      </c>
      <c r="E148" t="s">
        <v>8221</v>
      </c>
      <c r="F148">
        <v>1</v>
      </c>
    </row>
    <row r="149" spans="2:6" x14ac:dyDescent="0.3">
      <c r="B149" t="s">
        <v>8219</v>
      </c>
      <c r="C149">
        <v>165</v>
      </c>
      <c r="E149" t="s">
        <v>8221</v>
      </c>
      <c r="F149">
        <v>0</v>
      </c>
    </row>
    <row r="150" spans="2:6" x14ac:dyDescent="0.3">
      <c r="B150" t="s">
        <v>8219</v>
      </c>
      <c r="C150">
        <v>111</v>
      </c>
      <c r="E150" t="s">
        <v>8221</v>
      </c>
      <c r="F150">
        <v>0</v>
      </c>
    </row>
    <row r="151" spans="2:6" x14ac:dyDescent="0.3">
      <c r="B151" t="s">
        <v>8219</v>
      </c>
      <c r="C151">
        <v>1596</v>
      </c>
      <c r="E151" t="s">
        <v>8221</v>
      </c>
      <c r="F151">
        <v>3</v>
      </c>
    </row>
    <row r="152" spans="2:6" x14ac:dyDescent="0.3">
      <c r="B152" t="s">
        <v>8219</v>
      </c>
      <c r="C152">
        <v>61</v>
      </c>
      <c r="E152" t="s">
        <v>8221</v>
      </c>
      <c r="F152">
        <v>0</v>
      </c>
    </row>
    <row r="153" spans="2:6" x14ac:dyDescent="0.3">
      <c r="B153" t="s">
        <v>8219</v>
      </c>
      <c r="C153">
        <v>287</v>
      </c>
      <c r="E153" t="s">
        <v>8221</v>
      </c>
      <c r="F153">
        <v>0</v>
      </c>
    </row>
    <row r="154" spans="2:6" x14ac:dyDescent="0.3">
      <c r="B154" t="s">
        <v>8219</v>
      </c>
      <c r="C154">
        <v>65</v>
      </c>
      <c r="E154" t="s">
        <v>8221</v>
      </c>
      <c r="F154">
        <v>0</v>
      </c>
    </row>
    <row r="155" spans="2:6" x14ac:dyDescent="0.3">
      <c r="B155" t="s">
        <v>8219</v>
      </c>
      <c r="C155">
        <v>118</v>
      </c>
      <c r="E155" t="s">
        <v>8221</v>
      </c>
      <c r="F155">
        <v>0</v>
      </c>
    </row>
    <row r="156" spans="2:6" x14ac:dyDescent="0.3">
      <c r="B156" t="s">
        <v>8219</v>
      </c>
      <c r="C156">
        <v>113</v>
      </c>
      <c r="E156" t="s">
        <v>8221</v>
      </c>
      <c r="F156">
        <v>3</v>
      </c>
    </row>
    <row r="157" spans="2:6" x14ac:dyDescent="0.3">
      <c r="B157" t="s">
        <v>8219</v>
      </c>
      <c r="C157">
        <v>332</v>
      </c>
      <c r="E157" t="s">
        <v>8221</v>
      </c>
      <c r="F157">
        <v>0</v>
      </c>
    </row>
    <row r="158" spans="2:6" x14ac:dyDescent="0.3">
      <c r="B158" t="s">
        <v>8219</v>
      </c>
      <c r="C158">
        <v>62</v>
      </c>
      <c r="E158" t="s">
        <v>8221</v>
      </c>
      <c r="F158">
        <v>1</v>
      </c>
    </row>
    <row r="159" spans="2:6" x14ac:dyDescent="0.3">
      <c r="B159" t="s">
        <v>8219</v>
      </c>
      <c r="C159">
        <v>951</v>
      </c>
      <c r="E159" t="s">
        <v>8221</v>
      </c>
      <c r="F159">
        <v>3</v>
      </c>
    </row>
    <row r="160" spans="2:6" x14ac:dyDescent="0.3">
      <c r="B160" t="s">
        <v>8219</v>
      </c>
      <c r="C160">
        <v>415</v>
      </c>
      <c r="E160" t="s">
        <v>8221</v>
      </c>
      <c r="F160">
        <v>22</v>
      </c>
    </row>
    <row r="161" spans="2:6" x14ac:dyDescent="0.3">
      <c r="B161" t="s">
        <v>8219</v>
      </c>
      <c r="C161">
        <v>305</v>
      </c>
      <c r="E161" t="s">
        <v>8221</v>
      </c>
      <c r="F161">
        <v>26</v>
      </c>
    </row>
    <row r="162" spans="2:6" x14ac:dyDescent="0.3">
      <c r="B162" t="s">
        <v>8219</v>
      </c>
      <c r="C162">
        <v>2139</v>
      </c>
      <c r="E162" t="s">
        <v>8221</v>
      </c>
      <c r="F162">
        <v>4</v>
      </c>
    </row>
    <row r="163" spans="2:6" x14ac:dyDescent="0.3">
      <c r="B163" t="s">
        <v>8219</v>
      </c>
      <c r="C163">
        <v>79</v>
      </c>
      <c r="E163" t="s">
        <v>8221</v>
      </c>
      <c r="F163">
        <v>0</v>
      </c>
    </row>
    <row r="164" spans="2:6" x14ac:dyDescent="0.3">
      <c r="B164" t="s">
        <v>8219</v>
      </c>
      <c r="C164">
        <v>179</v>
      </c>
      <c r="E164" t="s">
        <v>8221</v>
      </c>
      <c r="F164">
        <v>4</v>
      </c>
    </row>
    <row r="165" spans="2:6" x14ac:dyDescent="0.3">
      <c r="B165" t="s">
        <v>8219</v>
      </c>
      <c r="C165">
        <v>202</v>
      </c>
      <c r="E165" t="s">
        <v>8221</v>
      </c>
      <c r="F165">
        <v>9</v>
      </c>
    </row>
    <row r="166" spans="2:6" x14ac:dyDescent="0.3">
      <c r="B166" t="s">
        <v>8219</v>
      </c>
      <c r="C166">
        <v>760</v>
      </c>
      <c r="E166" t="s">
        <v>8221</v>
      </c>
      <c r="F166">
        <v>5</v>
      </c>
    </row>
    <row r="167" spans="2:6" x14ac:dyDescent="0.3">
      <c r="B167" t="s">
        <v>8219</v>
      </c>
      <c r="C167">
        <v>563</v>
      </c>
      <c r="E167" t="s">
        <v>8221</v>
      </c>
      <c r="F167">
        <v>14</v>
      </c>
    </row>
    <row r="168" spans="2:6" x14ac:dyDescent="0.3">
      <c r="B168" t="s">
        <v>8219</v>
      </c>
      <c r="C168">
        <v>135</v>
      </c>
      <c r="E168" t="s">
        <v>8221</v>
      </c>
      <c r="F168">
        <v>1</v>
      </c>
    </row>
    <row r="169" spans="2:6" x14ac:dyDescent="0.3">
      <c r="B169" t="s">
        <v>8219</v>
      </c>
      <c r="C169">
        <v>290</v>
      </c>
      <c r="E169" t="s">
        <v>8221</v>
      </c>
      <c r="F169">
        <v>10</v>
      </c>
    </row>
    <row r="170" spans="2:6" x14ac:dyDescent="0.3">
      <c r="B170" t="s">
        <v>8219</v>
      </c>
      <c r="C170">
        <v>447</v>
      </c>
      <c r="E170" t="s">
        <v>8221</v>
      </c>
      <c r="F170">
        <v>3</v>
      </c>
    </row>
    <row r="171" spans="2:6" x14ac:dyDescent="0.3">
      <c r="B171" t="s">
        <v>8219</v>
      </c>
      <c r="C171">
        <v>232</v>
      </c>
      <c r="E171" t="s">
        <v>8221</v>
      </c>
      <c r="F171">
        <v>1</v>
      </c>
    </row>
    <row r="172" spans="2:6" x14ac:dyDescent="0.3">
      <c r="B172" t="s">
        <v>8219</v>
      </c>
      <c r="C172">
        <v>168</v>
      </c>
      <c r="E172" t="s">
        <v>8221</v>
      </c>
      <c r="F172">
        <v>0</v>
      </c>
    </row>
    <row r="173" spans="2:6" x14ac:dyDescent="0.3">
      <c r="B173" t="s">
        <v>8219</v>
      </c>
      <c r="C173">
        <v>128</v>
      </c>
      <c r="E173" t="s">
        <v>8221</v>
      </c>
      <c r="F173">
        <v>5</v>
      </c>
    </row>
    <row r="174" spans="2:6" x14ac:dyDescent="0.3">
      <c r="B174" t="s">
        <v>8219</v>
      </c>
      <c r="C174">
        <v>493</v>
      </c>
      <c r="E174" t="s">
        <v>8221</v>
      </c>
      <c r="F174">
        <v>2</v>
      </c>
    </row>
    <row r="175" spans="2:6" x14ac:dyDescent="0.3">
      <c r="B175" t="s">
        <v>8219</v>
      </c>
      <c r="C175">
        <v>131</v>
      </c>
      <c r="E175" t="s">
        <v>8221</v>
      </c>
      <c r="F175">
        <v>68</v>
      </c>
    </row>
    <row r="176" spans="2:6" x14ac:dyDescent="0.3">
      <c r="B176" t="s">
        <v>8219</v>
      </c>
      <c r="C176">
        <v>50</v>
      </c>
      <c r="E176" t="s">
        <v>8221</v>
      </c>
      <c r="F176">
        <v>3</v>
      </c>
    </row>
    <row r="177" spans="2:6" x14ac:dyDescent="0.3">
      <c r="B177" t="s">
        <v>8219</v>
      </c>
      <c r="C177">
        <v>665</v>
      </c>
      <c r="E177" t="s">
        <v>8221</v>
      </c>
      <c r="F177">
        <v>34</v>
      </c>
    </row>
    <row r="178" spans="2:6" x14ac:dyDescent="0.3">
      <c r="B178" t="s">
        <v>8219</v>
      </c>
      <c r="C178">
        <v>129</v>
      </c>
      <c r="E178" t="s">
        <v>8221</v>
      </c>
      <c r="F178">
        <v>0</v>
      </c>
    </row>
    <row r="179" spans="2:6" x14ac:dyDescent="0.3">
      <c r="B179" t="s">
        <v>8219</v>
      </c>
      <c r="C179">
        <v>142</v>
      </c>
      <c r="E179" t="s">
        <v>8221</v>
      </c>
      <c r="F179">
        <v>3</v>
      </c>
    </row>
    <row r="180" spans="2:6" x14ac:dyDescent="0.3">
      <c r="B180" t="s">
        <v>8219</v>
      </c>
      <c r="C180">
        <v>2436</v>
      </c>
      <c r="E180" t="s">
        <v>8221</v>
      </c>
      <c r="F180">
        <v>0</v>
      </c>
    </row>
    <row r="181" spans="2:6" x14ac:dyDescent="0.3">
      <c r="B181" t="s">
        <v>8219</v>
      </c>
      <c r="C181">
        <v>244</v>
      </c>
      <c r="E181" t="s">
        <v>8221</v>
      </c>
      <c r="F181">
        <v>70</v>
      </c>
    </row>
    <row r="182" spans="2:6" x14ac:dyDescent="0.3">
      <c r="B182" t="s">
        <v>8219</v>
      </c>
      <c r="C182">
        <v>298</v>
      </c>
      <c r="E182" t="s">
        <v>8221</v>
      </c>
      <c r="F182">
        <v>1</v>
      </c>
    </row>
    <row r="183" spans="2:6" x14ac:dyDescent="0.3">
      <c r="B183" t="s">
        <v>8219</v>
      </c>
      <c r="C183">
        <v>251</v>
      </c>
      <c r="E183" t="s">
        <v>8221</v>
      </c>
      <c r="F183">
        <v>1</v>
      </c>
    </row>
    <row r="184" spans="2:6" x14ac:dyDescent="0.3">
      <c r="B184" t="s">
        <v>8219</v>
      </c>
      <c r="C184">
        <v>108</v>
      </c>
      <c r="E184" t="s">
        <v>8221</v>
      </c>
      <c r="F184">
        <v>1</v>
      </c>
    </row>
    <row r="185" spans="2:6" x14ac:dyDescent="0.3">
      <c r="B185" t="s">
        <v>8219</v>
      </c>
      <c r="C185">
        <v>82</v>
      </c>
      <c r="E185" t="s">
        <v>8221</v>
      </c>
      <c r="F185">
        <v>2</v>
      </c>
    </row>
    <row r="186" spans="2:6" x14ac:dyDescent="0.3">
      <c r="B186" t="s">
        <v>8219</v>
      </c>
      <c r="C186">
        <v>74</v>
      </c>
      <c r="E186" t="s">
        <v>8221</v>
      </c>
      <c r="F186">
        <v>2</v>
      </c>
    </row>
    <row r="187" spans="2:6" x14ac:dyDescent="0.3">
      <c r="B187" t="s">
        <v>8219</v>
      </c>
      <c r="C187">
        <v>189</v>
      </c>
      <c r="E187" t="s">
        <v>8221</v>
      </c>
      <c r="F187">
        <v>34</v>
      </c>
    </row>
    <row r="188" spans="2:6" x14ac:dyDescent="0.3">
      <c r="B188" t="s">
        <v>8219</v>
      </c>
      <c r="C188">
        <v>80</v>
      </c>
      <c r="E188" t="s">
        <v>8221</v>
      </c>
      <c r="F188">
        <v>2</v>
      </c>
    </row>
    <row r="189" spans="2:6" x14ac:dyDescent="0.3">
      <c r="B189" t="s">
        <v>8219</v>
      </c>
      <c r="C189">
        <v>576</v>
      </c>
      <c r="E189" t="s">
        <v>8221</v>
      </c>
      <c r="F189">
        <v>0</v>
      </c>
    </row>
    <row r="190" spans="2:6" x14ac:dyDescent="0.3">
      <c r="B190" t="s">
        <v>8219</v>
      </c>
      <c r="C190">
        <v>202</v>
      </c>
      <c r="E190" t="s">
        <v>8221</v>
      </c>
      <c r="F190">
        <v>1</v>
      </c>
    </row>
    <row r="191" spans="2:6" x14ac:dyDescent="0.3">
      <c r="B191" t="s">
        <v>8219</v>
      </c>
      <c r="C191">
        <v>238</v>
      </c>
      <c r="E191" t="s">
        <v>8221</v>
      </c>
      <c r="F191">
        <v>8</v>
      </c>
    </row>
    <row r="192" spans="2:6" x14ac:dyDescent="0.3">
      <c r="B192" t="s">
        <v>8219</v>
      </c>
      <c r="C192">
        <v>36</v>
      </c>
      <c r="E192" t="s">
        <v>8221</v>
      </c>
      <c r="F192">
        <v>4</v>
      </c>
    </row>
    <row r="193" spans="2:6" x14ac:dyDescent="0.3">
      <c r="B193" t="s">
        <v>8219</v>
      </c>
      <c r="C193">
        <v>150</v>
      </c>
      <c r="E193" t="s">
        <v>8221</v>
      </c>
      <c r="F193">
        <v>28</v>
      </c>
    </row>
    <row r="194" spans="2:6" x14ac:dyDescent="0.3">
      <c r="B194" t="s">
        <v>8219</v>
      </c>
      <c r="C194">
        <v>146</v>
      </c>
      <c r="E194" t="s">
        <v>8221</v>
      </c>
      <c r="F194">
        <v>0</v>
      </c>
    </row>
    <row r="195" spans="2:6" x14ac:dyDescent="0.3">
      <c r="B195" t="s">
        <v>8219</v>
      </c>
      <c r="C195">
        <v>222</v>
      </c>
      <c r="E195" t="s">
        <v>8221</v>
      </c>
      <c r="F195">
        <v>6</v>
      </c>
    </row>
    <row r="196" spans="2:6" x14ac:dyDescent="0.3">
      <c r="B196" t="s">
        <v>8219</v>
      </c>
      <c r="C196">
        <v>120</v>
      </c>
      <c r="E196" t="s">
        <v>8221</v>
      </c>
      <c r="F196">
        <v>22</v>
      </c>
    </row>
    <row r="197" spans="2:6" x14ac:dyDescent="0.3">
      <c r="B197" t="s">
        <v>8219</v>
      </c>
      <c r="C197">
        <v>126</v>
      </c>
      <c r="E197" t="s">
        <v>8221</v>
      </c>
      <c r="F197">
        <v>0</v>
      </c>
    </row>
    <row r="198" spans="2:6" x14ac:dyDescent="0.3">
      <c r="B198" t="s">
        <v>8219</v>
      </c>
      <c r="C198">
        <v>158</v>
      </c>
      <c r="E198" t="s">
        <v>8221</v>
      </c>
      <c r="F198">
        <v>1</v>
      </c>
    </row>
    <row r="199" spans="2:6" x14ac:dyDescent="0.3">
      <c r="B199" t="s">
        <v>8219</v>
      </c>
      <c r="C199">
        <v>316</v>
      </c>
      <c r="E199" t="s">
        <v>8221</v>
      </c>
      <c r="F199">
        <v>20</v>
      </c>
    </row>
    <row r="200" spans="2:6" x14ac:dyDescent="0.3">
      <c r="B200" t="s">
        <v>8219</v>
      </c>
      <c r="C200">
        <v>284</v>
      </c>
      <c r="E200" t="s">
        <v>8221</v>
      </c>
      <c r="F200">
        <v>0</v>
      </c>
    </row>
    <row r="201" spans="2:6" x14ac:dyDescent="0.3">
      <c r="B201" t="s">
        <v>8219</v>
      </c>
      <c r="C201">
        <v>51</v>
      </c>
      <c r="E201" t="s">
        <v>8221</v>
      </c>
      <c r="F201">
        <v>1</v>
      </c>
    </row>
    <row r="202" spans="2:6" x14ac:dyDescent="0.3">
      <c r="B202" t="s">
        <v>8219</v>
      </c>
      <c r="C202">
        <v>158</v>
      </c>
      <c r="E202" t="s">
        <v>8221</v>
      </c>
      <c r="F202">
        <v>3</v>
      </c>
    </row>
    <row r="203" spans="2:6" x14ac:dyDescent="0.3">
      <c r="B203" t="s">
        <v>8219</v>
      </c>
      <c r="C203">
        <v>337</v>
      </c>
      <c r="E203" t="s">
        <v>8221</v>
      </c>
      <c r="F203">
        <v>2</v>
      </c>
    </row>
    <row r="204" spans="2:6" x14ac:dyDescent="0.3">
      <c r="B204" t="s">
        <v>8219</v>
      </c>
      <c r="C204">
        <v>186</v>
      </c>
      <c r="E204" t="s">
        <v>8221</v>
      </c>
      <c r="F204">
        <v>0</v>
      </c>
    </row>
    <row r="205" spans="2:6" x14ac:dyDescent="0.3">
      <c r="B205" t="s">
        <v>8219</v>
      </c>
      <c r="C205">
        <v>58</v>
      </c>
      <c r="E205" t="s">
        <v>8221</v>
      </c>
      <c r="F205">
        <v>2</v>
      </c>
    </row>
    <row r="206" spans="2:6" x14ac:dyDescent="0.3">
      <c r="B206" t="s">
        <v>8219</v>
      </c>
      <c r="C206">
        <v>82</v>
      </c>
      <c r="E206" t="s">
        <v>8221</v>
      </c>
      <c r="F206">
        <v>1</v>
      </c>
    </row>
    <row r="207" spans="2:6" x14ac:dyDescent="0.3">
      <c r="B207" t="s">
        <v>8219</v>
      </c>
      <c r="C207">
        <v>736</v>
      </c>
      <c r="E207" t="s">
        <v>8221</v>
      </c>
      <c r="F207">
        <v>0</v>
      </c>
    </row>
    <row r="208" spans="2:6" x14ac:dyDescent="0.3">
      <c r="B208" t="s">
        <v>8219</v>
      </c>
      <c r="C208">
        <v>1151</v>
      </c>
      <c r="E208" t="s">
        <v>8221</v>
      </c>
      <c r="F208">
        <v>1</v>
      </c>
    </row>
    <row r="209" spans="2:6" x14ac:dyDescent="0.3">
      <c r="B209" t="s">
        <v>8219</v>
      </c>
      <c r="C209">
        <v>34</v>
      </c>
      <c r="E209" t="s">
        <v>8221</v>
      </c>
      <c r="F209">
        <v>0</v>
      </c>
    </row>
    <row r="210" spans="2:6" x14ac:dyDescent="0.3">
      <c r="B210" t="s">
        <v>8219</v>
      </c>
      <c r="C210">
        <v>498</v>
      </c>
      <c r="E210" t="s">
        <v>8221</v>
      </c>
      <c r="F210">
        <v>5</v>
      </c>
    </row>
    <row r="211" spans="2:6" x14ac:dyDescent="0.3">
      <c r="B211" t="s">
        <v>8219</v>
      </c>
      <c r="C211">
        <v>167</v>
      </c>
      <c r="E211" t="s">
        <v>8221</v>
      </c>
      <c r="F211">
        <v>1</v>
      </c>
    </row>
    <row r="212" spans="2:6" x14ac:dyDescent="0.3">
      <c r="B212" t="s">
        <v>8219</v>
      </c>
      <c r="C212">
        <v>340</v>
      </c>
      <c r="E212" t="s">
        <v>8221</v>
      </c>
      <c r="F212">
        <v>1</v>
      </c>
    </row>
    <row r="213" spans="2:6" x14ac:dyDescent="0.3">
      <c r="B213" t="s">
        <v>8219</v>
      </c>
      <c r="C213">
        <v>438</v>
      </c>
      <c r="E213" t="s">
        <v>8221</v>
      </c>
      <c r="F213">
        <v>2</v>
      </c>
    </row>
    <row r="214" spans="2:6" x14ac:dyDescent="0.3">
      <c r="B214" t="s">
        <v>8219</v>
      </c>
      <c r="C214">
        <v>555</v>
      </c>
      <c r="E214" t="s">
        <v>8221</v>
      </c>
      <c r="F214">
        <v>0</v>
      </c>
    </row>
    <row r="215" spans="2:6" x14ac:dyDescent="0.3">
      <c r="B215" t="s">
        <v>8219</v>
      </c>
      <c r="C215">
        <v>266</v>
      </c>
      <c r="E215" t="s">
        <v>8221</v>
      </c>
      <c r="F215">
        <v>9</v>
      </c>
    </row>
    <row r="216" spans="2:6" x14ac:dyDescent="0.3">
      <c r="B216" t="s">
        <v>8219</v>
      </c>
      <c r="C216">
        <v>69</v>
      </c>
      <c r="E216" t="s">
        <v>8221</v>
      </c>
      <c r="F216">
        <v>4</v>
      </c>
    </row>
    <row r="217" spans="2:6" x14ac:dyDescent="0.3">
      <c r="B217" t="s">
        <v>8219</v>
      </c>
      <c r="C217">
        <v>80</v>
      </c>
      <c r="E217" t="s">
        <v>8221</v>
      </c>
      <c r="F217">
        <v>4</v>
      </c>
    </row>
    <row r="218" spans="2:6" x14ac:dyDescent="0.3">
      <c r="B218" t="s">
        <v>8219</v>
      </c>
      <c r="C218">
        <v>493</v>
      </c>
      <c r="E218" t="s">
        <v>8221</v>
      </c>
      <c r="F218">
        <v>1</v>
      </c>
    </row>
    <row r="219" spans="2:6" x14ac:dyDescent="0.3">
      <c r="B219" t="s">
        <v>8219</v>
      </c>
      <c r="C219">
        <v>31</v>
      </c>
      <c r="E219" t="s">
        <v>8221</v>
      </c>
      <c r="F219">
        <v>1</v>
      </c>
    </row>
    <row r="220" spans="2:6" x14ac:dyDescent="0.3">
      <c r="B220" t="s">
        <v>8219</v>
      </c>
      <c r="C220">
        <v>236</v>
      </c>
      <c r="E220" t="s">
        <v>8221</v>
      </c>
      <c r="F220">
        <v>7</v>
      </c>
    </row>
    <row r="221" spans="2:6" x14ac:dyDescent="0.3">
      <c r="B221" t="s">
        <v>8219</v>
      </c>
      <c r="C221">
        <v>89</v>
      </c>
      <c r="E221" t="s">
        <v>8221</v>
      </c>
      <c r="F221">
        <v>5</v>
      </c>
    </row>
    <row r="222" spans="2:6" x14ac:dyDescent="0.3">
      <c r="B222" t="s">
        <v>8219</v>
      </c>
      <c r="C222">
        <v>299</v>
      </c>
      <c r="E222" t="s">
        <v>8221</v>
      </c>
      <c r="F222">
        <v>1</v>
      </c>
    </row>
    <row r="223" spans="2:6" x14ac:dyDescent="0.3">
      <c r="B223" t="s">
        <v>8219</v>
      </c>
      <c r="C223">
        <v>55</v>
      </c>
      <c r="E223" t="s">
        <v>8221</v>
      </c>
      <c r="F223">
        <v>0</v>
      </c>
    </row>
    <row r="224" spans="2:6" x14ac:dyDescent="0.3">
      <c r="B224" t="s">
        <v>8219</v>
      </c>
      <c r="C224">
        <v>325</v>
      </c>
      <c r="E224" t="s">
        <v>8221</v>
      </c>
      <c r="F224">
        <v>0</v>
      </c>
    </row>
    <row r="225" spans="2:6" x14ac:dyDescent="0.3">
      <c r="B225" t="s">
        <v>8219</v>
      </c>
      <c r="C225">
        <v>524</v>
      </c>
      <c r="E225" t="s">
        <v>8221</v>
      </c>
      <c r="F225">
        <v>1</v>
      </c>
    </row>
    <row r="226" spans="2:6" x14ac:dyDescent="0.3">
      <c r="B226" t="s">
        <v>8219</v>
      </c>
      <c r="C226">
        <v>285</v>
      </c>
      <c r="E226" t="s">
        <v>8221</v>
      </c>
      <c r="F226">
        <v>2</v>
      </c>
    </row>
    <row r="227" spans="2:6" x14ac:dyDescent="0.3">
      <c r="B227" t="s">
        <v>8219</v>
      </c>
      <c r="C227">
        <v>179</v>
      </c>
      <c r="E227" t="s">
        <v>8221</v>
      </c>
      <c r="F227">
        <v>0</v>
      </c>
    </row>
    <row r="228" spans="2:6" x14ac:dyDescent="0.3">
      <c r="B228" t="s">
        <v>8219</v>
      </c>
      <c r="C228">
        <v>188</v>
      </c>
      <c r="E228" t="s">
        <v>8221</v>
      </c>
      <c r="F228">
        <v>4</v>
      </c>
    </row>
    <row r="229" spans="2:6" x14ac:dyDescent="0.3">
      <c r="B229" t="s">
        <v>8219</v>
      </c>
      <c r="C229">
        <v>379</v>
      </c>
      <c r="E229" t="s">
        <v>8221</v>
      </c>
      <c r="F229">
        <v>7</v>
      </c>
    </row>
    <row r="230" spans="2:6" x14ac:dyDescent="0.3">
      <c r="B230" t="s">
        <v>8219</v>
      </c>
      <c r="C230">
        <v>119</v>
      </c>
      <c r="E230" t="s">
        <v>8221</v>
      </c>
      <c r="F230">
        <v>2</v>
      </c>
    </row>
    <row r="231" spans="2:6" x14ac:dyDescent="0.3">
      <c r="B231" t="s">
        <v>8219</v>
      </c>
      <c r="C231">
        <v>167</v>
      </c>
      <c r="E231" t="s">
        <v>8221</v>
      </c>
      <c r="F231">
        <v>1</v>
      </c>
    </row>
    <row r="232" spans="2:6" x14ac:dyDescent="0.3">
      <c r="B232" t="s">
        <v>8219</v>
      </c>
      <c r="C232">
        <v>221</v>
      </c>
      <c r="E232" t="s">
        <v>8221</v>
      </c>
      <c r="F232">
        <v>9</v>
      </c>
    </row>
    <row r="233" spans="2:6" x14ac:dyDescent="0.3">
      <c r="B233" t="s">
        <v>8219</v>
      </c>
      <c r="C233">
        <v>964</v>
      </c>
      <c r="E233" t="s">
        <v>8221</v>
      </c>
      <c r="F233">
        <v>2</v>
      </c>
    </row>
    <row r="234" spans="2:6" x14ac:dyDescent="0.3">
      <c r="B234" t="s">
        <v>8219</v>
      </c>
      <c r="C234">
        <v>286</v>
      </c>
      <c r="E234" t="s">
        <v>8221</v>
      </c>
      <c r="F234">
        <v>1</v>
      </c>
    </row>
    <row r="235" spans="2:6" x14ac:dyDescent="0.3">
      <c r="B235" t="s">
        <v>8219</v>
      </c>
      <c r="C235">
        <v>613</v>
      </c>
      <c r="E235" t="s">
        <v>8221</v>
      </c>
      <c r="F235">
        <v>7</v>
      </c>
    </row>
    <row r="236" spans="2:6" x14ac:dyDescent="0.3">
      <c r="B236" t="s">
        <v>8219</v>
      </c>
      <c r="C236">
        <v>29</v>
      </c>
      <c r="E236" t="s">
        <v>8221</v>
      </c>
      <c r="F236">
        <v>2</v>
      </c>
    </row>
    <row r="237" spans="2:6" x14ac:dyDescent="0.3">
      <c r="B237" t="s">
        <v>8219</v>
      </c>
      <c r="C237">
        <v>165</v>
      </c>
      <c r="E237" t="s">
        <v>8221</v>
      </c>
      <c r="F237">
        <v>8</v>
      </c>
    </row>
    <row r="238" spans="2:6" x14ac:dyDescent="0.3">
      <c r="B238" t="s">
        <v>8219</v>
      </c>
      <c r="C238">
        <v>97</v>
      </c>
      <c r="E238" t="s">
        <v>8221</v>
      </c>
      <c r="F238">
        <v>2</v>
      </c>
    </row>
    <row r="239" spans="2:6" x14ac:dyDescent="0.3">
      <c r="B239" t="s">
        <v>8219</v>
      </c>
      <c r="C239">
        <v>303</v>
      </c>
      <c r="E239" t="s">
        <v>8221</v>
      </c>
      <c r="F239">
        <v>2</v>
      </c>
    </row>
    <row r="240" spans="2:6" x14ac:dyDescent="0.3">
      <c r="B240" t="s">
        <v>8219</v>
      </c>
      <c r="C240">
        <v>267</v>
      </c>
      <c r="E240" t="s">
        <v>8221</v>
      </c>
      <c r="F240">
        <v>7</v>
      </c>
    </row>
    <row r="241" spans="2:6" x14ac:dyDescent="0.3">
      <c r="B241" t="s">
        <v>8219</v>
      </c>
      <c r="C241">
        <v>302</v>
      </c>
      <c r="E241" t="s">
        <v>8221</v>
      </c>
      <c r="F241">
        <v>2</v>
      </c>
    </row>
    <row r="242" spans="2:6" x14ac:dyDescent="0.3">
      <c r="B242" t="s">
        <v>8219</v>
      </c>
      <c r="C242">
        <v>87</v>
      </c>
      <c r="E242" t="s">
        <v>8221</v>
      </c>
      <c r="F242">
        <v>18</v>
      </c>
    </row>
    <row r="243" spans="2:6" x14ac:dyDescent="0.3">
      <c r="B243" t="s">
        <v>8219</v>
      </c>
      <c r="C243">
        <v>354</v>
      </c>
      <c r="E243" t="s">
        <v>8221</v>
      </c>
      <c r="F243">
        <v>9</v>
      </c>
    </row>
    <row r="244" spans="2:6" x14ac:dyDescent="0.3">
      <c r="B244" t="s">
        <v>8219</v>
      </c>
      <c r="C244">
        <v>86</v>
      </c>
      <c r="E244" t="s">
        <v>8221</v>
      </c>
      <c r="F244">
        <v>4</v>
      </c>
    </row>
    <row r="245" spans="2:6" x14ac:dyDescent="0.3">
      <c r="B245" t="s">
        <v>8219</v>
      </c>
      <c r="C245">
        <v>26</v>
      </c>
      <c r="E245" t="s">
        <v>8221</v>
      </c>
      <c r="F245">
        <v>7</v>
      </c>
    </row>
    <row r="246" spans="2:6" x14ac:dyDescent="0.3">
      <c r="B246" t="s">
        <v>8219</v>
      </c>
      <c r="C246">
        <v>113</v>
      </c>
      <c r="E246" t="s">
        <v>8221</v>
      </c>
      <c r="F246">
        <v>29</v>
      </c>
    </row>
    <row r="247" spans="2:6" x14ac:dyDescent="0.3">
      <c r="B247" t="s">
        <v>8219</v>
      </c>
      <c r="C247">
        <v>65</v>
      </c>
      <c r="E247" t="s">
        <v>8221</v>
      </c>
      <c r="F247">
        <v>12</v>
      </c>
    </row>
    <row r="248" spans="2:6" x14ac:dyDescent="0.3">
      <c r="B248" t="s">
        <v>8219</v>
      </c>
      <c r="C248">
        <v>134</v>
      </c>
      <c r="E248" t="s">
        <v>8221</v>
      </c>
      <c r="F248">
        <v>4</v>
      </c>
    </row>
    <row r="249" spans="2:6" x14ac:dyDescent="0.3">
      <c r="B249" t="s">
        <v>8219</v>
      </c>
      <c r="C249">
        <v>119</v>
      </c>
      <c r="E249" t="s">
        <v>8221</v>
      </c>
      <c r="F249">
        <v>28</v>
      </c>
    </row>
    <row r="250" spans="2:6" x14ac:dyDescent="0.3">
      <c r="B250" t="s">
        <v>8219</v>
      </c>
      <c r="C250">
        <v>159</v>
      </c>
      <c r="E250" t="s">
        <v>8221</v>
      </c>
      <c r="F250">
        <v>25</v>
      </c>
    </row>
    <row r="251" spans="2:6" x14ac:dyDescent="0.3">
      <c r="B251" t="s">
        <v>8219</v>
      </c>
      <c r="C251">
        <v>167</v>
      </c>
      <c r="E251" t="s">
        <v>8221</v>
      </c>
      <c r="F251">
        <v>28</v>
      </c>
    </row>
    <row r="252" spans="2:6" x14ac:dyDescent="0.3">
      <c r="B252" t="s">
        <v>8219</v>
      </c>
      <c r="C252">
        <v>43</v>
      </c>
      <c r="E252" t="s">
        <v>8221</v>
      </c>
      <c r="F252">
        <v>310</v>
      </c>
    </row>
    <row r="253" spans="2:6" x14ac:dyDescent="0.3">
      <c r="B253" t="s">
        <v>8219</v>
      </c>
      <c r="C253">
        <v>1062</v>
      </c>
      <c r="E253" t="s">
        <v>8221</v>
      </c>
      <c r="F253">
        <v>15</v>
      </c>
    </row>
    <row r="254" spans="2:6" x14ac:dyDescent="0.3">
      <c r="B254" t="s">
        <v>8219</v>
      </c>
      <c r="C254">
        <v>9</v>
      </c>
      <c r="E254" t="s">
        <v>8221</v>
      </c>
      <c r="F254">
        <v>215</v>
      </c>
    </row>
    <row r="255" spans="2:6" x14ac:dyDescent="0.3">
      <c r="B255" t="s">
        <v>8219</v>
      </c>
      <c r="C255">
        <v>89</v>
      </c>
      <c r="E255" t="s">
        <v>8221</v>
      </c>
      <c r="F255">
        <v>3</v>
      </c>
    </row>
    <row r="256" spans="2:6" x14ac:dyDescent="0.3">
      <c r="B256" t="s">
        <v>8219</v>
      </c>
      <c r="C256">
        <v>174</v>
      </c>
      <c r="E256" t="s">
        <v>8221</v>
      </c>
      <c r="F256">
        <v>2</v>
      </c>
    </row>
    <row r="257" spans="2:6" x14ac:dyDescent="0.3">
      <c r="B257" t="s">
        <v>8219</v>
      </c>
      <c r="C257">
        <v>14</v>
      </c>
      <c r="E257" t="s">
        <v>8221</v>
      </c>
      <c r="F257">
        <v>26</v>
      </c>
    </row>
    <row r="258" spans="2:6" x14ac:dyDescent="0.3">
      <c r="B258" t="s">
        <v>8219</v>
      </c>
      <c r="C258">
        <v>48</v>
      </c>
      <c r="E258" t="s">
        <v>8221</v>
      </c>
      <c r="F258">
        <v>24</v>
      </c>
    </row>
    <row r="259" spans="2:6" x14ac:dyDescent="0.3">
      <c r="B259" t="s">
        <v>8219</v>
      </c>
      <c r="C259">
        <v>133</v>
      </c>
      <c r="E259" t="s">
        <v>8221</v>
      </c>
      <c r="F259">
        <v>96</v>
      </c>
    </row>
    <row r="260" spans="2:6" x14ac:dyDescent="0.3">
      <c r="B260" t="s">
        <v>8219</v>
      </c>
      <c r="C260">
        <v>83</v>
      </c>
      <c r="E260" t="s">
        <v>8221</v>
      </c>
      <c r="F260">
        <v>17</v>
      </c>
    </row>
    <row r="261" spans="2:6" x14ac:dyDescent="0.3">
      <c r="B261" t="s">
        <v>8219</v>
      </c>
      <c r="C261">
        <v>149</v>
      </c>
      <c r="E261" t="s">
        <v>8221</v>
      </c>
      <c r="F261">
        <v>94</v>
      </c>
    </row>
    <row r="262" spans="2:6" x14ac:dyDescent="0.3">
      <c r="B262" t="s">
        <v>8219</v>
      </c>
      <c r="C262">
        <v>49</v>
      </c>
      <c r="E262" t="s">
        <v>8221</v>
      </c>
      <c r="F262">
        <v>129</v>
      </c>
    </row>
    <row r="263" spans="2:6" x14ac:dyDescent="0.3">
      <c r="B263" t="s">
        <v>8219</v>
      </c>
      <c r="C263">
        <v>251</v>
      </c>
      <c r="E263" t="s">
        <v>8221</v>
      </c>
      <c r="F263">
        <v>1</v>
      </c>
    </row>
    <row r="264" spans="2:6" x14ac:dyDescent="0.3">
      <c r="B264" t="s">
        <v>8219</v>
      </c>
      <c r="C264">
        <v>22</v>
      </c>
      <c r="E264" t="s">
        <v>8221</v>
      </c>
      <c r="F264">
        <v>4</v>
      </c>
    </row>
    <row r="265" spans="2:6" x14ac:dyDescent="0.3">
      <c r="B265" t="s">
        <v>8219</v>
      </c>
      <c r="C265">
        <v>48</v>
      </c>
      <c r="E265" t="s">
        <v>8221</v>
      </c>
      <c r="F265">
        <v>3</v>
      </c>
    </row>
    <row r="266" spans="2:6" x14ac:dyDescent="0.3">
      <c r="B266" t="s">
        <v>8219</v>
      </c>
      <c r="C266">
        <v>383</v>
      </c>
      <c r="E266" t="s">
        <v>8221</v>
      </c>
      <c r="F266">
        <v>135</v>
      </c>
    </row>
    <row r="267" spans="2:6" x14ac:dyDescent="0.3">
      <c r="B267" t="s">
        <v>8219</v>
      </c>
      <c r="C267">
        <v>237</v>
      </c>
      <c r="E267" t="s">
        <v>8221</v>
      </c>
      <c r="F267">
        <v>10</v>
      </c>
    </row>
    <row r="268" spans="2:6" x14ac:dyDescent="0.3">
      <c r="B268" t="s">
        <v>8219</v>
      </c>
      <c r="C268">
        <v>13</v>
      </c>
      <c r="E268" t="s">
        <v>8221</v>
      </c>
      <c r="F268">
        <v>0</v>
      </c>
    </row>
    <row r="269" spans="2:6" x14ac:dyDescent="0.3">
      <c r="B269" t="s">
        <v>8219</v>
      </c>
      <c r="C269">
        <v>562</v>
      </c>
      <c r="E269" t="s">
        <v>8221</v>
      </c>
      <c r="F269">
        <v>6</v>
      </c>
    </row>
    <row r="270" spans="2:6" x14ac:dyDescent="0.3">
      <c r="B270" t="s">
        <v>8219</v>
      </c>
      <c r="C270">
        <v>71</v>
      </c>
      <c r="E270" t="s">
        <v>8221</v>
      </c>
      <c r="F270">
        <v>36</v>
      </c>
    </row>
    <row r="271" spans="2:6" x14ac:dyDescent="0.3">
      <c r="B271" t="s">
        <v>8219</v>
      </c>
      <c r="C271">
        <v>1510</v>
      </c>
      <c r="E271" t="s">
        <v>8221</v>
      </c>
      <c r="F271">
        <v>336</v>
      </c>
    </row>
    <row r="272" spans="2:6" x14ac:dyDescent="0.3">
      <c r="B272" t="s">
        <v>8219</v>
      </c>
      <c r="C272">
        <v>14</v>
      </c>
      <c r="E272" t="s">
        <v>8221</v>
      </c>
      <c r="F272">
        <v>34</v>
      </c>
    </row>
    <row r="273" spans="2:6" x14ac:dyDescent="0.3">
      <c r="B273" t="s">
        <v>8219</v>
      </c>
      <c r="C273">
        <v>193</v>
      </c>
      <c r="E273" t="s">
        <v>8221</v>
      </c>
      <c r="F273">
        <v>10</v>
      </c>
    </row>
    <row r="274" spans="2:6" x14ac:dyDescent="0.3">
      <c r="B274" t="s">
        <v>8219</v>
      </c>
      <c r="C274">
        <v>206</v>
      </c>
      <c r="E274" t="s">
        <v>8221</v>
      </c>
      <c r="F274">
        <v>201</v>
      </c>
    </row>
    <row r="275" spans="2:6" x14ac:dyDescent="0.3">
      <c r="B275" t="s">
        <v>8219</v>
      </c>
      <c r="C275">
        <v>351</v>
      </c>
      <c r="E275" t="s">
        <v>8221</v>
      </c>
      <c r="F275">
        <v>296</v>
      </c>
    </row>
    <row r="276" spans="2:6" x14ac:dyDescent="0.3">
      <c r="B276" t="s">
        <v>8219</v>
      </c>
      <c r="C276">
        <v>50</v>
      </c>
      <c r="E276" t="s">
        <v>8221</v>
      </c>
      <c r="F276">
        <v>7</v>
      </c>
    </row>
    <row r="277" spans="2:6" x14ac:dyDescent="0.3">
      <c r="B277" t="s">
        <v>8219</v>
      </c>
      <c r="C277">
        <v>184</v>
      </c>
      <c r="E277" t="s">
        <v>8221</v>
      </c>
      <c r="F277">
        <v>7</v>
      </c>
    </row>
    <row r="278" spans="2:6" x14ac:dyDescent="0.3">
      <c r="B278" t="s">
        <v>8219</v>
      </c>
      <c r="C278">
        <v>196</v>
      </c>
      <c r="E278" t="s">
        <v>8221</v>
      </c>
      <c r="F278">
        <v>1</v>
      </c>
    </row>
    <row r="279" spans="2:6" x14ac:dyDescent="0.3">
      <c r="B279" t="s">
        <v>8219</v>
      </c>
      <c r="C279">
        <v>229</v>
      </c>
      <c r="E279" t="s">
        <v>8221</v>
      </c>
      <c r="F279">
        <v>114</v>
      </c>
    </row>
    <row r="280" spans="2:6" x14ac:dyDescent="0.3">
      <c r="B280" t="s">
        <v>8219</v>
      </c>
      <c r="C280">
        <v>67</v>
      </c>
      <c r="E280" t="s">
        <v>8221</v>
      </c>
      <c r="F280">
        <v>29</v>
      </c>
    </row>
    <row r="281" spans="2:6" x14ac:dyDescent="0.3">
      <c r="B281" t="s">
        <v>8219</v>
      </c>
      <c r="C281">
        <v>95</v>
      </c>
      <c r="E281" t="s">
        <v>8221</v>
      </c>
      <c r="F281">
        <v>890</v>
      </c>
    </row>
    <row r="282" spans="2:6" x14ac:dyDescent="0.3">
      <c r="B282" t="s">
        <v>8219</v>
      </c>
      <c r="C282">
        <v>62</v>
      </c>
      <c r="E282" t="s">
        <v>8221</v>
      </c>
      <c r="F282">
        <v>31</v>
      </c>
    </row>
    <row r="283" spans="2:6" x14ac:dyDescent="0.3">
      <c r="B283" t="s">
        <v>8219</v>
      </c>
      <c r="C283">
        <v>73</v>
      </c>
      <c r="E283" t="s">
        <v>8221</v>
      </c>
      <c r="F283">
        <v>21</v>
      </c>
    </row>
    <row r="284" spans="2:6" x14ac:dyDescent="0.3">
      <c r="B284" t="s">
        <v>8219</v>
      </c>
      <c r="C284">
        <v>43</v>
      </c>
      <c r="E284" t="s">
        <v>8221</v>
      </c>
      <c r="F284">
        <v>37</v>
      </c>
    </row>
    <row r="285" spans="2:6" x14ac:dyDescent="0.3">
      <c r="B285" t="s">
        <v>8219</v>
      </c>
      <c r="C285">
        <v>70</v>
      </c>
      <c r="E285" t="s">
        <v>8221</v>
      </c>
      <c r="F285">
        <v>7</v>
      </c>
    </row>
    <row r="286" spans="2:6" x14ac:dyDescent="0.3">
      <c r="B286" t="s">
        <v>8219</v>
      </c>
      <c r="C286">
        <v>271</v>
      </c>
      <c r="E286" t="s">
        <v>8221</v>
      </c>
      <c r="F286">
        <v>4</v>
      </c>
    </row>
    <row r="287" spans="2:6" x14ac:dyDescent="0.3">
      <c r="B287" t="s">
        <v>8219</v>
      </c>
      <c r="C287">
        <v>55</v>
      </c>
      <c r="E287" t="s">
        <v>8221</v>
      </c>
      <c r="F287">
        <v>5</v>
      </c>
    </row>
    <row r="288" spans="2:6" x14ac:dyDescent="0.3">
      <c r="B288" t="s">
        <v>8219</v>
      </c>
      <c r="C288">
        <v>35</v>
      </c>
      <c r="E288" t="s">
        <v>8221</v>
      </c>
      <c r="F288">
        <v>0</v>
      </c>
    </row>
    <row r="289" spans="2:6" x14ac:dyDescent="0.3">
      <c r="B289" t="s">
        <v>8219</v>
      </c>
      <c r="C289">
        <v>22</v>
      </c>
      <c r="E289" t="s">
        <v>8221</v>
      </c>
      <c r="F289">
        <v>456</v>
      </c>
    </row>
    <row r="290" spans="2:6" x14ac:dyDescent="0.3">
      <c r="B290" t="s">
        <v>8219</v>
      </c>
      <c r="C290">
        <v>38</v>
      </c>
      <c r="E290" t="s">
        <v>8221</v>
      </c>
      <c r="F290">
        <v>369</v>
      </c>
    </row>
    <row r="291" spans="2:6" x14ac:dyDescent="0.3">
      <c r="B291" t="s">
        <v>8219</v>
      </c>
      <c r="C291">
        <v>15</v>
      </c>
      <c r="E291" t="s">
        <v>8221</v>
      </c>
      <c r="F291">
        <v>2</v>
      </c>
    </row>
    <row r="292" spans="2:6" x14ac:dyDescent="0.3">
      <c r="B292" t="s">
        <v>8219</v>
      </c>
      <c r="C292">
        <v>7</v>
      </c>
      <c r="E292" t="s">
        <v>8221</v>
      </c>
      <c r="F292">
        <v>0</v>
      </c>
    </row>
    <row r="293" spans="2:6" x14ac:dyDescent="0.3">
      <c r="B293" t="s">
        <v>8219</v>
      </c>
      <c r="C293">
        <v>241</v>
      </c>
      <c r="E293" t="s">
        <v>8221</v>
      </c>
      <c r="F293">
        <v>338</v>
      </c>
    </row>
    <row r="294" spans="2:6" x14ac:dyDescent="0.3">
      <c r="B294" t="s">
        <v>8219</v>
      </c>
      <c r="C294">
        <v>55</v>
      </c>
      <c r="E294" t="s">
        <v>8221</v>
      </c>
      <c r="F294">
        <v>4</v>
      </c>
    </row>
    <row r="295" spans="2:6" x14ac:dyDescent="0.3">
      <c r="B295" t="s">
        <v>8219</v>
      </c>
      <c r="C295">
        <v>171</v>
      </c>
      <c r="E295" t="s">
        <v>8221</v>
      </c>
      <c r="F295">
        <v>1</v>
      </c>
    </row>
    <row r="296" spans="2:6" x14ac:dyDescent="0.3">
      <c r="B296" t="s">
        <v>8219</v>
      </c>
      <c r="C296">
        <v>208</v>
      </c>
      <c r="E296" t="s">
        <v>8221</v>
      </c>
      <c r="F296">
        <v>28</v>
      </c>
    </row>
    <row r="297" spans="2:6" x14ac:dyDescent="0.3">
      <c r="B297" t="s">
        <v>8219</v>
      </c>
      <c r="C297">
        <v>21</v>
      </c>
      <c r="E297" t="s">
        <v>8221</v>
      </c>
      <c r="F297">
        <v>12</v>
      </c>
    </row>
    <row r="298" spans="2:6" x14ac:dyDescent="0.3">
      <c r="B298" t="s">
        <v>8219</v>
      </c>
      <c r="C298">
        <v>25</v>
      </c>
      <c r="E298" t="s">
        <v>8221</v>
      </c>
      <c r="F298">
        <v>16</v>
      </c>
    </row>
    <row r="299" spans="2:6" x14ac:dyDescent="0.3">
      <c r="B299" t="s">
        <v>8219</v>
      </c>
      <c r="C299">
        <v>52</v>
      </c>
      <c r="E299" t="s">
        <v>8221</v>
      </c>
      <c r="F299">
        <v>4</v>
      </c>
    </row>
    <row r="300" spans="2:6" x14ac:dyDescent="0.3">
      <c r="B300" t="s">
        <v>8219</v>
      </c>
      <c r="C300">
        <v>104</v>
      </c>
      <c r="E300" t="s">
        <v>8221</v>
      </c>
      <c r="F300">
        <v>4</v>
      </c>
    </row>
    <row r="301" spans="2:6" x14ac:dyDescent="0.3">
      <c r="B301" t="s">
        <v>8219</v>
      </c>
      <c r="C301">
        <v>73</v>
      </c>
      <c r="E301" t="s">
        <v>8221</v>
      </c>
      <c r="F301">
        <v>10</v>
      </c>
    </row>
    <row r="302" spans="2:6" x14ac:dyDescent="0.3">
      <c r="B302" t="s">
        <v>8219</v>
      </c>
      <c r="C302">
        <v>34</v>
      </c>
      <c r="E302" t="s">
        <v>8221</v>
      </c>
      <c r="F302">
        <v>0</v>
      </c>
    </row>
    <row r="303" spans="2:6" x14ac:dyDescent="0.3">
      <c r="B303" t="s">
        <v>8219</v>
      </c>
      <c r="C303">
        <v>56</v>
      </c>
      <c r="E303" t="s">
        <v>8221</v>
      </c>
      <c r="F303">
        <v>6</v>
      </c>
    </row>
    <row r="304" spans="2:6" x14ac:dyDescent="0.3">
      <c r="B304" t="s">
        <v>8219</v>
      </c>
      <c r="C304">
        <v>31</v>
      </c>
      <c r="E304" t="s">
        <v>8221</v>
      </c>
      <c r="F304">
        <v>0</v>
      </c>
    </row>
    <row r="305" spans="2:6" x14ac:dyDescent="0.3">
      <c r="B305" t="s">
        <v>8219</v>
      </c>
      <c r="C305">
        <v>84</v>
      </c>
      <c r="E305" t="s">
        <v>8221</v>
      </c>
      <c r="F305">
        <v>1</v>
      </c>
    </row>
    <row r="306" spans="2:6" x14ac:dyDescent="0.3">
      <c r="B306" t="s">
        <v>8219</v>
      </c>
      <c r="C306">
        <v>130</v>
      </c>
      <c r="E306" t="s">
        <v>8221</v>
      </c>
      <c r="F306">
        <v>0</v>
      </c>
    </row>
    <row r="307" spans="2:6" x14ac:dyDescent="0.3">
      <c r="B307" t="s">
        <v>8219</v>
      </c>
      <c r="C307">
        <v>12</v>
      </c>
      <c r="E307" t="s">
        <v>8221</v>
      </c>
      <c r="F307">
        <v>44</v>
      </c>
    </row>
    <row r="308" spans="2:6" x14ac:dyDescent="0.3">
      <c r="B308" t="s">
        <v>8219</v>
      </c>
      <c r="C308">
        <v>23</v>
      </c>
      <c r="E308" t="s">
        <v>8221</v>
      </c>
      <c r="F308">
        <v>0</v>
      </c>
    </row>
    <row r="309" spans="2:6" x14ac:dyDescent="0.3">
      <c r="B309" t="s">
        <v>8219</v>
      </c>
      <c r="C309">
        <v>158</v>
      </c>
      <c r="E309" t="s">
        <v>8221</v>
      </c>
      <c r="F309">
        <v>3</v>
      </c>
    </row>
    <row r="310" spans="2:6" x14ac:dyDescent="0.3">
      <c r="B310" t="s">
        <v>8219</v>
      </c>
      <c r="C310">
        <v>30</v>
      </c>
      <c r="E310" t="s">
        <v>8221</v>
      </c>
      <c r="F310">
        <v>0</v>
      </c>
    </row>
    <row r="311" spans="2:6" x14ac:dyDescent="0.3">
      <c r="B311" t="s">
        <v>8219</v>
      </c>
      <c r="C311">
        <v>18</v>
      </c>
      <c r="E311" t="s">
        <v>8221</v>
      </c>
      <c r="F311">
        <v>52</v>
      </c>
    </row>
    <row r="312" spans="2:6" x14ac:dyDescent="0.3">
      <c r="B312" t="s">
        <v>8219</v>
      </c>
      <c r="C312">
        <v>29</v>
      </c>
      <c r="E312" t="s">
        <v>8221</v>
      </c>
      <c r="F312">
        <v>0</v>
      </c>
    </row>
    <row r="313" spans="2:6" x14ac:dyDescent="0.3">
      <c r="B313" t="s">
        <v>8219</v>
      </c>
      <c r="C313">
        <v>31</v>
      </c>
      <c r="E313" t="s">
        <v>8221</v>
      </c>
      <c r="F313">
        <v>1</v>
      </c>
    </row>
    <row r="314" spans="2:6" x14ac:dyDescent="0.3">
      <c r="B314" t="s">
        <v>8219</v>
      </c>
      <c r="C314">
        <v>173</v>
      </c>
      <c r="E314" t="s">
        <v>8221</v>
      </c>
      <c r="F314">
        <v>1</v>
      </c>
    </row>
    <row r="315" spans="2:6" x14ac:dyDescent="0.3">
      <c r="B315" t="s">
        <v>8219</v>
      </c>
      <c r="C315">
        <v>17</v>
      </c>
      <c r="E315" t="s">
        <v>8221</v>
      </c>
      <c r="F315">
        <v>2</v>
      </c>
    </row>
    <row r="316" spans="2:6" x14ac:dyDescent="0.3">
      <c r="B316" t="s">
        <v>8219</v>
      </c>
      <c r="C316">
        <v>48</v>
      </c>
      <c r="E316" t="s">
        <v>8221</v>
      </c>
      <c r="F316">
        <v>9</v>
      </c>
    </row>
    <row r="317" spans="2:6" x14ac:dyDescent="0.3">
      <c r="B317" t="s">
        <v>8219</v>
      </c>
      <c r="C317">
        <v>59</v>
      </c>
      <c r="E317" t="s">
        <v>8221</v>
      </c>
      <c r="F317">
        <v>5</v>
      </c>
    </row>
    <row r="318" spans="2:6" x14ac:dyDescent="0.3">
      <c r="B318" t="s">
        <v>8219</v>
      </c>
      <c r="C318">
        <v>39</v>
      </c>
      <c r="E318" t="s">
        <v>8221</v>
      </c>
      <c r="F318">
        <v>57</v>
      </c>
    </row>
    <row r="319" spans="2:6" x14ac:dyDescent="0.3">
      <c r="B319" t="s">
        <v>8219</v>
      </c>
      <c r="C319">
        <v>59</v>
      </c>
      <c r="E319" t="s">
        <v>8221</v>
      </c>
      <c r="F319">
        <v>3</v>
      </c>
    </row>
    <row r="320" spans="2:6" x14ac:dyDescent="0.3">
      <c r="B320" t="s">
        <v>8219</v>
      </c>
      <c r="C320">
        <v>60</v>
      </c>
      <c r="E320" t="s">
        <v>8221</v>
      </c>
      <c r="F320">
        <v>1</v>
      </c>
    </row>
    <row r="321" spans="2:6" x14ac:dyDescent="0.3">
      <c r="B321" t="s">
        <v>8219</v>
      </c>
      <c r="C321">
        <v>20</v>
      </c>
      <c r="E321" t="s">
        <v>8221</v>
      </c>
      <c r="F321">
        <v>6</v>
      </c>
    </row>
    <row r="322" spans="2:6" x14ac:dyDescent="0.3">
      <c r="B322" t="s">
        <v>8219</v>
      </c>
      <c r="C322">
        <v>2</v>
      </c>
      <c r="E322" t="s">
        <v>8221</v>
      </c>
      <c r="F322">
        <v>48</v>
      </c>
    </row>
    <row r="323" spans="2:6" x14ac:dyDescent="0.3">
      <c r="B323" t="s">
        <v>8219</v>
      </c>
      <c r="C323">
        <v>315</v>
      </c>
      <c r="E323" t="s">
        <v>8221</v>
      </c>
      <c r="F323">
        <v>2</v>
      </c>
    </row>
    <row r="324" spans="2:6" x14ac:dyDescent="0.3">
      <c r="B324" t="s">
        <v>8219</v>
      </c>
      <c r="C324">
        <v>2174</v>
      </c>
      <c r="E324" t="s">
        <v>8221</v>
      </c>
      <c r="F324">
        <v>4</v>
      </c>
    </row>
    <row r="325" spans="2:6" x14ac:dyDescent="0.3">
      <c r="B325" t="s">
        <v>8219</v>
      </c>
      <c r="C325">
        <v>152</v>
      </c>
      <c r="E325" t="s">
        <v>8221</v>
      </c>
      <c r="F325">
        <v>5</v>
      </c>
    </row>
    <row r="326" spans="2:6" x14ac:dyDescent="0.3">
      <c r="B326" t="s">
        <v>8219</v>
      </c>
      <c r="C326">
        <v>1021</v>
      </c>
      <c r="E326" t="s">
        <v>8221</v>
      </c>
      <c r="F326">
        <v>79</v>
      </c>
    </row>
    <row r="327" spans="2:6" x14ac:dyDescent="0.3">
      <c r="B327" t="s">
        <v>8219</v>
      </c>
      <c r="C327">
        <v>237</v>
      </c>
      <c r="E327" t="s">
        <v>8221</v>
      </c>
      <c r="F327">
        <v>2</v>
      </c>
    </row>
    <row r="328" spans="2:6" x14ac:dyDescent="0.3">
      <c r="B328" t="s">
        <v>8219</v>
      </c>
      <c r="C328">
        <v>27</v>
      </c>
      <c r="E328" t="s">
        <v>8221</v>
      </c>
      <c r="F328">
        <v>11</v>
      </c>
    </row>
    <row r="329" spans="2:6" x14ac:dyDescent="0.3">
      <c r="B329" t="s">
        <v>8219</v>
      </c>
      <c r="C329">
        <v>17</v>
      </c>
      <c r="E329" t="s">
        <v>8221</v>
      </c>
      <c r="F329">
        <v>11</v>
      </c>
    </row>
    <row r="330" spans="2:6" x14ac:dyDescent="0.3">
      <c r="B330" t="s">
        <v>8219</v>
      </c>
      <c r="C330">
        <v>27</v>
      </c>
      <c r="E330" t="s">
        <v>8221</v>
      </c>
      <c r="F330">
        <v>1</v>
      </c>
    </row>
    <row r="331" spans="2:6" x14ac:dyDescent="0.3">
      <c r="B331" t="s">
        <v>8219</v>
      </c>
      <c r="C331">
        <v>82</v>
      </c>
      <c r="E331" t="s">
        <v>8221</v>
      </c>
      <c r="F331">
        <v>3</v>
      </c>
    </row>
    <row r="332" spans="2:6" x14ac:dyDescent="0.3">
      <c r="B332" t="s">
        <v>8219</v>
      </c>
      <c r="C332">
        <v>48</v>
      </c>
      <c r="E332" t="s">
        <v>8221</v>
      </c>
      <c r="F332">
        <v>5</v>
      </c>
    </row>
    <row r="333" spans="2:6" x14ac:dyDescent="0.3">
      <c r="B333" t="s">
        <v>8219</v>
      </c>
      <c r="C333">
        <v>105</v>
      </c>
      <c r="E333" t="s">
        <v>8221</v>
      </c>
      <c r="F333">
        <v>12</v>
      </c>
    </row>
    <row r="334" spans="2:6" x14ac:dyDescent="0.3">
      <c r="B334" t="s">
        <v>8219</v>
      </c>
      <c r="C334">
        <v>28</v>
      </c>
      <c r="E334" t="s">
        <v>8221</v>
      </c>
      <c r="F334">
        <v>2</v>
      </c>
    </row>
    <row r="335" spans="2:6" x14ac:dyDescent="0.3">
      <c r="B335" t="s">
        <v>8219</v>
      </c>
      <c r="C335">
        <v>1107</v>
      </c>
      <c r="E335" t="s">
        <v>8221</v>
      </c>
      <c r="F335">
        <v>5</v>
      </c>
    </row>
    <row r="336" spans="2:6" x14ac:dyDescent="0.3">
      <c r="B336" t="s">
        <v>8219</v>
      </c>
      <c r="C336">
        <v>1013</v>
      </c>
      <c r="E336" t="s">
        <v>8221</v>
      </c>
      <c r="F336">
        <v>21</v>
      </c>
    </row>
    <row r="337" spans="2:6" x14ac:dyDescent="0.3">
      <c r="B337" t="s">
        <v>8219</v>
      </c>
      <c r="C337">
        <v>274</v>
      </c>
      <c r="E337" t="s">
        <v>8221</v>
      </c>
      <c r="F337">
        <v>0</v>
      </c>
    </row>
    <row r="338" spans="2:6" x14ac:dyDescent="0.3">
      <c r="B338" t="s">
        <v>8219</v>
      </c>
      <c r="C338">
        <v>87</v>
      </c>
      <c r="E338" t="s">
        <v>8221</v>
      </c>
      <c r="F338">
        <v>45</v>
      </c>
    </row>
    <row r="339" spans="2:6" x14ac:dyDescent="0.3">
      <c r="B339" t="s">
        <v>8219</v>
      </c>
      <c r="C339">
        <v>99</v>
      </c>
      <c r="E339" t="s">
        <v>8221</v>
      </c>
      <c r="F339">
        <v>29</v>
      </c>
    </row>
    <row r="340" spans="2:6" x14ac:dyDescent="0.3">
      <c r="B340" t="s">
        <v>8219</v>
      </c>
      <c r="C340">
        <v>276</v>
      </c>
      <c r="E340" t="s">
        <v>8221</v>
      </c>
      <c r="F340">
        <v>2</v>
      </c>
    </row>
    <row r="341" spans="2:6" x14ac:dyDescent="0.3">
      <c r="B341" t="s">
        <v>8219</v>
      </c>
      <c r="C341">
        <v>21</v>
      </c>
      <c r="E341" t="s">
        <v>8221</v>
      </c>
      <c r="F341">
        <v>30</v>
      </c>
    </row>
    <row r="342" spans="2:6" x14ac:dyDescent="0.3">
      <c r="B342" t="s">
        <v>8219</v>
      </c>
      <c r="C342">
        <v>41</v>
      </c>
      <c r="E342" t="s">
        <v>8221</v>
      </c>
      <c r="F342">
        <v>8</v>
      </c>
    </row>
    <row r="343" spans="2:6" x14ac:dyDescent="0.3">
      <c r="B343" t="s">
        <v>8219</v>
      </c>
      <c r="C343">
        <v>119</v>
      </c>
      <c r="E343" t="s">
        <v>8221</v>
      </c>
      <c r="F343">
        <v>1</v>
      </c>
    </row>
    <row r="344" spans="2:6" x14ac:dyDescent="0.3">
      <c r="B344" t="s">
        <v>8219</v>
      </c>
      <c r="C344">
        <v>153</v>
      </c>
      <c r="E344" t="s">
        <v>8221</v>
      </c>
      <c r="F344">
        <v>14</v>
      </c>
    </row>
    <row r="345" spans="2:6" x14ac:dyDescent="0.3">
      <c r="B345" t="s">
        <v>8219</v>
      </c>
      <c r="C345">
        <v>100</v>
      </c>
      <c r="E345" t="s">
        <v>8221</v>
      </c>
      <c r="F345">
        <v>24</v>
      </c>
    </row>
    <row r="346" spans="2:6" x14ac:dyDescent="0.3">
      <c r="B346" t="s">
        <v>8219</v>
      </c>
      <c r="C346">
        <v>143</v>
      </c>
      <c r="E346" t="s">
        <v>8221</v>
      </c>
      <c r="F346">
        <v>2</v>
      </c>
    </row>
    <row r="347" spans="2:6" x14ac:dyDescent="0.3">
      <c r="B347" t="s">
        <v>8219</v>
      </c>
      <c r="C347">
        <v>140</v>
      </c>
      <c r="E347" t="s">
        <v>8221</v>
      </c>
      <c r="F347">
        <v>21</v>
      </c>
    </row>
    <row r="348" spans="2:6" x14ac:dyDescent="0.3">
      <c r="B348" t="s">
        <v>8219</v>
      </c>
      <c r="C348">
        <v>35</v>
      </c>
      <c r="E348" t="s">
        <v>8221</v>
      </c>
      <c r="F348">
        <v>7</v>
      </c>
    </row>
    <row r="349" spans="2:6" x14ac:dyDescent="0.3">
      <c r="B349" t="s">
        <v>8219</v>
      </c>
      <c r="C349">
        <v>149</v>
      </c>
      <c r="E349" t="s">
        <v>8221</v>
      </c>
      <c r="F349">
        <v>0</v>
      </c>
    </row>
    <row r="350" spans="2:6" x14ac:dyDescent="0.3">
      <c r="B350" t="s">
        <v>8219</v>
      </c>
      <c r="C350">
        <v>130</v>
      </c>
      <c r="E350" t="s">
        <v>8221</v>
      </c>
      <c r="F350">
        <v>4</v>
      </c>
    </row>
    <row r="351" spans="2:6" x14ac:dyDescent="0.3">
      <c r="B351" t="s">
        <v>8219</v>
      </c>
      <c r="C351">
        <v>120</v>
      </c>
      <c r="E351" t="s">
        <v>8221</v>
      </c>
      <c r="F351">
        <v>32</v>
      </c>
    </row>
    <row r="352" spans="2:6" x14ac:dyDescent="0.3">
      <c r="B352" t="s">
        <v>8219</v>
      </c>
      <c r="C352">
        <v>265</v>
      </c>
      <c r="E352" t="s">
        <v>8221</v>
      </c>
      <c r="F352">
        <v>4</v>
      </c>
    </row>
    <row r="353" spans="2:6" x14ac:dyDescent="0.3">
      <c r="B353" t="s">
        <v>8219</v>
      </c>
      <c r="C353">
        <v>71</v>
      </c>
      <c r="E353" t="s">
        <v>8221</v>
      </c>
      <c r="F353">
        <v>9</v>
      </c>
    </row>
    <row r="354" spans="2:6" x14ac:dyDescent="0.3">
      <c r="B354" t="s">
        <v>8219</v>
      </c>
      <c r="C354">
        <v>13</v>
      </c>
      <c r="E354" t="s">
        <v>8221</v>
      </c>
      <c r="F354">
        <v>17</v>
      </c>
    </row>
    <row r="355" spans="2:6" x14ac:dyDescent="0.3">
      <c r="B355" t="s">
        <v>8219</v>
      </c>
      <c r="C355">
        <v>169</v>
      </c>
      <c r="E355" t="s">
        <v>8221</v>
      </c>
      <c r="F355">
        <v>5</v>
      </c>
    </row>
    <row r="356" spans="2:6" x14ac:dyDescent="0.3">
      <c r="B356" t="s">
        <v>8219</v>
      </c>
      <c r="C356">
        <v>57</v>
      </c>
      <c r="E356" t="s">
        <v>8221</v>
      </c>
      <c r="F356">
        <v>53</v>
      </c>
    </row>
    <row r="357" spans="2:6" x14ac:dyDescent="0.3">
      <c r="B357" t="s">
        <v>8219</v>
      </c>
      <c r="C357">
        <v>229</v>
      </c>
      <c r="E357" t="s">
        <v>8221</v>
      </c>
      <c r="F357">
        <v>7</v>
      </c>
    </row>
    <row r="358" spans="2:6" x14ac:dyDescent="0.3">
      <c r="B358" t="s">
        <v>8219</v>
      </c>
      <c r="C358">
        <v>108</v>
      </c>
      <c r="E358" t="s">
        <v>8221</v>
      </c>
      <c r="F358">
        <v>72</v>
      </c>
    </row>
    <row r="359" spans="2:6" x14ac:dyDescent="0.3">
      <c r="B359" t="s">
        <v>8219</v>
      </c>
      <c r="C359">
        <v>108</v>
      </c>
      <c r="E359" t="s">
        <v>8221</v>
      </c>
      <c r="F359">
        <v>0</v>
      </c>
    </row>
    <row r="360" spans="2:6" x14ac:dyDescent="0.3">
      <c r="B360" t="s">
        <v>8219</v>
      </c>
      <c r="C360">
        <v>41</v>
      </c>
      <c r="E360" t="s">
        <v>8221</v>
      </c>
      <c r="F360">
        <v>2</v>
      </c>
    </row>
    <row r="361" spans="2:6" x14ac:dyDescent="0.3">
      <c r="B361" t="s">
        <v>8219</v>
      </c>
      <c r="C361">
        <v>139</v>
      </c>
      <c r="E361" t="s">
        <v>8221</v>
      </c>
      <c r="F361">
        <v>8</v>
      </c>
    </row>
    <row r="362" spans="2:6" x14ac:dyDescent="0.3">
      <c r="B362" t="s">
        <v>8219</v>
      </c>
      <c r="C362">
        <v>19</v>
      </c>
      <c r="E362" t="s">
        <v>8221</v>
      </c>
      <c r="F362">
        <v>2</v>
      </c>
    </row>
    <row r="363" spans="2:6" x14ac:dyDescent="0.3">
      <c r="B363" t="s">
        <v>8219</v>
      </c>
      <c r="C363">
        <v>94</v>
      </c>
      <c r="E363" t="s">
        <v>8221</v>
      </c>
      <c r="F363">
        <v>0</v>
      </c>
    </row>
    <row r="364" spans="2:6" x14ac:dyDescent="0.3">
      <c r="B364" t="s">
        <v>8219</v>
      </c>
      <c r="C364">
        <v>23</v>
      </c>
      <c r="E364" t="s">
        <v>8221</v>
      </c>
      <c r="F364">
        <v>3</v>
      </c>
    </row>
    <row r="365" spans="2:6" x14ac:dyDescent="0.3">
      <c r="B365" t="s">
        <v>8219</v>
      </c>
      <c r="C365">
        <v>15</v>
      </c>
      <c r="E365" t="s">
        <v>8221</v>
      </c>
      <c r="F365">
        <v>4</v>
      </c>
    </row>
    <row r="366" spans="2:6" x14ac:dyDescent="0.3">
      <c r="B366" t="s">
        <v>8219</v>
      </c>
      <c r="C366">
        <v>62</v>
      </c>
      <c r="E366" t="s">
        <v>8221</v>
      </c>
      <c r="F366">
        <v>3</v>
      </c>
    </row>
    <row r="367" spans="2:6" x14ac:dyDescent="0.3">
      <c r="B367" t="s">
        <v>8219</v>
      </c>
      <c r="C367">
        <v>74</v>
      </c>
      <c r="E367" t="s">
        <v>8221</v>
      </c>
      <c r="F367">
        <v>6</v>
      </c>
    </row>
    <row r="368" spans="2:6" x14ac:dyDescent="0.3">
      <c r="B368" t="s">
        <v>8219</v>
      </c>
      <c r="C368">
        <v>97</v>
      </c>
      <c r="E368" t="s">
        <v>8221</v>
      </c>
      <c r="F368">
        <v>0</v>
      </c>
    </row>
    <row r="369" spans="2:6" x14ac:dyDescent="0.3">
      <c r="B369" t="s">
        <v>8219</v>
      </c>
      <c r="C369">
        <v>55</v>
      </c>
      <c r="E369" t="s">
        <v>8221</v>
      </c>
      <c r="F369">
        <v>0</v>
      </c>
    </row>
    <row r="370" spans="2:6" x14ac:dyDescent="0.3">
      <c r="B370" t="s">
        <v>8219</v>
      </c>
      <c r="C370">
        <v>44</v>
      </c>
      <c r="E370" t="s">
        <v>8221</v>
      </c>
      <c r="F370">
        <v>0</v>
      </c>
    </row>
    <row r="371" spans="2:6" x14ac:dyDescent="0.3">
      <c r="B371" t="s">
        <v>8219</v>
      </c>
      <c r="C371">
        <v>110</v>
      </c>
      <c r="E371" t="s">
        <v>8221</v>
      </c>
      <c r="F371">
        <v>8</v>
      </c>
    </row>
    <row r="372" spans="2:6" x14ac:dyDescent="0.3">
      <c r="B372" t="s">
        <v>8219</v>
      </c>
      <c r="C372">
        <v>59</v>
      </c>
      <c r="E372" t="s">
        <v>8221</v>
      </c>
      <c r="F372">
        <v>5</v>
      </c>
    </row>
    <row r="373" spans="2:6" x14ac:dyDescent="0.3">
      <c r="B373" t="s">
        <v>8219</v>
      </c>
      <c r="C373">
        <v>62</v>
      </c>
      <c r="E373" t="s">
        <v>8221</v>
      </c>
      <c r="F373">
        <v>0</v>
      </c>
    </row>
    <row r="374" spans="2:6" x14ac:dyDescent="0.3">
      <c r="B374" t="s">
        <v>8219</v>
      </c>
      <c r="C374">
        <v>105</v>
      </c>
      <c r="E374" t="s">
        <v>8221</v>
      </c>
      <c r="F374">
        <v>2</v>
      </c>
    </row>
    <row r="375" spans="2:6" x14ac:dyDescent="0.3">
      <c r="B375" t="s">
        <v>8219</v>
      </c>
      <c r="C375">
        <v>26</v>
      </c>
      <c r="E375" t="s">
        <v>8221</v>
      </c>
      <c r="F375">
        <v>24</v>
      </c>
    </row>
    <row r="376" spans="2:6" x14ac:dyDescent="0.3">
      <c r="B376" t="s">
        <v>8219</v>
      </c>
      <c r="C376">
        <v>49</v>
      </c>
      <c r="E376" t="s">
        <v>8221</v>
      </c>
      <c r="F376">
        <v>0</v>
      </c>
    </row>
    <row r="377" spans="2:6" x14ac:dyDescent="0.3">
      <c r="B377" t="s">
        <v>8219</v>
      </c>
      <c r="C377">
        <v>68</v>
      </c>
      <c r="E377" t="s">
        <v>8221</v>
      </c>
      <c r="F377">
        <v>9</v>
      </c>
    </row>
    <row r="378" spans="2:6" x14ac:dyDescent="0.3">
      <c r="B378" t="s">
        <v>8219</v>
      </c>
      <c r="C378">
        <v>22</v>
      </c>
      <c r="E378" t="s">
        <v>8221</v>
      </c>
      <c r="F378">
        <v>0</v>
      </c>
    </row>
    <row r="379" spans="2:6" x14ac:dyDescent="0.3">
      <c r="B379" t="s">
        <v>8219</v>
      </c>
      <c r="C379">
        <v>18</v>
      </c>
      <c r="E379" t="s">
        <v>8221</v>
      </c>
      <c r="F379">
        <v>1</v>
      </c>
    </row>
    <row r="380" spans="2:6" x14ac:dyDescent="0.3">
      <c r="B380" t="s">
        <v>8219</v>
      </c>
      <c r="C380">
        <v>19</v>
      </c>
      <c r="E380" t="s">
        <v>8221</v>
      </c>
      <c r="F380">
        <v>10</v>
      </c>
    </row>
    <row r="381" spans="2:6" x14ac:dyDescent="0.3">
      <c r="B381" t="s">
        <v>8219</v>
      </c>
      <c r="C381">
        <v>99</v>
      </c>
      <c r="E381" t="s">
        <v>8221</v>
      </c>
      <c r="F381">
        <v>1</v>
      </c>
    </row>
    <row r="382" spans="2:6" x14ac:dyDescent="0.3">
      <c r="B382" t="s">
        <v>8219</v>
      </c>
      <c r="C382">
        <v>27</v>
      </c>
      <c r="E382" t="s">
        <v>8221</v>
      </c>
      <c r="F382">
        <v>0</v>
      </c>
    </row>
    <row r="383" spans="2:6" x14ac:dyDescent="0.3">
      <c r="B383" t="s">
        <v>8219</v>
      </c>
      <c r="C383">
        <v>25</v>
      </c>
      <c r="E383" t="s">
        <v>8221</v>
      </c>
      <c r="F383">
        <v>20</v>
      </c>
    </row>
    <row r="384" spans="2:6" x14ac:dyDescent="0.3">
      <c r="B384" t="s">
        <v>8219</v>
      </c>
      <c r="C384">
        <v>14</v>
      </c>
      <c r="E384" t="s">
        <v>8221</v>
      </c>
      <c r="F384">
        <v>30</v>
      </c>
    </row>
    <row r="385" spans="2:6" x14ac:dyDescent="0.3">
      <c r="B385" t="s">
        <v>8219</v>
      </c>
      <c r="C385">
        <v>35</v>
      </c>
      <c r="E385" t="s">
        <v>8221</v>
      </c>
      <c r="F385">
        <v>6</v>
      </c>
    </row>
    <row r="386" spans="2:6" x14ac:dyDescent="0.3">
      <c r="B386" t="s">
        <v>8219</v>
      </c>
      <c r="C386">
        <v>10</v>
      </c>
      <c r="E386" t="s">
        <v>8221</v>
      </c>
      <c r="F386">
        <v>15</v>
      </c>
    </row>
    <row r="387" spans="2:6" x14ac:dyDescent="0.3">
      <c r="B387" t="s">
        <v>8219</v>
      </c>
      <c r="C387">
        <v>29</v>
      </c>
      <c r="E387" t="s">
        <v>8221</v>
      </c>
      <c r="F387">
        <v>5</v>
      </c>
    </row>
    <row r="388" spans="2:6" x14ac:dyDescent="0.3">
      <c r="B388" t="s">
        <v>8219</v>
      </c>
      <c r="C388">
        <v>44</v>
      </c>
      <c r="E388" t="s">
        <v>8221</v>
      </c>
      <c r="F388">
        <v>0</v>
      </c>
    </row>
    <row r="389" spans="2:6" x14ac:dyDescent="0.3">
      <c r="B389" t="s">
        <v>8219</v>
      </c>
      <c r="C389">
        <v>17</v>
      </c>
      <c r="E389" t="s">
        <v>8221</v>
      </c>
      <c r="F389">
        <v>0</v>
      </c>
    </row>
    <row r="390" spans="2:6" x14ac:dyDescent="0.3">
      <c r="B390" t="s">
        <v>8219</v>
      </c>
      <c r="C390">
        <v>34</v>
      </c>
      <c r="E390" t="s">
        <v>8221</v>
      </c>
      <c r="F390">
        <v>28</v>
      </c>
    </row>
    <row r="391" spans="2:6" x14ac:dyDescent="0.3">
      <c r="B391" t="s">
        <v>8219</v>
      </c>
      <c r="C391">
        <v>14</v>
      </c>
      <c r="E391" t="s">
        <v>8221</v>
      </c>
      <c r="F391">
        <v>0</v>
      </c>
    </row>
    <row r="392" spans="2:6" x14ac:dyDescent="0.3">
      <c r="B392" t="s">
        <v>8219</v>
      </c>
      <c r="C392">
        <v>156</v>
      </c>
      <c r="E392" t="s">
        <v>8221</v>
      </c>
      <c r="F392">
        <v>5</v>
      </c>
    </row>
    <row r="393" spans="2:6" x14ac:dyDescent="0.3">
      <c r="B393" t="s">
        <v>8219</v>
      </c>
      <c r="C393">
        <v>128</v>
      </c>
      <c r="E393" t="s">
        <v>8221</v>
      </c>
      <c r="F393">
        <v>7</v>
      </c>
    </row>
    <row r="394" spans="2:6" x14ac:dyDescent="0.3">
      <c r="B394" t="s">
        <v>8219</v>
      </c>
      <c r="C394">
        <v>60</v>
      </c>
      <c r="E394" t="s">
        <v>8221</v>
      </c>
      <c r="F394">
        <v>30</v>
      </c>
    </row>
    <row r="395" spans="2:6" x14ac:dyDescent="0.3">
      <c r="B395" t="s">
        <v>8219</v>
      </c>
      <c r="C395">
        <v>32</v>
      </c>
      <c r="E395" t="s">
        <v>8221</v>
      </c>
      <c r="F395">
        <v>2</v>
      </c>
    </row>
    <row r="396" spans="2:6" x14ac:dyDescent="0.3">
      <c r="B396" t="s">
        <v>8219</v>
      </c>
      <c r="C396">
        <v>53</v>
      </c>
      <c r="E396" t="s">
        <v>8221</v>
      </c>
      <c r="F396">
        <v>30</v>
      </c>
    </row>
    <row r="397" spans="2:6" x14ac:dyDescent="0.3">
      <c r="B397" t="s">
        <v>8219</v>
      </c>
      <c r="C397">
        <v>184</v>
      </c>
      <c r="E397" t="s">
        <v>8221</v>
      </c>
      <c r="F397">
        <v>2</v>
      </c>
    </row>
    <row r="398" spans="2:6" x14ac:dyDescent="0.3">
      <c r="B398" t="s">
        <v>8219</v>
      </c>
      <c r="C398">
        <v>90</v>
      </c>
      <c r="E398" t="s">
        <v>8221</v>
      </c>
      <c r="F398">
        <v>0</v>
      </c>
    </row>
    <row r="399" spans="2:6" x14ac:dyDescent="0.3">
      <c r="B399" t="s">
        <v>8219</v>
      </c>
      <c r="C399">
        <v>71</v>
      </c>
      <c r="E399" t="s">
        <v>8221</v>
      </c>
      <c r="F399">
        <v>2</v>
      </c>
    </row>
    <row r="400" spans="2:6" x14ac:dyDescent="0.3">
      <c r="B400" t="s">
        <v>8219</v>
      </c>
      <c r="C400">
        <v>87</v>
      </c>
      <c r="E400" t="s">
        <v>8221</v>
      </c>
      <c r="F400">
        <v>1</v>
      </c>
    </row>
    <row r="401" spans="2:6" x14ac:dyDescent="0.3">
      <c r="B401" t="s">
        <v>8219</v>
      </c>
      <c r="C401">
        <v>28</v>
      </c>
      <c r="E401" t="s">
        <v>8221</v>
      </c>
      <c r="F401">
        <v>2</v>
      </c>
    </row>
    <row r="402" spans="2:6" x14ac:dyDescent="0.3">
      <c r="B402" t="s">
        <v>8219</v>
      </c>
      <c r="C402">
        <v>56</v>
      </c>
      <c r="E402" t="s">
        <v>8221</v>
      </c>
      <c r="F402">
        <v>14</v>
      </c>
    </row>
    <row r="403" spans="2:6" x14ac:dyDescent="0.3">
      <c r="B403" t="s">
        <v>8219</v>
      </c>
      <c r="C403">
        <v>51</v>
      </c>
      <c r="E403" t="s">
        <v>8221</v>
      </c>
      <c r="F403">
        <v>31</v>
      </c>
    </row>
    <row r="404" spans="2:6" x14ac:dyDescent="0.3">
      <c r="B404" t="s">
        <v>8219</v>
      </c>
      <c r="C404">
        <v>75</v>
      </c>
      <c r="E404" t="s">
        <v>8221</v>
      </c>
      <c r="F404">
        <v>16</v>
      </c>
    </row>
    <row r="405" spans="2:6" x14ac:dyDescent="0.3">
      <c r="B405" t="s">
        <v>8219</v>
      </c>
      <c r="C405">
        <v>38</v>
      </c>
      <c r="E405" t="s">
        <v>8221</v>
      </c>
      <c r="F405">
        <v>12</v>
      </c>
    </row>
    <row r="406" spans="2:6" x14ac:dyDescent="0.3">
      <c r="B406" t="s">
        <v>8219</v>
      </c>
      <c r="C406">
        <v>18</v>
      </c>
      <c r="E406" t="s">
        <v>8221</v>
      </c>
      <c r="F406">
        <v>96</v>
      </c>
    </row>
    <row r="407" spans="2:6" x14ac:dyDescent="0.3">
      <c r="B407" t="s">
        <v>8219</v>
      </c>
      <c r="C407">
        <v>54</v>
      </c>
      <c r="E407" t="s">
        <v>8221</v>
      </c>
      <c r="F407">
        <v>16</v>
      </c>
    </row>
    <row r="408" spans="2:6" x14ac:dyDescent="0.3">
      <c r="B408" t="s">
        <v>8219</v>
      </c>
      <c r="C408">
        <v>71</v>
      </c>
      <c r="E408" t="s">
        <v>8221</v>
      </c>
      <c r="F408">
        <v>5</v>
      </c>
    </row>
    <row r="409" spans="2:6" x14ac:dyDescent="0.3">
      <c r="B409" t="s">
        <v>8219</v>
      </c>
      <c r="C409">
        <v>57</v>
      </c>
      <c r="E409" t="s">
        <v>8221</v>
      </c>
      <c r="F409">
        <v>0</v>
      </c>
    </row>
    <row r="410" spans="2:6" x14ac:dyDescent="0.3">
      <c r="B410" t="s">
        <v>8219</v>
      </c>
      <c r="C410">
        <v>43</v>
      </c>
      <c r="E410" t="s">
        <v>8221</v>
      </c>
      <c r="F410">
        <v>8</v>
      </c>
    </row>
    <row r="411" spans="2:6" x14ac:dyDescent="0.3">
      <c r="B411" t="s">
        <v>8219</v>
      </c>
      <c r="C411">
        <v>52</v>
      </c>
      <c r="E411" t="s">
        <v>8221</v>
      </c>
      <c r="F411">
        <v>7</v>
      </c>
    </row>
    <row r="412" spans="2:6" x14ac:dyDescent="0.3">
      <c r="B412" t="s">
        <v>8219</v>
      </c>
      <c r="C412">
        <v>27</v>
      </c>
      <c r="E412" t="s">
        <v>8221</v>
      </c>
      <c r="F412">
        <v>24</v>
      </c>
    </row>
    <row r="413" spans="2:6" x14ac:dyDescent="0.3">
      <c r="B413" t="s">
        <v>8219</v>
      </c>
      <c r="C413">
        <v>12</v>
      </c>
      <c r="E413" t="s">
        <v>8221</v>
      </c>
      <c r="F413">
        <v>121</v>
      </c>
    </row>
    <row r="414" spans="2:6" x14ac:dyDescent="0.3">
      <c r="B414" t="s">
        <v>8219</v>
      </c>
      <c r="C414">
        <v>33</v>
      </c>
      <c r="E414" t="s">
        <v>8221</v>
      </c>
      <c r="F414">
        <v>196</v>
      </c>
    </row>
    <row r="415" spans="2:6" x14ac:dyDescent="0.3">
      <c r="B415" t="s">
        <v>8219</v>
      </c>
      <c r="C415">
        <v>96</v>
      </c>
      <c r="E415" t="s">
        <v>8221</v>
      </c>
      <c r="F415">
        <v>5</v>
      </c>
    </row>
    <row r="416" spans="2:6" x14ac:dyDescent="0.3">
      <c r="B416" t="s">
        <v>8219</v>
      </c>
      <c r="C416">
        <v>28</v>
      </c>
      <c r="E416" t="s">
        <v>8221</v>
      </c>
      <c r="F416">
        <v>73</v>
      </c>
    </row>
    <row r="417" spans="2:6" x14ac:dyDescent="0.3">
      <c r="B417" t="s">
        <v>8219</v>
      </c>
      <c r="C417">
        <v>43</v>
      </c>
      <c r="E417" t="s">
        <v>8221</v>
      </c>
      <c r="F417">
        <v>93</v>
      </c>
    </row>
    <row r="418" spans="2:6" x14ac:dyDescent="0.3">
      <c r="B418" t="s">
        <v>8219</v>
      </c>
      <c r="C418">
        <v>205</v>
      </c>
      <c r="E418" t="s">
        <v>8221</v>
      </c>
      <c r="F418">
        <v>17</v>
      </c>
    </row>
    <row r="419" spans="2:6" x14ac:dyDescent="0.3">
      <c r="B419" t="s">
        <v>8219</v>
      </c>
      <c r="C419">
        <v>23</v>
      </c>
      <c r="E419" t="s">
        <v>8221</v>
      </c>
      <c r="F419">
        <v>7</v>
      </c>
    </row>
    <row r="420" spans="2:6" x14ac:dyDescent="0.3">
      <c r="B420" t="s">
        <v>8219</v>
      </c>
      <c r="C420">
        <v>19</v>
      </c>
      <c r="E420" t="s">
        <v>8221</v>
      </c>
      <c r="F420">
        <v>17</v>
      </c>
    </row>
    <row r="421" spans="2:6" x14ac:dyDescent="0.3">
      <c r="B421" t="s">
        <v>8219</v>
      </c>
      <c r="C421">
        <v>14</v>
      </c>
      <c r="E421" t="s">
        <v>8221</v>
      </c>
      <c r="F421">
        <v>171</v>
      </c>
    </row>
    <row r="422" spans="2:6" x14ac:dyDescent="0.3">
      <c r="B422" t="s">
        <v>8219</v>
      </c>
      <c r="C422">
        <v>38</v>
      </c>
      <c r="E422" t="s">
        <v>8221</v>
      </c>
      <c r="F422">
        <v>188</v>
      </c>
    </row>
    <row r="423" spans="2:6" x14ac:dyDescent="0.3">
      <c r="B423" t="s">
        <v>8219</v>
      </c>
      <c r="C423">
        <v>78</v>
      </c>
      <c r="E423" t="s">
        <v>8221</v>
      </c>
      <c r="F423">
        <v>110</v>
      </c>
    </row>
    <row r="424" spans="2:6" x14ac:dyDescent="0.3">
      <c r="B424" t="s">
        <v>8219</v>
      </c>
      <c r="C424">
        <v>69</v>
      </c>
      <c r="E424" t="s">
        <v>8221</v>
      </c>
      <c r="F424">
        <v>37</v>
      </c>
    </row>
    <row r="425" spans="2:6" x14ac:dyDescent="0.3">
      <c r="B425" t="s">
        <v>8219</v>
      </c>
      <c r="C425">
        <v>33</v>
      </c>
      <c r="E425" t="s">
        <v>8221</v>
      </c>
      <c r="F425">
        <v>9</v>
      </c>
    </row>
    <row r="426" spans="2:6" x14ac:dyDescent="0.3">
      <c r="B426" t="s">
        <v>8219</v>
      </c>
      <c r="C426">
        <v>54</v>
      </c>
      <c r="E426" t="s">
        <v>8221</v>
      </c>
      <c r="F426">
        <v>29</v>
      </c>
    </row>
    <row r="427" spans="2:6" x14ac:dyDescent="0.3">
      <c r="B427" t="s">
        <v>8219</v>
      </c>
      <c r="C427">
        <v>99</v>
      </c>
      <c r="E427" t="s">
        <v>8221</v>
      </c>
      <c r="F427">
        <v>6</v>
      </c>
    </row>
    <row r="428" spans="2:6" x14ac:dyDescent="0.3">
      <c r="B428" t="s">
        <v>8219</v>
      </c>
      <c r="C428">
        <v>49</v>
      </c>
      <c r="E428" t="s">
        <v>8221</v>
      </c>
      <c r="F428">
        <v>30</v>
      </c>
    </row>
    <row r="429" spans="2:6" x14ac:dyDescent="0.3">
      <c r="B429" t="s">
        <v>8219</v>
      </c>
      <c r="C429">
        <v>11</v>
      </c>
      <c r="E429" t="s">
        <v>8221</v>
      </c>
      <c r="F429">
        <v>81</v>
      </c>
    </row>
    <row r="430" spans="2:6" x14ac:dyDescent="0.3">
      <c r="B430" t="s">
        <v>8219</v>
      </c>
      <c r="C430">
        <v>38</v>
      </c>
      <c r="E430" t="s">
        <v>8221</v>
      </c>
      <c r="F430">
        <v>4</v>
      </c>
    </row>
    <row r="431" spans="2:6" x14ac:dyDescent="0.3">
      <c r="B431" t="s">
        <v>8219</v>
      </c>
      <c r="C431">
        <v>16</v>
      </c>
      <c r="E431" t="s">
        <v>8221</v>
      </c>
      <c r="F431">
        <v>11</v>
      </c>
    </row>
    <row r="432" spans="2:6" x14ac:dyDescent="0.3">
      <c r="B432" t="s">
        <v>8219</v>
      </c>
      <c r="C432">
        <v>32</v>
      </c>
      <c r="E432" t="s">
        <v>8221</v>
      </c>
      <c r="F432">
        <v>14</v>
      </c>
    </row>
    <row r="433" spans="2:6" x14ac:dyDescent="0.3">
      <c r="B433" t="s">
        <v>8219</v>
      </c>
      <c r="C433">
        <v>20</v>
      </c>
      <c r="E433" t="s">
        <v>8221</v>
      </c>
      <c r="F433">
        <v>5</v>
      </c>
    </row>
    <row r="434" spans="2:6" x14ac:dyDescent="0.3">
      <c r="B434" t="s">
        <v>8219</v>
      </c>
      <c r="C434">
        <v>154</v>
      </c>
      <c r="E434" t="s">
        <v>8221</v>
      </c>
      <c r="F434">
        <v>45</v>
      </c>
    </row>
    <row r="435" spans="2:6" x14ac:dyDescent="0.3">
      <c r="B435" t="s">
        <v>8219</v>
      </c>
      <c r="C435">
        <v>41</v>
      </c>
      <c r="E435" t="s">
        <v>8221</v>
      </c>
      <c r="F435">
        <v>8</v>
      </c>
    </row>
    <row r="436" spans="2:6" x14ac:dyDescent="0.3">
      <c r="B436" t="s">
        <v>8219</v>
      </c>
      <c r="C436">
        <v>75</v>
      </c>
      <c r="E436" t="s">
        <v>8221</v>
      </c>
      <c r="F436">
        <v>3</v>
      </c>
    </row>
    <row r="437" spans="2:6" x14ac:dyDescent="0.3">
      <c r="B437" t="s">
        <v>8219</v>
      </c>
      <c r="C437">
        <v>40</v>
      </c>
      <c r="E437" t="s">
        <v>8221</v>
      </c>
      <c r="F437">
        <v>24</v>
      </c>
    </row>
    <row r="438" spans="2:6" x14ac:dyDescent="0.3">
      <c r="B438" t="s">
        <v>8219</v>
      </c>
      <c r="C438">
        <v>46</v>
      </c>
      <c r="E438" t="s">
        <v>8221</v>
      </c>
      <c r="F438">
        <v>18</v>
      </c>
    </row>
    <row r="439" spans="2:6" x14ac:dyDescent="0.3">
      <c r="B439" t="s">
        <v>8219</v>
      </c>
      <c r="C439">
        <v>62</v>
      </c>
      <c r="E439" t="s">
        <v>8221</v>
      </c>
      <c r="F439">
        <v>12</v>
      </c>
    </row>
    <row r="440" spans="2:6" x14ac:dyDescent="0.3">
      <c r="B440" t="s">
        <v>8219</v>
      </c>
      <c r="C440">
        <v>61</v>
      </c>
      <c r="E440" t="s">
        <v>8221</v>
      </c>
      <c r="F440">
        <v>123</v>
      </c>
    </row>
    <row r="441" spans="2:6" x14ac:dyDescent="0.3">
      <c r="B441" t="s">
        <v>8219</v>
      </c>
      <c r="C441">
        <v>96</v>
      </c>
      <c r="E441" t="s">
        <v>8221</v>
      </c>
      <c r="F441">
        <v>96</v>
      </c>
    </row>
    <row r="442" spans="2:6" x14ac:dyDescent="0.3">
      <c r="B442" t="s">
        <v>8219</v>
      </c>
      <c r="C442">
        <v>190</v>
      </c>
      <c r="E442" t="s">
        <v>8221</v>
      </c>
      <c r="F442">
        <v>31</v>
      </c>
    </row>
    <row r="443" spans="2:6" x14ac:dyDescent="0.3">
      <c r="B443" t="s">
        <v>8219</v>
      </c>
      <c r="C443">
        <v>94</v>
      </c>
      <c r="E443" t="s">
        <v>8221</v>
      </c>
      <c r="F443">
        <v>4</v>
      </c>
    </row>
    <row r="444" spans="2:6" x14ac:dyDescent="0.3">
      <c r="B444" t="s">
        <v>8219</v>
      </c>
      <c r="C444">
        <v>39</v>
      </c>
      <c r="E444" t="s">
        <v>8221</v>
      </c>
      <c r="F444">
        <v>3</v>
      </c>
    </row>
    <row r="445" spans="2:6" x14ac:dyDescent="0.3">
      <c r="B445" t="s">
        <v>8219</v>
      </c>
      <c r="C445">
        <v>127</v>
      </c>
      <c r="E445" t="s">
        <v>8221</v>
      </c>
      <c r="F445">
        <v>179</v>
      </c>
    </row>
    <row r="446" spans="2:6" x14ac:dyDescent="0.3">
      <c r="B446" t="s">
        <v>8219</v>
      </c>
      <c r="C446">
        <v>159</v>
      </c>
      <c r="E446" t="s">
        <v>8221</v>
      </c>
      <c r="F446">
        <v>3</v>
      </c>
    </row>
    <row r="447" spans="2:6" x14ac:dyDescent="0.3">
      <c r="B447" t="s">
        <v>8219</v>
      </c>
      <c r="C447">
        <v>177</v>
      </c>
      <c r="E447" t="s">
        <v>8221</v>
      </c>
      <c r="F447">
        <v>23</v>
      </c>
    </row>
    <row r="448" spans="2:6" x14ac:dyDescent="0.3">
      <c r="B448" t="s">
        <v>8219</v>
      </c>
      <c r="C448">
        <v>47</v>
      </c>
      <c r="E448" t="s">
        <v>8221</v>
      </c>
      <c r="F448">
        <v>23</v>
      </c>
    </row>
    <row r="449" spans="2:6" x14ac:dyDescent="0.3">
      <c r="B449" t="s">
        <v>8219</v>
      </c>
      <c r="C449">
        <v>1</v>
      </c>
      <c r="E449" t="s">
        <v>8221</v>
      </c>
      <c r="F449">
        <v>41</v>
      </c>
    </row>
    <row r="450" spans="2:6" x14ac:dyDescent="0.3">
      <c r="B450" t="s">
        <v>8219</v>
      </c>
      <c r="C450">
        <v>16</v>
      </c>
      <c r="E450" t="s">
        <v>8221</v>
      </c>
      <c r="F450">
        <v>0</v>
      </c>
    </row>
    <row r="451" spans="2:6" x14ac:dyDescent="0.3">
      <c r="B451" t="s">
        <v>8219</v>
      </c>
      <c r="C451">
        <v>115</v>
      </c>
      <c r="E451" t="s">
        <v>8221</v>
      </c>
      <c r="F451">
        <v>32</v>
      </c>
    </row>
    <row r="452" spans="2:6" x14ac:dyDescent="0.3">
      <c r="B452" t="s">
        <v>8219</v>
      </c>
      <c r="C452">
        <v>133</v>
      </c>
      <c r="E452" t="s">
        <v>8221</v>
      </c>
      <c r="F452">
        <v>2</v>
      </c>
    </row>
    <row r="453" spans="2:6" x14ac:dyDescent="0.3">
      <c r="B453" t="s">
        <v>8219</v>
      </c>
      <c r="C453">
        <v>70</v>
      </c>
      <c r="E453" t="s">
        <v>8221</v>
      </c>
      <c r="F453">
        <v>7</v>
      </c>
    </row>
    <row r="454" spans="2:6" x14ac:dyDescent="0.3">
      <c r="B454" t="s">
        <v>8219</v>
      </c>
      <c r="C454">
        <v>62</v>
      </c>
      <c r="E454" t="s">
        <v>8221</v>
      </c>
      <c r="F454">
        <v>4</v>
      </c>
    </row>
    <row r="455" spans="2:6" x14ac:dyDescent="0.3">
      <c r="B455" t="s">
        <v>8219</v>
      </c>
      <c r="C455">
        <v>10</v>
      </c>
      <c r="E455" t="s">
        <v>8221</v>
      </c>
      <c r="F455">
        <v>196</v>
      </c>
    </row>
    <row r="456" spans="2:6" x14ac:dyDescent="0.3">
      <c r="B456" t="s">
        <v>8219</v>
      </c>
      <c r="C456">
        <v>499</v>
      </c>
      <c r="E456" t="s">
        <v>8221</v>
      </c>
      <c r="F456">
        <v>11</v>
      </c>
    </row>
    <row r="457" spans="2:6" x14ac:dyDescent="0.3">
      <c r="B457" t="s">
        <v>8219</v>
      </c>
      <c r="C457">
        <v>47</v>
      </c>
      <c r="E457" t="s">
        <v>8221</v>
      </c>
      <c r="F457">
        <v>9</v>
      </c>
    </row>
    <row r="458" spans="2:6" x14ac:dyDescent="0.3">
      <c r="B458" t="s">
        <v>8219</v>
      </c>
      <c r="C458">
        <v>28</v>
      </c>
      <c r="E458" t="s">
        <v>8221</v>
      </c>
      <c r="F458">
        <v>5</v>
      </c>
    </row>
    <row r="459" spans="2:6" x14ac:dyDescent="0.3">
      <c r="B459" t="s">
        <v>8219</v>
      </c>
      <c r="C459">
        <v>24</v>
      </c>
      <c r="E459" t="s">
        <v>8221</v>
      </c>
      <c r="F459">
        <v>8</v>
      </c>
    </row>
    <row r="460" spans="2:6" x14ac:dyDescent="0.3">
      <c r="B460" t="s">
        <v>8219</v>
      </c>
      <c r="C460">
        <v>76</v>
      </c>
      <c r="E460" t="s">
        <v>8221</v>
      </c>
      <c r="F460">
        <v>229</v>
      </c>
    </row>
    <row r="461" spans="2:6" x14ac:dyDescent="0.3">
      <c r="B461" t="s">
        <v>8219</v>
      </c>
      <c r="C461">
        <v>98</v>
      </c>
      <c r="E461" t="s">
        <v>8221</v>
      </c>
      <c r="F461">
        <v>40</v>
      </c>
    </row>
    <row r="462" spans="2:6" x14ac:dyDescent="0.3">
      <c r="B462" t="s">
        <v>8219</v>
      </c>
      <c r="C462">
        <v>30</v>
      </c>
      <c r="E462" t="s">
        <v>8221</v>
      </c>
      <c r="F462">
        <v>123</v>
      </c>
    </row>
    <row r="463" spans="2:6" x14ac:dyDescent="0.3">
      <c r="B463" t="s">
        <v>8219</v>
      </c>
      <c r="C463">
        <v>478</v>
      </c>
      <c r="E463" t="s">
        <v>8221</v>
      </c>
      <c r="F463">
        <v>5</v>
      </c>
    </row>
    <row r="464" spans="2:6" x14ac:dyDescent="0.3">
      <c r="B464" t="s">
        <v>8219</v>
      </c>
      <c r="C464">
        <v>74</v>
      </c>
      <c r="E464" t="s">
        <v>8221</v>
      </c>
      <c r="F464">
        <v>148</v>
      </c>
    </row>
    <row r="465" spans="2:6" x14ac:dyDescent="0.3">
      <c r="B465" t="s">
        <v>8219</v>
      </c>
      <c r="C465">
        <v>131</v>
      </c>
      <c r="E465" t="s">
        <v>8221</v>
      </c>
      <c r="F465">
        <v>10</v>
      </c>
    </row>
    <row r="466" spans="2:6" x14ac:dyDescent="0.3">
      <c r="B466" t="s">
        <v>8219</v>
      </c>
      <c r="C466">
        <v>61</v>
      </c>
      <c r="E466" t="s">
        <v>8221</v>
      </c>
      <c r="F466">
        <v>4</v>
      </c>
    </row>
    <row r="467" spans="2:6" x14ac:dyDescent="0.3">
      <c r="B467" t="s">
        <v>8219</v>
      </c>
      <c r="C467">
        <v>1071</v>
      </c>
      <c r="E467" t="s">
        <v>8221</v>
      </c>
      <c r="F467">
        <v>21</v>
      </c>
    </row>
    <row r="468" spans="2:6" x14ac:dyDescent="0.3">
      <c r="B468" t="s">
        <v>8219</v>
      </c>
      <c r="C468">
        <v>122</v>
      </c>
      <c r="E468" t="s">
        <v>8221</v>
      </c>
      <c r="F468">
        <v>2</v>
      </c>
    </row>
    <row r="469" spans="2:6" x14ac:dyDescent="0.3">
      <c r="B469" t="s">
        <v>8219</v>
      </c>
      <c r="C469">
        <v>111</v>
      </c>
      <c r="E469" t="s">
        <v>8221</v>
      </c>
      <c r="F469">
        <v>0</v>
      </c>
    </row>
    <row r="470" spans="2:6" x14ac:dyDescent="0.3">
      <c r="B470" t="s">
        <v>8219</v>
      </c>
      <c r="C470">
        <v>255</v>
      </c>
      <c r="E470" t="s">
        <v>8221</v>
      </c>
      <c r="F470">
        <v>4</v>
      </c>
    </row>
    <row r="471" spans="2:6" x14ac:dyDescent="0.3">
      <c r="B471" t="s">
        <v>8219</v>
      </c>
      <c r="C471">
        <v>141</v>
      </c>
      <c r="E471" t="s">
        <v>8221</v>
      </c>
      <c r="F471">
        <v>1</v>
      </c>
    </row>
    <row r="472" spans="2:6" x14ac:dyDescent="0.3">
      <c r="B472" t="s">
        <v>8219</v>
      </c>
      <c r="C472">
        <v>159</v>
      </c>
      <c r="E472" t="s">
        <v>8221</v>
      </c>
      <c r="F472">
        <v>30</v>
      </c>
    </row>
    <row r="473" spans="2:6" x14ac:dyDescent="0.3">
      <c r="B473" t="s">
        <v>8219</v>
      </c>
      <c r="C473">
        <v>99</v>
      </c>
      <c r="E473" t="s">
        <v>8221</v>
      </c>
      <c r="F473">
        <v>3</v>
      </c>
    </row>
    <row r="474" spans="2:6" x14ac:dyDescent="0.3">
      <c r="B474" t="s">
        <v>8219</v>
      </c>
      <c r="C474">
        <v>96</v>
      </c>
      <c r="E474" t="s">
        <v>8221</v>
      </c>
      <c r="F474">
        <v>975</v>
      </c>
    </row>
    <row r="475" spans="2:6" x14ac:dyDescent="0.3">
      <c r="B475" t="s">
        <v>8219</v>
      </c>
      <c r="C475">
        <v>27</v>
      </c>
      <c r="E475" t="s">
        <v>8221</v>
      </c>
      <c r="F475">
        <v>167</v>
      </c>
    </row>
    <row r="476" spans="2:6" x14ac:dyDescent="0.3">
      <c r="B476" t="s">
        <v>8219</v>
      </c>
      <c r="C476">
        <v>166</v>
      </c>
      <c r="E476" t="s">
        <v>8221</v>
      </c>
      <c r="F476">
        <v>5</v>
      </c>
    </row>
    <row r="477" spans="2:6" x14ac:dyDescent="0.3">
      <c r="B477" t="s">
        <v>8219</v>
      </c>
      <c r="C477">
        <v>76</v>
      </c>
      <c r="E477" t="s">
        <v>8221</v>
      </c>
      <c r="F477">
        <v>18</v>
      </c>
    </row>
    <row r="478" spans="2:6" x14ac:dyDescent="0.3">
      <c r="B478" t="s">
        <v>8219</v>
      </c>
      <c r="C478">
        <v>211</v>
      </c>
      <c r="E478" t="s">
        <v>8221</v>
      </c>
      <c r="F478">
        <v>98</v>
      </c>
    </row>
    <row r="479" spans="2:6" x14ac:dyDescent="0.3">
      <c r="B479" t="s">
        <v>8219</v>
      </c>
      <c r="C479">
        <v>21</v>
      </c>
      <c r="E479" t="s">
        <v>8221</v>
      </c>
      <c r="F479">
        <v>4</v>
      </c>
    </row>
    <row r="480" spans="2:6" x14ac:dyDescent="0.3">
      <c r="B480" t="s">
        <v>8219</v>
      </c>
      <c r="C480">
        <v>61</v>
      </c>
      <c r="E480" t="s">
        <v>8221</v>
      </c>
      <c r="F480">
        <v>3</v>
      </c>
    </row>
    <row r="481" spans="2:6" x14ac:dyDescent="0.3">
      <c r="B481" t="s">
        <v>8219</v>
      </c>
      <c r="C481">
        <v>30</v>
      </c>
      <c r="E481" t="s">
        <v>8221</v>
      </c>
      <c r="F481">
        <v>1</v>
      </c>
    </row>
    <row r="482" spans="2:6" x14ac:dyDescent="0.3">
      <c r="B482" t="s">
        <v>8219</v>
      </c>
      <c r="C482">
        <v>375</v>
      </c>
      <c r="E482" t="s">
        <v>8221</v>
      </c>
      <c r="F482">
        <v>0</v>
      </c>
    </row>
    <row r="483" spans="2:6" x14ac:dyDescent="0.3">
      <c r="B483" t="s">
        <v>8219</v>
      </c>
      <c r="C483">
        <v>111</v>
      </c>
      <c r="E483" t="s">
        <v>8221</v>
      </c>
      <c r="F483">
        <v>9</v>
      </c>
    </row>
    <row r="484" spans="2:6" x14ac:dyDescent="0.3">
      <c r="B484" t="s">
        <v>8219</v>
      </c>
      <c r="C484">
        <v>123</v>
      </c>
      <c r="E484" t="s">
        <v>8221</v>
      </c>
      <c r="F484">
        <v>2</v>
      </c>
    </row>
    <row r="485" spans="2:6" x14ac:dyDescent="0.3">
      <c r="B485" t="s">
        <v>8219</v>
      </c>
      <c r="C485">
        <v>70</v>
      </c>
      <c r="E485" t="s">
        <v>8221</v>
      </c>
      <c r="F485">
        <v>0</v>
      </c>
    </row>
    <row r="486" spans="2:6" x14ac:dyDescent="0.3">
      <c r="B486" t="s">
        <v>8219</v>
      </c>
      <c r="C486">
        <v>85</v>
      </c>
      <c r="E486" t="s">
        <v>8221</v>
      </c>
      <c r="F486">
        <v>147</v>
      </c>
    </row>
    <row r="487" spans="2:6" x14ac:dyDescent="0.3">
      <c r="B487" t="s">
        <v>8219</v>
      </c>
      <c r="C487">
        <v>86</v>
      </c>
      <c r="E487" t="s">
        <v>8221</v>
      </c>
      <c r="F487">
        <v>49</v>
      </c>
    </row>
    <row r="488" spans="2:6" x14ac:dyDescent="0.3">
      <c r="B488" t="s">
        <v>8219</v>
      </c>
      <c r="C488">
        <v>13</v>
      </c>
      <c r="E488" t="s">
        <v>8221</v>
      </c>
      <c r="F488">
        <v>1</v>
      </c>
    </row>
    <row r="489" spans="2:6" x14ac:dyDescent="0.3">
      <c r="B489" t="s">
        <v>8219</v>
      </c>
      <c r="C489">
        <v>33</v>
      </c>
      <c r="E489" t="s">
        <v>8221</v>
      </c>
      <c r="F489">
        <v>2</v>
      </c>
    </row>
    <row r="490" spans="2:6" x14ac:dyDescent="0.3">
      <c r="B490" t="s">
        <v>8219</v>
      </c>
      <c r="C490">
        <v>15</v>
      </c>
      <c r="E490" t="s">
        <v>8221</v>
      </c>
      <c r="F490">
        <v>7</v>
      </c>
    </row>
    <row r="491" spans="2:6" x14ac:dyDescent="0.3">
      <c r="B491" t="s">
        <v>8219</v>
      </c>
      <c r="C491">
        <v>273</v>
      </c>
      <c r="E491" t="s">
        <v>8221</v>
      </c>
      <c r="F491">
        <v>4</v>
      </c>
    </row>
    <row r="492" spans="2:6" x14ac:dyDescent="0.3">
      <c r="B492" t="s">
        <v>8219</v>
      </c>
      <c r="C492">
        <v>714</v>
      </c>
      <c r="E492" t="s">
        <v>8221</v>
      </c>
      <c r="F492">
        <v>27</v>
      </c>
    </row>
    <row r="493" spans="2:6" x14ac:dyDescent="0.3">
      <c r="B493" t="s">
        <v>8219</v>
      </c>
      <c r="C493">
        <v>170</v>
      </c>
      <c r="E493" t="s">
        <v>8221</v>
      </c>
      <c r="F493">
        <v>94</v>
      </c>
    </row>
    <row r="494" spans="2:6" x14ac:dyDescent="0.3">
      <c r="B494" t="s">
        <v>8219</v>
      </c>
      <c r="C494">
        <v>512</v>
      </c>
      <c r="E494" t="s">
        <v>8221</v>
      </c>
      <c r="F494">
        <v>29</v>
      </c>
    </row>
    <row r="495" spans="2:6" x14ac:dyDescent="0.3">
      <c r="B495" t="s">
        <v>8219</v>
      </c>
      <c r="C495">
        <v>314</v>
      </c>
      <c r="E495" t="s">
        <v>8221</v>
      </c>
      <c r="F495">
        <v>7</v>
      </c>
    </row>
    <row r="496" spans="2:6" x14ac:dyDescent="0.3">
      <c r="B496" t="s">
        <v>8219</v>
      </c>
      <c r="C496">
        <v>167</v>
      </c>
      <c r="E496" t="s">
        <v>8221</v>
      </c>
      <c r="F496">
        <v>22</v>
      </c>
    </row>
    <row r="497" spans="2:6" x14ac:dyDescent="0.3">
      <c r="B497" t="s">
        <v>8219</v>
      </c>
      <c r="C497">
        <v>9</v>
      </c>
      <c r="E497" t="s">
        <v>8221</v>
      </c>
      <c r="F497">
        <v>1</v>
      </c>
    </row>
    <row r="498" spans="2:6" x14ac:dyDescent="0.3">
      <c r="B498" t="s">
        <v>8219</v>
      </c>
      <c r="C498">
        <v>103</v>
      </c>
      <c r="E498" t="s">
        <v>8221</v>
      </c>
      <c r="F498">
        <v>10</v>
      </c>
    </row>
    <row r="499" spans="2:6" x14ac:dyDescent="0.3">
      <c r="B499" t="s">
        <v>8219</v>
      </c>
      <c r="C499">
        <v>111</v>
      </c>
      <c r="E499" t="s">
        <v>8221</v>
      </c>
      <c r="F499">
        <v>6</v>
      </c>
    </row>
    <row r="500" spans="2:6" x14ac:dyDescent="0.3">
      <c r="B500" t="s">
        <v>8219</v>
      </c>
      <c r="C500">
        <v>271</v>
      </c>
      <c r="E500" t="s">
        <v>8221</v>
      </c>
      <c r="F500">
        <v>24</v>
      </c>
    </row>
    <row r="501" spans="2:6" x14ac:dyDescent="0.3">
      <c r="B501" t="s">
        <v>8219</v>
      </c>
      <c r="C501">
        <v>101</v>
      </c>
      <c r="E501" t="s">
        <v>8221</v>
      </c>
      <c r="F501">
        <v>15</v>
      </c>
    </row>
    <row r="502" spans="2:6" x14ac:dyDescent="0.3">
      <c r="B502" t="s">
        <v>8219</v>
      </c>
      <c r="C502">
        <v>57</v>
      </c>
      <c r="E502" t="s">
        <v>8221</v>
      </c>
      <c r="F502">
        <v>37</v>
      </c>
    </row>
    <row r="503" spans="2:6" x14ac:dyDescent="0.3">
      <c r="B503" t="s">
        <v>8219</v>
      </c>
      <c r="C503">
        <v>62</v>
      </c>
      <c r="E503" t="s">
        <v>8221</v>
      </c>
      <c r="F503">
        <v>20</v>
      </c>
    </row>
    <row r="504" spans="2:6" x14ac:dyDescent="0.3">
      <c r="B504" t="s">
        <v>8219</v>
      </c>
      <c r="C504">
        <v>32</v>
      </c>
      <c r="E504" t="s">
        <v>8221</v>
      </c>
      <c r="F504">
        <v>7</v>
      </c>
    </row>
    <row r="505" spans="2:6" x14ac:dyDescent="0.3">
      <c r="B505" t="s">
        <v>8219</v>
      </c>
      <c r="C505">
        <v>141</v>
      </c>
      <c r="E505" t="s">
        <v>8221</v>
      </c>
      <c r="F505">
        <v>0</v>
      </c>
    </row>
    <row r="506" spans="2:6" x14ac:dyDescent="0.3">
      <c r="B506" t="s">
        <v>8219</v>
      </c>
      <c r="C506">
        <v>75</v>
      </c>
      <c r="E506" t="s">
        <v>8221</v>
      </c>
      <c r="F506">
        <v>21</v>
      </c>
    </row>
    <row r="507" spans="2:6" x14ac:dyDescent="0.3">
      <c r="B507" t="s">
        <v>8219</v>
      </c>
      <c r="C507">
        <v>46</v>
      </c>
      <c r="E507" t="s">
        <v>8221</v>
      </c>
      <c r="F507">
        <v>3</v>
      </c>
    </row>
    <row r="508" spans="2:6" x14ac:dyDescent="0.3">
      <c r="B508" t="s">
        <v>8219</v>
      </c>
      <c r="C508">
        <v>103</v>
      </c>
      <c r="E508" t="s">
        <v>8221</v>
      </c>
      <c r="F508">
        <v>11</v>
      </c>
    </row>
    <row r="509" spans="2:6" x14ac:dyDescent="0.3">
      <c r="B509" t="s">
        <v>8219</v>
      </c>
      <c r="C509">
        <v>6</v>
      </c>
      <c r="E509" t="s">
        <v>8221</v>
      </c>
      <c r="F509">
        <v>1</v>
      </c>
    </row>
    <row r="510" spans="2:6" x14ac:dyDescent="0.3">
      <c r="B510" t="s">
        <v>8219</v>
      </c>
      <c r="C510">
        <v>83</v>
      </c>
      <c r="E510" t="s">
        <v>8221</v>
      </c>
      <c r="F510">
        <v>312</v>
      </c>
    </row>
    <row r="511" spans="2:6" x14ac:dyDescent="0.3">
      <c r="B511" t="s">
        <v>8219</v>
      </c>
      <c r="C511">
        <v>108</v>
      </c>
      <c r="E511" t="s">
        <v>8221</v>
      </c>
      <c r="F511">
        <v>1</v>
      </c>
    </row>
    <row r="512" spans="2:6" x14ac:dyDescent="0.3">
      <c r="B512" t="s">
        <v>8219</v>
      </c>
      <c r="C512">
        <v>25</v>
      </c>
      <c r="E512" t="s">
        <v>8221</v>
      </c>
      <c r="F512">
        <v>3</v>
      </c>
    </row>
    <row r="513" spans="2:6" x14ac:dyDescent="0.3">
      <c r="B513" t="s">
        <v>8219</v>
      </c>
      <c r="C513">
        <v>549</v>
      </c>
      <c r="E513" t="s">
        <v>8221</v>
      </c>
      <c r="F513">
        <v>4</v>
      </c>
    </row>
    <row r="514" spans="2:6" x14ac:dyDescent="0.3">
      <c r="B514" t="s">
        <v>8219</v>
      </c>
      <c r="C514">
        <v>222</v>
      </c>
      <c r="E514" t="s">
        <v>8221</v>
      </c>
      <c r="F514">
        <v>10</v>
      </c>
    </row>
    <row r="515" spans="2:6" x14ac:dyDescent="0.3">
      <c r="B515" t="s">
        <v>8219</v>
      </c>
      <c r="C515">
        <v>183</v>
      </c>
      <c r="E515" t="s">
        <v>8221</v>
      </c>
      <c r="F515">
        <v>8</v>
      </c>
    </row>
    <row r="516" spans="2:6" x14ac:dyDescent="0.3">
      <c r="B516" t="s">
        <v>8219</v>
      </c>
      <c r="C516">
        <v>89</v>
      </c>
      <c r="E516" t="s">
        <v>8221</v>
      </c>
      <c r="F516">
        <v>3</v>
      </c>
    </row>
    <row r="517" spans="2:6" x14ac:dyDescent="0.3">
      <c r="B517" t="s">
        <v>8219</v>
      </c>
      <c r="C517">
        <v>253</v>
      </c>
      <c r="E517" t="s">
        <v>8221</v>
      </c>
      <c r="F517">
        <v>1</v>
      </c>
    </row>
    <row r="518" spans="2:6" x14ac:dyDescent="0.3">
      <c r="B518" t="s">
        <v>8219</v>
      </c>
      <c r="C518">
        <v>140</v>
      </c>
      <c r="E518" t="s">
        <v>8221</v>
      </c>
      <c r="F518">
        <v>0</v>
      </c>
    </row>
    <row r="519" spans="2:6" x14ac:dyDescent="0.3">
      <c r="B519" t="s">
        <v>8219</v>
      </c>
      <c r="C519">
        <v>103</v>
      </c>
      <c r="E519" t="s">
        <v>8221</v>
      </c>
      <c r="F519">
        <v>5</v>
      </c>
    </row>
    <row r="520" spans="2:6" x14ac:dyDescent="0.3">
      <c r="B520" t="s">
        <v>8219</v>
      </c>
      <c r="C520">
        <v>138</v>
      </c>
      <c r="E520" t="s">
        <v>8221</v>
      </c>
      <c r="F520">
        <v>0</v>
      </c>
    </row>
    <row r="521" spans="2:6" x14ac:dyDescent="0.3">
      <c r="B521" t="s">
        <v>8219</v>
      </c>
      <c r="C521">
        <v>191</v>
      </c>
      <c r="E521" t="s">
        <v>8221</v>
      </c>
      <c r="F521">
        <v>3</v>
      </c>
    </row>
    <row r="522" spans="2:6" x14ac:dyDescent="0.3">
      <c r="B522" t="s">
        <v>8219</v>
      </c>
      <c r="C522">
        <v>45</v>
      </c>
      <c r="E522" t="s">
        <v>8221</v>
      </c>
      <c r="F522">
        <v>7</v>
      </c>
    </row>
    <row r="523" spans="2:6" x14ac:dyDescent="0.3">
      <c r="B523" t="s">
        <v>8219</v>
      </c>
      <c r="C523">
        <v>17</v>
      </c>
      <c r="E523" t="s">
        <v>8221</v>
      </c>
      <c r="F523">
        <v>0</v>
      </c>
    </row>
    <row r="524" spans="2:6" x14ac:dyDescent="0.3">
      <c r="B524" t="s">
        <v>8219</v>
      </c>
      <c r="C524">
        <v>31</v>
      </c>
      <c r="E524" t="s">
        <v>8221</v>
      </c>
      <c r="F524">
        <v>2</v>
      </c>
    </row>
    <row r="525" spans="2:6" x14ac:dyDescent="0.3">
      <c r="B525" t="s">
        <v>8219</v>
      </c>
      <c r="C525">
        <v>50</v>
      </c>
      <c r="E525" t="s">
        <v>8221</v>
      </c>
      <c r="F525">
        <v>23</v>
      </c>
    </row>
    <row r="526" spans="2:6" x14ac:dyDescent="0.3">
      <c r="B526" t="s">
        <v>8219</v>
      </c>
      <c r="C526">
        <v>59</v>
      </c>
      <c r="E526" t="s">
        <v>8221</v>
      </c>
      <c r="F526">
        <v>1</v>
      </c>
    </row>
    <row r="527" spans="2:6" x14ac:dyDescent="0.3">
      <c r="B527" t="s">
        <v>8219</v>
      </c>
      <c r="C527">
        <v>81</v>
      </c>
      <c r="E527" t="s">
        <v>8221</v>
      </c>
      <c r="F527">
        <v>2</v>
      </c>
    </row>
    <row r="528" spans="2:6" x14ac:dyDescent="0.3">
      <c r="B528" t="s">
        <v>8219</v>
      </c>
      <c r="C528">
        <v>508</v>
      </c>
      <c r="E528" t="s">
        <v>8221</v>
      </c>
      <c r="F528">
        <v>3</v>
      </c>
    </row>
    <row r="529" spans="2:6" x14ac:dyDescent="0.3">
      <c r="B529" t="s">
        <v>8219</v>
      </c>
      <c r="C529">
        <v>74</v>
      </c>
      <c r="E529" t="s">
        <v>8221</v>
      </c>
      <c r="F529">
        <v>0</v>
      </c>
    </row>
    <row r="530" spans="2:6" x14ac:dyDescent="0.3">
      <c r="B530" t="s">
        <v>8219</v>
      </c>
      <c r="C530">
        <v>141</v>
      </c>
      <c r="E530" t="s">
        <v>8221</v>
      </c>
      <c r="F530">
        <v>13</v>
      </c>
    </row>
    <row r="531" spans="2:6" x14ac:dyDescent="0.3">
      <c r="B531" t="s">
        <v>8219</v>
      </c>
      <c r="C531">
        <v>711</v>
      </c>
      <c r="E531" t="s">
        <v>8221</v>
      </c>
      <c r="F531">
        <v>1</v>
      </c>
    </row>
    <row r="532" spans="2:6" x14ac:dyDescent="0.3">
      <c r="B532" t="s">
        <v>8219</v>
      </c>
      <c r="C532">
        <v>141</v>
      </c>
      <c r="E532" t="s">
        <v>8221</v>
      </c>
      <c r="F532">
        <v>1</v>
      </c>
    </row>
    <row r="533" spans="2:6" x14ac:dyDescent="0.3">
      <c r="B533" t="s">
        <v>8219</v>
      </c>
      <c r="C533">
        <v>109</v>
      </c>
      <c r="E533" t="s">
        <v>8221</v>
      </c>
      <c r="F533">
        <v>1</v>
      </c>
    </row>
    <row r="534" spans="2:6" x14ac:dyDescent="0.3">
      <c r="B534" t="s">
        <v>8219</v>
      </c>
      <c r="C534">
        <v>361</v>
      </c>
      <c r="E534" t="s">
        <v>8221</v>
      </c>
      <c r="F534">
        <v>6</v>
      </c>
    </row>
    <row r="535" spans="2:6" x14ac:dyDescent="0.3">
      <c r="B535" t="s">
        <v>8219</v>
      </c>
      <c r="C535">
        <v>176</v>
      </c>
      <c r="E535" t="s">
        <v>8221</v>
      </c>
      <c r="F535">
        <v>39</v>
      </c>
    </row>
    <row r="536" spans="2:6" x14ac:dyDescent="0.3">
      <c r="B536" t="s">
        <v>8219</v>
      </c>
      <c r="C536">
        <v>670</v>
      </c>
      <c r="E536" t="s">
        <v>8221</v>
      </c>
      <c r="F536">
        <v>4</v>
      </c>
    </row>
    <row r="537" spans="2:6" x14ac:dyDescent="0.3">
      <c r="B537" t="s">
        <v>8219</v>
      </c>
      <c r="C537">
        <v>96</v>
      </c>
      <c r="E537" t="s">
        <v>8221</v>
      </c>
      <c r="F537">
        <v>1</v>
      </c>
    </row>
    <row r="538" spans="2:6" x14ac:dyDescent="0.3">
      <c r="B538" t="s">
        <v>8219</v>
      </c>
      <c r="C538">
        <v>74</v>
      </c>
      <c r="E538" t="s">
        <v>8221</v>
      </c>
      <c r="F538">
        <v>0</v>
      </c>
    </row>
    <row r="539" spans="2:6" x14ac:dyDescent="0.3">
      <c r="B539" t="s">
        <v>8219</v>
      </c>
      <c r="C539">
        <v>52</v>
      </c>
      <c r="E539" t="s">
        <v>8221</v>
      </c>
      <c r="F539">
        <v>0</v>
      </c>
    </row>
    <row r="540" spans="2:6" x14ac:dyDescent="0.3">
      <c r="B540" t="s">
        <v>8219</v>
      </c>
      <c r="C540">
        <v>105</v>
      </c>
      <c r="E540" t="s">
        <v>8221</v>
      </c>
      <c r="F540">
        <v>0</v>
      </c>
    </row>
    <row r="541" spans="2:6" x14ac:dyDescent="0.3">
      <c r="B541" t="s">
        <v>8219</v>
      </c>
      <c r="C541">
        <v>41</v>
      </c>
      <c r="E541" t="s">
        <v>8221</v>
      </c>
      <c r="F541">
        <v>8</v>
      </c>
    </row>
    <row r="542" spans="2:6" x14ac:dyDescent="0.3">
      <c r="B542" t="s">
        <v>8219</v>
      </c>
      <c r="C542">
        <v>34</v>
      </c>
      <c r="E542" t="s">
        <v>8221</v>
      </c>
      <c r="F542">
        <v>0</v>
      </c>
    </row>
    <row r="543" spans="2:6" x14ac:dyDescent="0.3">
      <c r="B543" t="s">
        <v>8219</v>
      </c>
      <c r="C543">
        <v>66</v>
      </c>
      <c r="E543" t="s">
        <v>8221</v>
      </c>
      <c r="F543">
        <v>1</v>
      </c>
    </row>
    <row r="544" spans="2:6" x14ac:dyDescent="0.3">
      <c r="B544" t="s">
        <v>8219</v>
      </c>
      <c r="C544">
        <v>50</v>
      </c>
      <c r="E544" t="s">
        <v>8221</v>
      </c>
      <c r="F544">
        <v>12</v>
      </c>
    </row>
    <row r="545" spans="2:6" x14ac:dyDescent="0.3">
      <c r="B545" t="s">
        <v>8219</v>
      </c>
      <c r="C545">
        <v>159</v>
      </c>
      <c r="E545" t="s">
        <v>8221</v>
      </c>
      <c r="F545">
        <v>0</v>
      </c>
    </row>
    <row r="546" spans="2:6" x14ac:dyDescent="0.3">
      <c r="B546" t="s">
        <v>8219</v>
      </c>
      <c r="C546">
        <v>182</v>
      </c>
      <c r="E546" t="s">
        <v>8221</v>
      </c>
      <c r="F546">
        <v>3</v>
      </c>
    </row>
    <row r="547" spans="2:6" x14ac:dyDescent="0.3">
      <c r="B547" t="s">
        <v>8219</v>
      </c>
      <c r="C547">
        <v>206</v>
      </c>
      <c r="E547" t="s">
        <v>8221</v>
      </c>
      <c r="F547">
        <v>2</v>
      </c>
    </row>
    <row r="548" spans="2:6" x14ac:dyDescent="0.3">
      <c r="B548" t="s">
        <v>8219</v>
      </c>
      <c r="C548">
        <v>169</v>
      </c>
      <c r="E548" t="s">
        <v>8221</v>
      </c>
      <c r="F548">
        <v>6</v>
      </c>
    </row>
    <row r="549" spans="2:6" x14ac:dyDescent="0.3">
      <c r="B549" t="s">
        <v>8219</v>
      </c>
      <c r="C549">
        <v>31</v>
      </c>
      <c r="E549" t="s">
        <v>8221</v>
      </c>
      <c r="F549">
        <v>0</v>
      </c>
    </row>
    <row r="550" spans="2:6" x14ac:dyDescent="0.3">
      <c r="B550" t="s">
        <v>8219</v>
      </c>
      <c r="C550">
        <v>28</v>
      </c>
      <c r="E550" t="s">
        <v>8221</v>
      </c>
      <c r="F550">
        <v>15</v>
      </c>
    </row>
    <row r="551" spans="2:6" x14ac:dyDescent="0.3">
      <c r="B551" t="s">
        <v>8219</v>
      </c>
      <c r="C551">
        <v>54</v>
      </c>
      <c r="E551" t="s">
        <v>8221</v>
      </c>
      <c r="F551">
        <v>1</v>
      </c>
    </row>
    <row r="552" spans="2:6" x14ac:dyDescent="0.3">
      <c r="B552" t="s">
        <v>8219</v>
      </c>
      <c r="C552">
        <v>467</v>
      </c>
      <c r="E552" t="s">
        <v>8221</v>
      </c>
      <c r="F552">
        <v>3</v>
      </c>
    </row>
    <row r="553" spans="2:6" x14ac:dyDescent="0.3">
      <c r="B553" t="s">
        <v>8219</v>
      </c>
      <c r="C553">
        <v>389</v>
      </c>
      <c r="E553" t="s">
        <v>8221</v>
      </c>
      <c r="F553">
        <v>8</v>
      </c>
    </row>
    <row r="554" spans="2:6" x14ac:dyDescent="0.3">
      <c r="B554" t="s">
        <v>8219</v>
      </c>
      <c r="C554">
        <v>68</v>
      </c>
      <c r="E554" t="s">
        <v>8221</v>
      </c>
      <c r="F554">
        <v>0</v>
      </c>
    </row>
    <row r="555" spans="2:6" x14ac:dyDescent="0.3">
      <c r="B555" t="s">
        <v>8219</v>
      </c>
      <c r="C555">
        <v>413</v>
      </c>
      <c r="E555" t="s">
        <v>8221</v>
      </c>
      <c r="F555">
        <v>3</v>
      </c>
    </row>
    <row r="556" spans="2:6" x14ac:dyDescent="0.3">
      <c r="B556" t="s">
        <v>8219</v>
      </c>
      <c r="C556">
        <v>190</v>
      </c>
      <c r="E556" t="s">
        <v>8221</v>
      </c>
      <c r="F556">
        <v>3</v>
      </c>
    </row>
    <row r="557" spans="2:6" x14ac:dyDescent="0.3">
      <c r="B557" t="s">
        <v>8219</v>
      </c>
      <c r="C557">
        <v>189</v>
      </c>
      <c r="E557" t="s">
        <v>8221</v>
      </c>
      <c r="F557">
        <v>0</v>
      </c>
    </row>
    <row r="558" spans="2:6" x14ac:dyDescent="0.3">
      <c r="B558" t="s">
        <v>8219</v>
      </c>
      <c r="C558">
        <v>130</v>
      </c>
      <c r="E558" t="s">
        <v>8221</v>
      </c>
      <c r="F558">
        <v>19</v>
      </c>
    </row>
    <row r="559" spans="2:6" x14ac:dyDescent="0.3">
      <c r="B559" t="s">
        <v>8219</v>
      </c>
      <c r="C559">
        <v>74</v>
      </c>
      <c r="E559" t="s">
        <v>8221</v>
      </c>
      <c r="F559">
        <v>0</v>
      </c>
    </row>
    <row r="560" spans="2:6" x14ac:dyDescent="0.3">
      <c r="B560" t="s">
        <v>8219</v>
      </c>
      <c r="C560">
        <v>274</v>
      </c>
      <c r="E560" t="s">
        <v>8221</v>
      </c>
      <c r="F560">
        <v>2</v>
      </c>
    </row>
    <row r="561" spans="2:6" x14ac:dyDescent="0.3">
      <c r="B561" t="s">
        <v>8219</v>
      </c>
      <c r="C561">
        <v>22</v>
      </c>
      <c r="E561" t="s">
        <v>8221</v>
      </c>
      <c r="F561">
        <v>0</v>
      </c>
    </row>
    <row r="562" spans="2:6" x14ac:dyDescent="0.3">
      <c r="B562" t="s">
        <v>8219</v>
      </c>
      <c r="C562">
        <v>31</v>
      </c>
      <c r="E562" t="s">
        <v>8221</v>
      </c>
      <c r="F562">
        <v>0</v>
      </c>
    </row>
    <row r="563" spans="2:6" x14ac:dyDescent="0.3">
      <c r="B563" t="s">
        <v>8219</v>
      </c>
      <c r="C563">
        <v>63</v>
      </c>
      <c r="E563" t="s">
        <v>8221</v>
      </c>
      <c r="F563">
        <v>25</v>
      </c>
    </row>
    <row r="564" spans="2:6" x14ac:dyDescent="0.3">
      <c r="B564" t="s">
        <v>8219</v>
      </c>
      <c r="C564">
        <v>20</v>
      </c>
      <c r="E564" t="s">
        <v>8221</v>
      </c>
      <c r="F564">
        <v>8</v>
      </c>
    </row>
    <row r="565" spans="2:6" x14ac:dyDescent="0.3">
      <c r="B565" t="s">
        <v>8219</v>
      </c>
      <c r="C565">
        <v>25</v>
      </c>
      <c r="E565" t="s">
        <v>8221</v>
      </c>
      <c r="F565">
        <v>16</v>
      </c>
    </row>
    <row r="566" spans="2:6" x14ac:dyDescent="0.3">
      <c r="B566" t="s">
        <v>8219</v>
      </c>
      <c r="C566">
        <v>61</v>
      </c>
      <c r="E566" t="s">
        <v>8221</v>
      </c>
      <c r="F566">
        <v>3</v>
      </c>
    </row>
    <row r="567" spans="2:6" x14ac:dyDescent="0.3">
      <c r="B567" t="s">
        <v>8219</v>
      </c>
      <c r="C567">
        <v>52</v>
      </c>
      <c r="E567" t="s">
        <v>8221</v>
      </c>
      <c r="F567">
        <v>3</v>
      </c>
    </row>
    <row r="568" spans="2:6" x14ac:dyDescent="0.3">
      <c r="B568" t="s">
        <v>8219</v>
      </c>
      <c r="C568">
        <v>86</v>
      </c>
      <c r="E568" t="s">
        <v>8221</v>
      </c>
      <c r="F568">
        <v>2</v>
      </c>
    </row>
    <row r="569" spans="2:6" x14ac:dyDescent="0.3">
      <c r="B569" t="s">
        <v>8219</v>
      </c>
      <c r="C569">
        <v>42</v>
      </c>
      <c r="E569" t="s">
        <v>8221</v>
      </c>
      <c r="F569">
        <v>1</v>
      </c>
    </row>
    <row r="570" spans="2:6" x14ac:dyDescent="0.3">
      <c r="B570" t="s">
        <v>8219</v>
      </c>
      <c r="C570">
        <v>52</v>
      </c>
      <c r="E570" t="s">
        <v>8221</v>
      </c>
      <c r="F570">
        <v>0</v>
      </c>
    </row>
    <row r="571" spans="2:6" x14ac:dyDescent="0.3">
      <c r="B571" t="s">
        <v>8219</v>
      </c>
      <c r="C571">
        <v>120</v>
      </c>
      <c r="E571" t="s">
        <v>8221</v>
      </c>
      <c r="F571">
        <v>1</v>
      </c>
    </row>
    <row r="572" spans="2:6" x14ac:dyDescent="0.3">
      <c r="B572" t="s">
        <v>8219</v>
      </c>
      <c r="C572">
        <v>22</v>
      </c>
      <c r="E572" t="s">
        <v>8221</v>
      </c>
      <c r="F572">
        <v>19</v>
      </c>
    </row>
    <row r="573" spans="2:6" x14ac:dyDescent="0.3">
      <c r="B573" t="s">
        <v>8219</v>
      </c>
      <c r="C573">
        <v>64</v>
      </c>
      <c r="E573" t="s">
        <v>8221</v>
      </c>
      <c r="F573">
        <v>9</v>
      </c>
    </row>
    <row r="574" spans="2:6" x14ac:dyDescent="0.3">
      <c r="B574" t="s">
        <v>8219</v>
      </c>
      <c r="C574">
        <v>23</v>
      </c>
      <c r="E574" t="s">
        <v>8221</v>
      </c>
      <c r="F574">
        <v>1</v>
      </c>
    </row>
    <row r="575" spans="2:6" x14ac:dyDescent="0.3">
      <c r="B575" t="s">
        <v>8219</v>
      </c>
      <c r="C575">
        <v>238</v>
      </c>
      <c r="E575" t="s">
        <v>8221</v>
      </c>
      <c r="F575">
        <v>0</v>
      </c>
    </row>
    <row r="576" spans="2:6" x14ac:dyDescent="0.3">
      <c r="B576" t="s">
        <v>8219</v>
      </c>
      <c r="C576">
        <v>33</v>
      </c>
      <c r="E576" t="s">
        <v>8221</v>
      </c>
      <c r="F576">
        <v>1</v>
      </c>
    </row>
    <row r="577" spans="2:6" x14ac:dyDescent="0.3">
      <c r="B577" t="s">
        <v>8219</v>
      </c>
      <c r="C577">
        <v>32</v>
      </c>
      <c r="E577" t="s">
        <v>8221</v>
      </c>
      <c r="F577">
        <v>5</v>
      </c>
    </row>
    <row r="578" spans="2:6" x14ac:dyDescent="0.3">
      <c r="B578" t="s">
        <v>8219</v>
      </c>
      <c r="C578">
        <v>24</v>
      </c>
      <c r="E578" t="s">
        <v>8221</v>
      </c>
      <c r="F578">
        <v>85</v>
      </c>
    </row>
    <row r="579" spans="2:6" x14ac:dyDescent="0.3">
      <c r="B579" t="s">
        <v>8219</v>
      </c>
      <c r="C579">
        <v>29</v>
      </c>
      <c r="E579" t="s">
        <v>8221</v>
      </c>
      <c r="F579">
        <v>3</v>
      </c>
    </row>
    <row r="580" spans="2:6" x14ac:dyDescent="0.3">
      <c r="B580" t="s">
        <v>8219</v>
      </c>
      <c r="C580">
        <v>50</v>
      </c>
      <c r="E580" t="s">
        <v>8221</v>
      </c>
      <c r="F580">
        <v>4</v>
      </c>
    </row>
    <row r="581" spans="2:6" x14ac:dyDescent="0.3">
      <c r="B581" t="s">
        <v>8219</v>
      </c>
      <c r="C581">
        <v>108</v>
      </c>
      <c r="E581" t="s">
        <v>8221</v>
      </c>
      <c r="F581">
        <v>3</v>
      </c>
    </row>
    <row r="582" spans="2:6" x14ac:dyDescent="0.3">
      <c r="B582" t="s">
        <v>8219</v>
      </c>
      <c r="C582">
        <v>139</v>
      </c>
      <c r="E582" t="s">
        <v>8221</v>
      </c>
      <c r="F582">
        <v>5</v>
      </c>
    </row>
    <row r="583" spans="2:6" x14ac:dyDescent="0.3">
      <c r="B583" t="s">
        <v>8219</v>
      </c>
      <c r="C583">
        <v>7</v>
      </c>
      <c r="E583" t="s">
        <v>8221</v>
      </c>
      <c r="F583">
        <v>17</v>
      </c>
    </row>
    <row r="584" spans="2:6" x14ac:dyDescent="0.3">
      <c r="B584" t="s">
        <v>8219</v>
      </c>
      <c r="C584">
        <v>149</v>
      </c>
      <c r="E584" t="s">
        <v>8221</v>
      </c>
      <c r="F584">
        <v>3</v>
      </c>
    </row>
    <row r="585" spans="2:6" x14ac:dyDescent="0.3">
      <c r="B585" t="s">
        <v>8219</v>
      </c>
      <c r="C585">
        <v>31</v>
      </c>
      <c r="E585" t="s">
        <v>8221</v>
      </c>
      <c r="F585">
        <v>2</v>
      </c>
    </row>
    <row r="586" spans="2:6" x14ac:dyDescent="0.3">
      <c r="B586" t="s">
        <v>8219</v>
      </c>
      <c r="C586">
        <v>26</v>
      </c>
      <c r="E586" t="s">
        <v>8221</v>
      </c>
      <c r="F586">
        <v>6</v>
      </c>
    </row>
    <row r="587" spans="2:6" x14ac:dyDescent="0.3">
      <c r="B587" t="s">
        <v>8219</v>
      </c>
      <c r="C587">
        <v>172</v>
      </c>
      <c r="E587" t="s">
        <v>8221</v>
      </c>
      <c r="F587">
        <v>0</v>
      </c>
    </row>
    <row r="588" spans="2:6" x14ac:dyDescent="0.3">
      <c r="B588" t="s">
        <v>8219</v>
      </c>
      <c r="C588">
        <v>78</v>
      </c>
      <c r="E588" t="s">
        <v>8221</v>
      </c>
      <c r="F588">
        <v>1</v>
      </c>
    </row>
    <row r="589" spans="2:6" x14ac:dyDescent="0.3">
      <c r="B589" t="s">
        <v>8219</v>
      </c>
      <c r="C589">
        <v>120</v>
      </c>
      <c r="E589" t="s">
        <v>8221</v>
      </c>
      <c r="F589">
        <v>3</v>
      </c>
    </row>
    <row r="590" spans="2:6" x14ac:dyDescent="0.3">
      <c r="B590" t="s">
        <v>8219</v>
      </c>
      <c r="C590">
        <v>227</v>
      </c>
      <c r="E590" t="s">
        <v>8221</v>
      </c>
      <c r="F590">
        <v>13</v>
      </c>
    </row>
    <row r="591" spans="2:6" x14ac:dyDescent="0.3">
      <c r="B591" t="s">
        <v>8219</v>
      </c>
      <c r="C591">
        <v>42</v>
      </c>
      <c r="E591" t="s">
        <v>8221</v>
      </c>
      <c r="F591">
        <v>1</v>
      </c>
    </row>
    <row r="592" spans="2:6" x14ac:dyDescent="0.3">
      <c r="B592" t="s">
        <v>8219</v>
      </c>
      <c r="C592">
        <v>64</v>
      </c>
      <c r="E592" t="s">
        <v>8221</v>
      </c>
      <c r="F592">
        <v>1</v>
      </c>
    </row>
    <row r="593" spans="2:6" x14ac:dyDescent="0.3">
      <c r="B593" t="s">
        <v>8219</v>
      </c>
      <c r="C593">
        <v>121</v>
      </c>
      <c r="E593" t="s">
        <v>8221</v>
      </c>
      <c r="F593">
        <v>9</v>
      </c>
    </row>
    <row r="594" spans="2:6" x14ac:dyDescent="0.3">
      <c r="B594" t="s">
        <v>8219</v>
      </c>
      <c r="C594">
        <v>87</v>
      </c>
      <c r="E594" t="s">
        <v>8221</v>
      </c>
      <c r="F594">
        <v>0</v>
      </c>
    </row>
    <row r="595" spans="2:6" x14ac:dyDescent="0.3">
      <c r="B595" t="s">
        <v>8219</v>
      </c>
      <c r="C595">
        <v>65</v>
      </c>
      <c r="E595" t="s">
        <v>8221</v>
      </c>
      <c r="F595">
        <v>2</v>
      </c>
    </row>
    <row r="596" spans="2:6" x14ac:dyDescent="0.3">
      <c r="B596" t="s">
        <v>8219</v>
      </c>
      <c r="C596">
        <v>49</v>
      </c>
      <c r="E596" t="s">
        <v>8221</v>
      </c>
      <c r="F596">
        <v>1</v>
      </c>
    </row>
    <row r="597" spans="2:6" x14ac:dyDescent="0.3">
      <c r="B597" t="s">
        <v>8219</v>
      </c>
      <c r="C597">
        <v>19</v>
      </c>
      <c r="E597" t="s">
        <v>8221</v>
      </c>
      <c r="F597">
        <v>10</v>
      </c>
    </row>
    <row r="598" spans="2:6" x14ac:dyDescent="0.3">
      <c r="B598" t="s">
        <v>8219</v>
      </c>
      <c r="C598">
        <v>81</v>
      </c>
      <c r="E598" t="s">
        <v>8221</v>
      </c>
      <c r="F598">
        <v>3</v>
      </c>
    </row>
    <row r="599" spans="2:6" x14ac:dyDescent="0.3">
      <c r="B599" t="s">
        <v>8219</v>
      </c>
      <c r="C599">
        <v>264</v>
      </c>
      <c r="E599" t="s">
        <v>8221</v>
      </c>
      <c r="F599">
        <v>2</v>
      </c>
    </row>
    <row r="600" spans="2:6" x14ac:dyDescent="0.3">
      <c r="B600" t="s">
        <v>8219</v>
      </c>
      <c r="C600">
        <v>25</v>
      </c>
      <c r="E600" t="s">
        <v>8221</v>
      </c>
      <c r="F600">
        <v>2</v>
      </c>
    </row>
    <row r="601" spans="2:6" x14ac:dyDescent="0.3">
      <c r="B601" t="s">
        <v>8219</v>
      </c>
      <c r="C601">
        <v>5</v>
      </c>
      <c r="E601" t="s">
        <v>8221</v>
      </c>
      <c r="F601">
        <v>1</v>
      </c>
    </row>
    <row r="602" spans="2:6" x14ac:dyDescent="0.3">
      <c r="B602" t="s">
        <v>8219</v>
      </c>
      <c r="C602">
        <v>144</v>
      </c>
      <c r="E602" t="s">
        <v>8221</v>
      </c>
      <c r="F602">
        <v>14</v>
      </c>
    </row>
    <row r="603" spans="2:6" x14ac:dyDescent="0.3">
      <c r="B603" t="s">
        <v>8219</v>
      </c>
      <c r="C603">
        <v>92</v>
      </c>
      <c r="E603" t="s">
        <v>8221</v>
      </c>
      <c r="F603">
        <v>0</v>
      </c>
    </row>
    <row r="604" spans="2:6" x14ac:dyDescent="0.3">
      <c r="B604" t="s">
        <v>8219</v>
      </c>
      <c r="C604">
        <v>147</v>
      </c>
      <c r="E604" t="s">
        <v>8221</v>
      </c>
      <c r="F604">
        <v>0</v>
      </c>
    </row>
    <row r="605" spans="2:6" x14ac:dyDescent="0.3">
      <c r="B605" t="s">
        <v>8219</v>
      </c>
      <c r="C605">
        <v>90</v>
      </c>
      <c r="E605" t="s">
        <v>8221</v>
      </c>
      <c r="F605">
        <v>4</v>
      </c>
    </row>
    <row r="606" spans="2:6" x14ac:dyDescent="0.3">
      <c r="B606" t="s">
        <v>8219</v>
      </c>
      <c r="C606">
        <v>87</v>
      </c>
      <c r="E606" t="s">
        <v>8221</v>
      </c>
      <c r="F606">
        <v>3</v>
      </c>
    </row>
    <row r="607" spans="2:6" x14ac:dyDescent="0.3">
      <c r="B607" t="s">
        <v>8219</v>
      </c>
      <c r="C607">
        <v>406</v>
      </c>
      <c r="E607" t="s">
        <v>8221</v>
      </c>
      <c r="F607">
        <v>0</v>
      </c>
    </row>
    <row r="608" spans="2:6" x14ac:dyDescent="0.3">
      <c r="B608" t="s">
        <v>8219</v>
      </c>
      <c r="C608">
        <v>20</v>
      </c>
      <c r="E608" t="s">
        <v>8221</v>
      </c>
      <c r="F608">
        <v>5</v>
      </c>
    </row>
    <row r="609" spans="2:6" x14ac:dyDescent="0.3">
      <c r="B609" t="s">
        <v>8219</v>
      </c>
      <c r="C609">
        <v>70</v>
      </c>
      <c r="E609" t="s">
        <v>8221</v>
      </c>
      <c r="F609">
        <v>47</v>
      </c>
    </row>
    <row r="610" spans="2:6" x14ac:dyDescent="0.3">
      <c r="B610" t="s">
        <v>8219</v>
      </c>
      <c r="C610">
        <v>16</v>
      </c>
      <c r="E610" t="s">
        <v>8221</v>
      </c>
      <c r="F610">
        <v>0</v>
      </c>
    </row>
    <row r="611" spans="2:6" x14ac:dyDescent="0.3">
      <c r="B611" t="s">
        <v>8219</v>
      </c>
      <c r="C611">
        <v>52</v>
      </c>
      <c r="E611" t="s">
        <v>8221</v>
      </c>
      <c r="F611">
        <v>10</v>
      </c>
    </row>
    <row r="612" spans="2:6" x14ac:dyDescent="0.3">
      <c r="B612" t="s">
        <v>8219</v>
      </c>
      <c r="C612">
        <v>66</v>
      </c>
      <c r="E612" t="s">
        <v>8221</v>
      </c>
      <c r="F612">
        <v>11</v>
      </c>
    </row>
    <row r="613" spans="2:6" x14ac:dyDescent="0.3">
      <c r="B613" t="s">
        <v>8219</v>
      </c>
      <c r="C613">
        <v>109</v>
      </c>
      <c r="E613" t="s">
        <v>8221</v>
      </c>
      <c r="F613">
        <v>2</v>
      </c>
    </row>
    <row r="614" spans="2:6" x14ac:dyDescent="0.3">
      <c r="B614" t="s">
        <v>8219</v>
      </c>
      <c r="C614">
        <v>168</v>
      </c>
      <c r="E614" t="s">
        <v>8221</v>
      </c>
      <c r="F614">
        <v>2</v>
      </c>
    </row>
    <row r="615" spans="2:6" x14ac:dyDescent="0.3">
      <c r="B615" t="s">
        <v>8219</v>
      </c>
      <c r="C615">
        <v>31</v>
      </c>
      <c r="E615" t="s">
        <v>8221</v>
      </c>
      <c r="F615">
        <v>22</v>
      </c>
    </row>
    <row r="616" spans="2:6" x14ac:dyDescent="0.3">
      <c r="B616" t="s">
        <v>8219</v>
      </c>
      <c r="C616">
        <v>133</v>
      </c>
      <c r="E616" t="s">
        <v>8221</v>
      </c>
      <c r="F616">
        <v>8</v>
      </c>
    </row>
    <row r="617" spans="2:6" x14ac:dyDescent="0.3">
      <c r="B617" t="s">
        <v>8219</v>
      </c>
      <c r="C617">
        <v>151</v>
      </c>
      <c r="E617" t="s">
        <v>8221</v>
      </c>
      <c r="F617">
        <v>6</v>
      </c>
    </row>
    <row r="618" spans="2:6" x14ac:dyDescent="0.3">
      <c r="B618" t="s">
        <v>8219</v>
      </c>
      <c r="C618">
        <v>5</v>
      </c>
      <c r="E618" t="s">
        <v>8221</v>
      </c>
      <c r="F618">
        <v>1</v>
      </c>
    </row>
    <row r="619" spans="2:6" x14ac:dyDescent="0.3">
      <c r="B619" t="s">
        <v>8219</v>
      </c>
      <c r="C619">
        <v>73</v>
      </c>
      <c r="E619" t="s">
        <v>8221</v>
      </c>
      <c r="F619">
        <v>3</v>
      </c>
    </row>
    <row r="620" spans="2:6" x14ac:dyDescent="0.3">
      <c r="B620" t="s">
        <v>8219</v>
      </c>
      <c r="C620">
        <v>148</v>
      </c>
      <c r="E620" t="s">
        <v>8221</v>
      </c>
      <c r="F620">
        <v>0</v>
      </c>
    </row>
    <row r="621" spans="2:6" x14ac:dyDescent="0.3">
      <c r="B621" t="s">
        <v>8219</v>
      </c>
      <c r="C621">
        <v>93</v>
      </c>
      <c r="E621" t="s">
        <v>8221</v>
      </c>
      <c r="F621">
        <v>0</v>
      </c>
    </row>
    <row r="622" spans="2:6" x14ac:dyDescent="0.3">
      <c r="B622" t="s">
        <v>8219</v>
      </c>
      <c r="C622">
        <v>63</v>
      </c>
      <c r="E622" t="s">
        <v>8221</v>
      </c>
      <c r="F622">
        <v>0</v>
      </c>
    </row>
    <row r="623" spans="2:6" x14ac:dyDescent="0.3">
      <c r="B623" t="s">
        <v>8219</v>
      </c>
      <c r="C623">
        <v>134</v>
      </c>
      <c r="E623" t="s">
        <v>8221</v>
      </c>
      <c r="F623">
        <v>0</v>
      </c>
    </row>
    <row r="624" spans="2:6" x14ac:dyDescent="0.3">
      <c r="B624" t="s">
        <v>8219</v>
      </c>
      <c r="C624">
        <v>14</v>
      </c>
      <c r="E624" t="s">
        <v>8221</v>
      </c>
      <c r="F624">
        <v>0</v>
      </c>
    </row>
    <row r="625" spans="2:6" x14ac:dyDescent="0.3">
      <c r="B625" t="s">
        <v>8219</v>
      </c>
      <c r="C625">
        <v>78</v>
      </c>
      <c r="E625" t="s">
        <v>8221</v>
      </c>
      <c r="F625">
        <v>3</v>
      </c>
    </row>
    <row r="626" spans="2:6" x14ac:dyDescent="0.3">
      <c r="B626" t="s">
        <v>8219</v>
      </c>
      <c r="C626">
        <v>112</v>
      </c>
      <c r="E626" t="s">
        <v>8221</v>
      </c>
      <c r="F626">
        <v>0</v>
      </c>
    </row>
    <row r="627" spans="2:6" x14ac:dyDescent="0.3">
      <c r="B627" t="s">
        <v>8219</v>
      </c>
      <c r="C627">
        <v>34</v>
      </c>
      <c r="E627" t="s">
        <v>8221</v>
      </c>
      <c r="F627">
        <v>0</v>
      </c>
    </row>
    <row r="628" spans="2:6" x14ac:dyDescent="0.3">
      <c r="B628" t="s">
        <v>8219</v>
      </c>
      <c r="C628">
        <v>19</v>
      </c>
      <c r="E628" t="s">
        <v>8221</v>
      </c>
      <c r="F628">
        <v>1</v>
      </c>
    </row>
    <row r="629" spans="2:6" x14ac:dyDescent="0.3">
      <c r="B629" t="s">
        <v>8219</v>
      </c>
      <c r="C629">
        <v>13</v>
      </c>
      <c r="E629" t="s">
        <v>8221</v>
      </c>
      <c r="F629">
        <v>6</v>
      </c>
    </row>
    <row r="630" spans="2:6" x14ac:dyDescent="0.3">
      <c r="B630" t="s">
        <v>8219</v>
      </c>
      <c r="C630">
        <v>104</v>
      </c>
      <c r="E630" t="s">
        <v>8221</v>
      </c>
      <c r="F630">
        <v>1</v>
      </c>
    </row>
    <row r="631" spans="2:6" x14ac:dyDescent="0.3">
      <c r="B631" t="s">
        <v>8219</v>
      </c>
      <c r="C631">
        <v>52</v>
      </c>
      <c r="E631" t="s">
        <v>8221</v>
      </c>
      <c r="F631">
        <v>2</v>
      </c>
    </row>
    <row r="632" spans="2:6" x14ac:dyDescent="0.3">
      <c r="B632" t="s">
        <v>8219</v>
      </c>
      <c r="C632">
        <v>17</v>
      </c>
      <c r="E632" t="s">
        <v>8221</v>
      </c>
      <c r="F632">
        <v>0</v>
      </c>
    </row>
    <row r="633" spans="2:6" x14ac:dyDescent="0.3">
      <c r="B633" t="s">
        <v>8219</v>
      </c>
      <c r="C633">
        <v>82</v>
      </c>
      <c r="E633" t="s">
        <v>8221</v>
      </c>
      <c r="F633">
        <v>3</v>
      </c>
    </row>
    <row r="634" spans="2:6" x14ac:dyDescent="0.3">
      <c r="B634" t="s">
        <v>8219</v>
      </c>
      <c r="C634">
        <v>73</v>
      </c>
      <c r="E634" t="s">
        <v>8221</v>
      </c>
      <c r="F634">
        <v>3</v>
      </c>
    </row>
    <row r="635" spans="2:6" x14ac:dyDescent="0.3">
      <c r="B635" t="s">
        <v>8219</v>
      </c>
      <c r="C635">
        <v>158</v>
      </c>
      <c r="E635" t="s">
        <v>8221</v>
      </c>
      <c r="F635">
        <v>0</v>
      </c>
    </row>
    <row r="636" spans="2:6" x14ac:dyDescent="0.3">
      <c r="B636" t="s">
        <v>8219</v>
      </c>
      <c r="C636">
        <v>65</v>
      </c>
      <c r="E636" t="s">
        <v>8221</v>
      </c>
      <c r="F636">
        <v>6</v>
      </c>
    </row>
    <row r="637" spans="2:6" x14ac:dyDescent="0.3">
      <c r="B637" t="s">
        <v>8219</v>
      </c>
      <c r="C637">
        <v>184</v>
      </c>
      <c r="E637" t="s">
        <v>8221</v>
      </c>
      <c r="F637">
        <v>0</v>
      </c>
    </row>
    <row r="638" spans="2:6" x14ac:dyDescent="0.3">
      <c r="B638" t="s">
        <v>8219</v>
      </c>
      <c r="C638">
        <v>34</v>
      </c>
      <c r="E638" t="s">
        <v>8221</v>
      </c>
      <c r="F638">
        <v>19</v>
      </c>
    </row>
    <row r="639" spans="2:6" x14ac:dyDescent="0.3">
      <c r="B639" t="s">
        <v>8219</v>
      </c>
      <c r="C639">
        <v>240</v>
      </c>
      <c r="E639" t="s">
        <v>8221</v>
      </c>
      <c r="F639">
        <v>1</v>
      </c>
    </row>
    <row r="640" spans="2:6" x14ac:dyDescent="0.3">
      <c r="B640" t="s">
        <v>8219</v>
      </c>
      <c r="C640">
        <v>113</v>
      </c>
      <c r="E640" t="s">
        <v>8221</v>
      </c>
      <c r="F640">
        <v>2</v>
      </c>
    </row>
    <row r="641" spans="2:6" x14ac:dyDescent="0.3">
      <c r="B641" t="s">
        <v>8219</v>
      </c>
      <c r="C641">
        <v>66</v>
      </c>
      <c r="E641" t="s">
        <v>8221</v>
      </c>
      <c r="F641">
        <v>0</v>
      </c>
    </row>
    <row r="642" spans="2:6" x14ac:dyDescent="0.3">
      <c r="B642" t="s">
        <v>8219</v>
      </c>
      <c r="C642">
        <v>340</v>
      </c>
      <c r="E642" t="s">
        <v>8221</v>
      </c>
      <c r="F642">
        <v>11</v>
      </c>
    </row>
    <row r="643" spans="2:6" x14ac:dyDescent="0.3">
      <c r="B643" t="s">
        <v>8219</v>
      </c>
      <c r="C643">
        <v>150</v>
      </c>
      <c r="E643" t="s">
        <v>8221</v>
      </c>
      <c r="F643">
        <v>0</v>
      </c>
    </row>
    <row r="644" spans="2:6" x14ac:dyDescent="0.3">
      <c r="B644" t="s">
        <v>8219</v>
      </c>
      <c r="C644">
        <v>25</v>
      </c>
      <c r="E644" t="s">
        <v>8221</v>
      </c>
      <c r="F644">
        <v>0</v>
      </c>
    </row>
    <row r="645" spans="2:6" x14ac:dyDescent="0.3">
      <c r="B645" t="s">
        <v>8219</v>
      </c>
      <c r="C645">
        <v>234</v>
      </c>
      <c r="E645" t="s">
        <v>8221</v>
      </c>
      <c r="F645">
        <v>1</v>
      </c>
    </row>
    <row r="646" spans="2:6" x14ac:dyDescent="0.3">
      <c r="B646" t="s">
        <v>8219</v>
      </c>
      <c r="C646">
        <v>2602</v>
      </c>
      <c r="E646" t="s">
        <v>8221</v>
      </c>
      <c r="F646">
        <v>3</v>
      </c>
    </row>
    <row r="647" spans="2:6" x14ac:dyDescent="0.3">
      <c r="B647" t="s">
        <v>8219</v>
      </c>
      <c r="C647">
        <v>248</v>
      </c>
      <c r="E647" t="s">
        <v>8221</v>
      </c>
      <c r="F647">
        <v>1</v>
      </c>
    </row>
    <row r="648" spans="2:6" x14ac:dyDescent="0.3">
      <c r="B648" t="s">
        <v>8219</v>
      </c>
      <c r="C648">
        <v>600</v>
      </c>
      <c r="E648" t="s">
        <v>8221</v>
      </c>
      <c r="F648">
        <v>15</v>
      </c>
    </row>
    <row r="649" spans="2:6" x14ac:dyDescent="0.3">
      <c r="B649" t="s">
        <v>8219</v>
      </c>
      <c r="C649">
        <v>293</v>
      </c>
      <c r="E649" t="s">
        <v>8221</v>
      </c>
      <c r="F649">
        <v>2</v>
      </c>
    </row>
    <row r="650" spans="2:6" x14ac:dyDescent="0.3">
      <c r="B650" t="s">
        <v>8219</v>
      </c>
      <c r="C650">
        <v>321</v>
      </c>
      <c r="E650" t="s">
        <v>8221</v>
      </c>
      <c r="F650">
        <v>1</v>
      </c>
    </row>
    <row r="651" spans="2:6" x14ac:dyDescent="0.3">
      <c r="B651" t="s">
        <v>8219</v>
      </c>
      <c r="C651">
        <v>81</v>
      </c>
      <c r="E651" t="s">
        <v>8221</v>
      </c>
      <c r="F651">
        <v>1</v>
      </c>
    </row>
    <row r="652" spans="2:6" x14ac:dyDescent="0.3">
      <c r="B652" t="s">
        <v>8219</v>
      </c>
      <c r="C652">
        <v>343</v>
      </c>
      <c r="E652" t="s">
        <v>8221</v>
      </c>
      <c r="F652">
        <v>0</v>
      </c>
    </row>
    <row r="653" spans="2:6" x14ac:dyDescent="0.3">
      <c r="B653" t="s">
        <v>8219</v>
      </c>
      <c r="C653">
        <v>336</v>
      </c>
      <c r="E653" t="s">
        <v>8221</v>
      </c>
      <c r="F653">
        <v>1</v>
      </c>
    </row>
    <row r="654" spans="2:6" x14ac:dyDescent="0.3">
      <c r="B654" t="s">
        <v>8219</v>
      </c>
      <c r="C654">
        <v>47</v>
      </c>
      <c r="E654" t="s">
        <v>8221</v>
      </c>
      <c r="F654">
        <v>11</v>
      </c>
    </row>
    <row r="655" spans="2:6" x14ac:dyDescent="0.3">
      <c r="B655" t="s">
        <v>8219</v>
      </c>
      <c r="C655">
        <v>76</v>
      </c>
      <c r="E655" t="s">
        <v>8221</v>
      </c>
      <c r="F655">
        <v>0</v>
      </c>
    </row>
    <row r="656" spans="2:6" x14ac:dyDescent="0.3">
      <c r="B656" t="s">
        <v>8219</v>
      </c>
      <c r="C656">
        <v>441</v>
      </c>
      <c r="E656" t="s">
        <v>8221</v>
      </c>
      <c r="F656">
        <v>1</v>
      </c>
    </row>
    <row r="657" spans="2:6" x14ac:dyDescent="0.3">
      <c r="B657" t="s">
        <v>8219</v>
      </c>
      <c r="C657">
        <v>916</v>
      </c>
      <c r="E657" t="s">
        <v>8221</v>
      </c>
      <c r="F657">
        <v>6</v>
      </c>
    </row>
    <row r="658" spans="2:6" x14ac:dyDescent="0.3">
      <c r="B658" t="s">
        <v>8219</v>
      </c>
      <c r="C658">
        <v>369</v>
      </c>
      <c r="E658" t="s">
        <v>8221</v>
      </c>
      <c r="F658">
        <v>7</v>
      </c>
    </row>
    <row r="659" spans="2:6" x14ac:dyDescent="0.3">
      <c r="B659" t="s">
        <v>8219</v>
      </c>
      <c r="C659">
        <v>20242</v>
      </c>
      <c r="E659" t="s">
        <v>8221</v>
      </c>
      <c r="F659">
        <v>0</v>
      </c>
    </row>
    <row r="660" spans="2:6" x14ac:dyDescent="0.3">
      <c r="B660" t="s">
        <v>8219</v>
      </c>
      <c r="C660">
        <v>71</v>
      </c>
      <c r="E660" t="s">
        <v>8221</v>
      </c>
      <c r="F660">
        <v>16</v>
      </c>
    </row>
    <row r="661" spans="2:6" x14ac:dyDescent="0.3">
      <c r="B661" t="s">
        <v>8219</v>
      </c>
      <c r="C661">
        <v>635</v>
      </c>
      <c r="E661" t="s">
        <v>8221</v>
      </c>
      <c r="F661">
        <v>0</v>
      </c>
    </row>
    <row r="662" spans="2:6" x14ac:dyDescent="0.3">
      <c r="B662" t="s">
        <v>8219</v>
      </c>
      <c r="C662">
        <v>885</v>
      </c>
      <c r="E662" t="s">
        <v>8221</v>
      </c>
      <c r="F662">
        <v>0</v>
      </c>
    </row>
    <row r="663" spans="2:6" x14ac:dyDescent="0.3">
      <c r="B663" t="s">
        <v>8219</v>
      </c>
      <c r="C663">
        <v>329</v>
      </c>
      <c r="E663" t="s">
        <v>8221</v>
      </c>
      <c r="F663">
        <v>0</v>
      </c>
    </row>
    <row r="664" spans="2:6" x14ac:dyDescent="0.3">
      <c r="B664" t="s">
        <v>8219</v>
      </c>
      <c r="C664">
        <v>71</v>
      </c>
      <c r="E664" t="s">
        <v>8221</v>
      </c>
      <c r="F664">
        <v>12</v>
      </c>
    </row>
    <row r="665" spans="2:6" x14ac:dyDescent="0.3">
      <c r="B665" t="s">
        <v>8219</v>
      </c>
      <c r="C665">
        <v>269</v>
      </c>
      <c r="E665" t="s">
        <v>8221</v>
      </c>
      <c r="F665">
        <v>1</v>
      </c>
    </row>
    <row r="666" spans="2:6" x14ac:dyDescent="0.3">
      <c r="B666" t="s">
        <v>8219</v>
      </c>
      <c r="C666">
        <v>345</v>
      </c>
      <c r="E666" t="s">
        <v>8221</v>
      </c>
      <c r="F666">
        <v>3</v>
      </c>
    </row>
    <row r="667" spans="2:6" x14ac:dyDescent="0.3">
      <c r="B667" t="s">
        <v>8219</v>
      </c>
      <c r="C667">
        <v>43</v>
      </c>
      <c r="E667" t="s">
        <v>8221</v>
      </c>
      <c r="F667">
        <v>1</v>
      </c>
    </row>
    <row r="668" spans="2:6" x14ac:dyDescent="0.3">
      <c r="B668" t="s">
        <v>8219</v>
      </c>
      <c r="C668">
        <v>33</v>
      </c>
      <c r="E668" t="s">
        <v>8221</v>
      </c>
      <c r="F668">
        <v>4</v>
      </c>
    </row>
    <row r="669" spans="2:6" x14ac:dyDescent="0.3">
      <c r="B669" t="s">
        <v>8219</v>
      </c>
      <c r="C669">
        <v>211</v>
      </c>
      <c r="E669" t="s">
        <v>8221</v>
      </c>
      <c r="F669">
        <v>1</v>
      </c>
    </row>
    <row r="670" spans="2:6" x14ac:dyDescent="0.3">
      <c r="B670" t="s">
        <v>8219</v>
      </c>
      <c r="C670">
        <v>196</v>
      </c>
      <c r="E670" t="s">
        <v>8221</v>
      </c>
      <c r="F670">
        <v>3</v>
      </c>
    </row>
    <row r="671" spans="2:6" x14ac:dyDescent="0.3">
      <c r="B671" t="s">
        <v>8219</v>
      </c>
      <c r="C671">
        <v>405</v>
      </c>
      <c r="E671" t="s">
        <v>8221</v>
      </c>
      <c r="F671">
        <v>1</v>
      </c>
    </row>
    <row r="672" spans="2:6" x14ac:dyDescent="0.3">
      <c r="B672" t="s">
        <v>8219</v>
      </c>
      <c r="C672">
        <v>206</v>
      </c>
      <c r="E672" t="s">
        <v>8221</v>
      </c>
      <c r="F672">
        <v>0</v>
      </c>
    </row>
    <row r="673" spans="2:6" x14ac:dyDescent="0.3">
      <c r="B673" t="s">
        <v>8219</v>
      </c>
      <c r="C673">
        <v>335</v>
      </c>
      <c r="E673" t="s">
        <v>8221</v>
      </c>
      <c r="F673">
        <v>12</v>
      </c>
    </row>
    <row r="674" spans="2:6" x14ac:dyDescent="0.3">
      <c r="B674" t="s">
        <v>8219</v>
      </c>
      <c r="C674">
        <v>215</v>
      </c>
      <c r="E674" t="s">
        <v>8221</v>
      </c>
      <c r="F674">
        <v>0</v>
      </c>
    </row>
    <row r="675" spans="2:6" x14ac:dyDescent="0.3">
      <c r="B675" t="s">
        <v>8219</v>
      </c>
      <c r="C675">
        <v>176</v>
      </c>
      <c r="E675" t="s">
        <v>8221</v>
      </c>
      <c r="F675">
        <v>1</v>
      </c>
    </row>
    <row r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ans="2:6" x14ac:dyDescent="0.3">
      <c r="B677" t="s">
        <v>8219</v>
      </c>
      <c r="C677">
        <v>116</v>
      </c>
      <c r="E677" t="s">
        <v>8221</v>
      </c>
      <c r="F677">
        <v>0</v>
      </c>
    </row>
    <row r="678" spans="2:6" x14ac:dyDescent="0.3">
      <c r="B678" t="s">
        <v>8219</v>
      </c>
      <c r="C678">
        <v>615</v>
      </c>
      <c r="E678" t="s">
        <v>8221</v>
      </c>
      <c r="F678">
        <v>2</v>
      </c>
    </row>
    <row r="679" spans="2:6" x14ac:dyDescent="0.3">
      <c r="B679" t="s">
        <v>8219</v>
      </c>
      <c r="C679">
        <v>236</v>
      </c>
      <c r="E679" t="s">
        <v>8221</v>
      </c>
      <c r="F679">
        <v>92</v>
      </c>
    </row>
    <row r="680" spans="2:6" x14ac:dyDescent="0.3">
      <c r="B680" t="s">
        <v>8219</v>
      </c>
      <c r="C680">
        <v>145</v>
      </c>
      <c r="E680" t="s">
        <v>8221</v>
      </c>
      <c r="F680">
        <v>0</v>
      </c>
    </row>
    <row r="681" spans="2:6" x14ac:dyDescent="0.3">
      <c r="B681" t="s">
        <v>8219</v>
      </c>
      <c r="C681">
        <v>167</v>
      </c>
      <c r="E681" t="s">
        <v>8221</v>
      </c>
      <c r="F681">
        <v>3</v>
      </c>
    </row>
    <row r="682" spans="2:6" x14ac:dyDescent="0.3">
      <c r="B682" t="s">
        <v>8219</v>
      </c>
      <c r="C682">
        <v>235</v>
      </c>
      <c r="E682" t="s">
        <v>8221</v>
      </c>
      <c r="F682">
        <v>10</v>
      </c>
    </row>
    <row r="683" spans="2:6" x14ac:dyDescent="0.3">
      <c r="B683" t="s">
        <v>8219</v>
      </c>
      <c r="C683">
        <v>452</v>
      </c>
      <c r="E683" t="s">
        <v>8221</v>
      </c>
      <c r="F683">
        <v>7</v>
      </c>
    </row>
    <row r="684" spans="2:6" x14ac:dyDescent="0.3">
      <c r="B684" t="s">
        <v>8219</v>
      </c>
      <c r="C684">
        <v>241</v>
      </c>
      <c r="E684" t="s">
        <v>8221</v>
      </c>
      <c r="F684">
        <v>3</v>
      </c>
    </row>
    <row r="685" spans="2:6" x14ac:dyDescent="0.3">
      <c r="B685" t="s">
        <v>8219</v>
      </c>
      <c r="C685">
        <v>28</v>
      </c>
      <c r="E685" t="s">
        <v>8221</v>
      </c>
      <c r="F685">
        <v>0</v>
      </c>
    </row>
    <row r="686" spans="2:6" x14ac:dyDescent="0.3">
      <c r="B686" t="s">
        <v>8219</v>
      </c>
      <c r="C686">
        <v>140</v>
      </c>
      <c r="E686" t="s">
        <v>8221</v>
      </c>
      <c r="F686">
        <v>1</v>
      </c>
    </row>
    <row r="687" spans="2:6" x14ac:dyDescent="0.3">
      <c r="B687" t="s">
        <v>8219</v>
      </c>
      <c r="C687">
        <v>280</v>
      </c>
      <c r="E687" t="s">
        <v>8221</v>
      </c>
      <c r="F687">
        <v>0</v>
      </c>
    </row>
    <row r="688" spans="2:6" x14ac:dyDescent="0.3">
      <c r="B688" t="s">
        <v>8219</v>
      </c>
      <c r="C688">
        <v>70</v>
      </c>
      <c r="E688" t="s">
        <v>8221</v>
      </c>
      <c r="F688">
        <v>9</v>
      </c>
    </row>
    <row r="689" spans="2:6" x14ac:dyDescent="0.3">
      <c r="B689" t="s">
        <v>8219</v>
      </c>
      <c r="C689">
        <v>160</v>
      </c>
      <c r="E689" t="s">
        <v>8221</v>
      </c>
      <c r="F689">
        <v>2</v>
      </c>
    </row>
    <row r="690" spans="2:6" x14ac:dyDescent="0.3">
      <c r="B690" t="s">
        <v>8219</v>
      </c>
      <c r="C690">
        <v>141</v>
      </c>
      <c r="E690" t="s">
        <v>8221</v>
      </c>
      <c r="F690">
        <v>1</v>
      </c>
    </row>
    <row r="691" spans="2:6" x14ac:dyDescent="0.3">
      <c r="B691" t="s">
        <v>8219</v>
      </c>
      <c r="C691">
        <v>874</v>
      </c>
      <c r="E691" t="s">
        <v>8221</v>
      </c>
      <c r="F691">
        <v>2</v>
      </c>
    </row>
    <row r="692" spans="2:6" x14ac:dyDescent="0.3">
      <c r="B692" t="s">
        <v>8219</v>
      </c>
      <c r="C692">
        <v>73</v>
      </c>
      <c r="E692" t="s">
        <v>8221</v>
      </c>
      <c r="F692">
        <v>11</v>
      </c>
    </row>
    <row r="693" spans="2:6" x14ac:dyDescent="0.3">
      <c r="B693" t="s">
        <v>8219</v>
      </c>
      <c r="C693">
        <v>294</v>
      </c>
      <c r="E693" t="s">
        <v>8221</v>
      </c>
      <c r="F693">
        <v>0</v>
      </c>
    </row>
    <row r="694" spans="2:6" x14ac:dyDescent="0.3">
      <c r="B694" t="s">
        <v>8219</v>
      </c>
      <c r="C694">
        <v>740</v>
      </c>
      <c r="E694" t="s">
        <v>8221</v>
      </c>
      <c r="F694">
        <v>0</v>
      </c>
    </row>
    <row r="695" spans="2:6" x14ac:dyDescent="0.3">
      <c r="B695" t="s">
        <v>8219</v>
      </c>
      <c r="C695">
        <v>369</v>
      </c>
      <c r="E695" t="s">
        <v>8221</v>
      </c>
      <c r="F695">
        <v>9</v>
      </c>
    </row>
    <row r="696" spans="2:6" x14ac:dyDescent="0.3">
      <c r="B696" t="s">
        <v>8219</v>
      </c>
      <c r="C696">
        <v>110</v>
      </c>
      <c r="E696" t="s">
        <v>8221</v>
      </c>
      <c r="F696">
        <v>0</v>
      </c>
    </row>
    <row r="697" spans="2:6" x14ac:dyDescent="0.3">
      <c r="B697" t="s">
        <v>8219</v>
      </c>
      <c r="C697">
        <v>455</v>
      </c>
      <c r="E697" t="s">
        <v>8221</v>
      </c>
      <c r="F697">
        <v>4</v>
      </c>
    </row>
    <row r="698" spans="2:6" x14ac:dyDescent="0.3">
      <c r="B698" t="s">
        <v>8219</v>
      </c>
      <c r="C698">
        <v>224</v>
      </c>
      <c r="E698" t="s">
        <v>8221</v>
      </c>
      <c r="F698">
        <v>1</v>
      </c>
    </row>
    <row r="699" spans="2:6" x14ac:dyDescent="0.3">
      <c r="B699" t="s">
        <v>8219</v>
      </c>
      <c r="C699">
        <v>46</v>
      </c>
      <c r="E699" t="s">
        <v>8221</v>
      </c>
      <c r="F699">
        <v>2</v>
      </c>
    </row>
    <row r="700" spans="2:6" x14ac:dyDescent="0.3">
      <c r="B700" t="s">
        <v>8219</v>
      </c>
      <c r="C700">
        <v>284</v>
      </c>
      <c r="E700" t="s">
        <v>8221</v>
      </c>
      <c r="F700">
        <v>0</v>
      </c>
    </row>
    <row r="701" spans="2:6" x14ac:dyDescent="0.3">
      <c r="B701" t="s">
        <v>8219</v>
      </c>
      <c r="C701">
        <v>98</v>
      </c>
      <c r="E701" t="s">
        <v>8221</v>
      </c>
      <c r="F701">
        <v>1</v>
      </c>
    </row>
    <row r="702" spans="2:6" x14ac:dyDescent="0.3">
      <c r="B702" t="s">
        <v>8219</v>
      </c>
      <c r="C702">
        <v>56</v>
      </c>
      <c r="E702" t="s">
        <v>8221</v>
      </c>
      <c r="F702">
        <v>17</v>
      </c>
    </row>
    <row r="703" spans="2:6" x14ac:dyDescent="0.3">
      <c r="B703" t="s">
        <v>8219</v>
      </c>
      <c r="C703">
        <v>32</v>
      </c>
      <c r="E703" t="s">
        <v>8221</v>
      </c>
      <c r="F703">
        <v>2</v>
      </c>
    </row>
    <row r="704" spans="2:6" x14ac:dyDescent="0.3">
      <c r="B704" t="s">
        <v>8219</v>
      </c>
      <c r="C704">
        <v>30</v>
      </c>
      <c r="E704" t="s">
        <v>8221</v>
      </c>
      <c r="F704">
        <v>3</v>
      </c>
    </row>
    <row r="705" spans="2:6" x14ac:dyDescent="0.3">
      <c r="B705" t="s">
        <v>8219</v>
      </c>
      <c r="C705">
        <v>70</v>
      </c>
      <c r="E705" t="s">
        <v>8221</v>
      </c>
      <c r="F705">
        <v>41</v>
      </c>
    </row>
    <row r="706" spans="2:6" x14ac:dyDescent="0.3">
      <c r="B706" t="s">
        <v>8219</v>
      </c>
      <c r="C706">
        <v>44</v>
      </c>
      <c r="E706" t="s">
        <v>8221</v>
      </c>
      <c r="F706">
        <v>2</v>
      </c>
    </row>
    <row r="707" spans="2:6" x14ac:dyDescent="0.3">
      <c r="B707" t="s">
        <v>8219</v>
      </c>
      <c r="C707">
        <v>92</v>
      </c>
      <c r="E707" t="s">
        <v>8221</v>
      </c>
      <c r="F707">
        <v>3</v>
      </c>
    </row>
    <row r="708" spans="2:6" x14ac:dyDescent="0.3">
      <c r="B708" t="s">
        <v>8219</v>
      </c>
      <c r="C708">
        <v>205</v>
      </c>
      <c r="E708" t="s">
        <v>8221</v>
      </c>
      <c r="F708">
        <v>8</v>
      </c>
    </row>
    <row r="709" spans="2:6" x14ac:dyDescent="0.3">
      <c r="B709" t="s">
        <v>8219</v>
      </c>
      <c r="C709">
        <v>23</v>
      </c>
      <c r="E709" t="s">
        <v>8221</v>
      </c>
      <c r="F709">
        <v>0</v>
      </c>
    </row>
    <row r="710" spans="2:6" x14ac:dyDescent="0.3">
      <c r="B710" t="s">
        <v>8219</v>
      </c>
      <c r="C710">
        <v>4</v>
      </c>
      <c r="E710" t="s">
        <v>8221</v>
      </c>
      <c r="F710">
        <v>1</v>
      </c>
    </row>
    <row r="711" spans="2:6" x14ac:dyDescent="0.3">
      <c r="B711" t="s">
        <v>8219</v>
      </c>
      <c r="C711">
        <v>112</v>
      </c>
      <c r="E711" t="s">
        <v>8221</v>
      </c>
      <c r="F711">
        <v>3</v>
      </c>
    </row>
    <row r="712" spans="2:6" x14ac:dyDescent="0.3">
      <c r="B712" t="s">
        <v>8219</v>
      </c>
      <c r="C712">
        <v>27</v>
      </c>
      <c r="E712" t="s">
        <v>8221</v>
      </c>
      <c r="F712">
        <v>4</v>
      </c>
    </row>
    <row r="713" spans="2:6" x14ac:dyDescent="0.3">
      <c r="B713" t="s">
        <v>8219</v>
      </c>
      <c r="C713">
        <v>11</v>
      </c>
      <c r="E713" t="s">
        <v>8221</v>
      </c>
      <c r="F713">
        <v>9</v>
      </c>
    </row>
    <row r="714" spans="2:6" x14ac:dyDescent="0.3">
      <c r="B714" t="s">
        <v>8219</v>
      </c>
      <c r="C714">
        <v>26</v>
      </c>
      <c r="E714" t="s">
        <v>8221</v>
      </c>
      <c r="F714">
        <v>16</v>
      </c>
    </row>
    <row r="715" spans="2:6" x14ac:dyDescent="0.3">
      <c r="B715" t="s">
        <v>8219</v>
      </c>
      <c r="C715">
        <v>77</v>
      </c>
      <c r="E715" t="s">
        <v>8221</v>
      </c>
      <c r="F715">
        <v>1</v>
      </c>
    </row>
    <row r="716" spans="2:6" x14ac:dyDescent="0.3">
      <c r="B716" t="s">
        <v>8219</v>
      </c>
      <c r="C716">
        <v>136</v>
      </c>
      <c r="E716" t="s">
        <v>8221</v>
      </c>
      <c r="F716">
        <v>7</v>
      </c>
    </row>
    <row r="717" spans="2:6" x14ac:dyDescent="0.3">
      <c r="B717" t="s">
        <v>8219</v>
      </c>
      <c r="C717">
        <v>157</v>
      </c>
      <c r="E717" t="s">
        <v>8221</v>
      </c>
      <c r="F717">
        <v>0</v>
      </c>
    </row>
    <row r="718" spans="2:6" x14ac:dyDescent="0.3">
      <c r="B718" t="s">
        <v>8219</v>
      </c>
      <c r="C718">
        <v>158</v>
      </c>
      <c r="E718" t="s">
        <v>8221</v>
      </c>
      <c r="F718">
        <v>0</v>
      </c>
    </row>
    <row r="719" spans="2:6" x14ac:dyDescent="0.3">
      <c r="B719" t="s">
        <v>8219</v>
      </c>
      <c r="C719">
        <v>27</v>
      </c>
      <c r="E719" t="s">
        <v>8221</v>
      </c>
      <c r="F719">
        <v>0</v>
      </c>
    </row>
    <row r="720" spans="2:6" x14ac:dyDescent="0.3">
      <c r="B720" t="s">
        <v>8219</v>
      </c>
      <c r="C720">
        <v>23</v>
      </c>
      <c r="E720" t="s">
        <v>8221</v>
      </c>
      <c r="F720">
        <v>0</v>
      </c>
    </row>
    <row r="721" spans="2:6" x14ac:dyDescent="0.3">
      <c r="B721" t="s">
        <v>8219</v>
      </c>
      <c r="C721">
        <v>17</v>
      </c>
      <c r="E721" t="s">
        <v>8221</v>
      </c>
      <c r="F721">
        <v>0</v>
      </c>
    </row>
    <row r="722" spans="2:6" x14ac:dyDescent="0.3">
      <c r="B722" t="s">
        <v>8219</v>
      </c>
      <c r="C722">
        <v>37</v>
      </c>
      <c r="E722" t="s">
        <v>8221</v>
      </c>
      <c r="F722">
        <v>1</v>
      </c>
    </row>
    <row r="723" spans="2:6" x14ac:dyDescent="0.3">
      <c r="B723" t="s">
        <v>8219</v>
      </c>
      <c r="C723">
        <v>65</v>
      </c>
      <c r="E723" t="s">
        <v>8221</v>
      </c>
      <c r="F723">
        <v>2</v>
      </c>
    </row>
    <row r="724" spans="2:6" x14ac:dyDescent="0.3">
      <c r="B724" t="s">
        <v>8219</v>
      </c>
      <c r="C724">
        <v>18</v>
      </c>
      <c r="E724" t="s">
        <v>8221</v>
      </c>
      <c r="F724">
        <v>1</v>
      </c>
    </row>
    <row r="725" spans="2:6" x14ac:dyDescent="0.3">
      <c r="B725" t="s">
        <v>8219</v>
      </c>
      <c r="C725">
        <v>25</v>
      </c>
      <c r="E725" t="s">
        <v>8221</v>
      </c>
      <c r="F725">
        <v>15</v>
      </c>
    </row>
    <row r="726" spans="2:6" x14ac:dyDescent="0.3">
      <c r="B726" t="s">
        <v>8219</v>
      </c>
      <c r="C726">
        <v>104</v>
      </c>
      <c r="E726" t="s">
        <v>8221</v>
      </c>
      <c r="F726">
        <v>1</v>
      </c>
    </row>
    <row r="727" spans="2:6" x14ac:dyDescent="0.3">
      <c r="B727" t="s">
        <v>8219</v>
      </c>
      <c r="C727">
        <v>108</v>
      </c>
      <c r="E727" t="s">
        <v>8221</v>
      </c>
      <c r="F727">
        <v>1</v>
      </c>
    </row>
    <row r="728" spans="2:6" x14ac:dyDescent="0.3">
      <c r="B728" t="s">
        <v>8219</v>
      </c>
      <c r="C728">
        <v>38</v>
      </c>
      <c r="E728" t="s">
        <v>8221</v>
      </c>
      <c r="F728">
        <v>0</v>
      </c>
    </row>
    <row r="729" spans="2:6" x14ac:dyDescent="0.3">
      <c r="B729" t="s">
        <v>8219</v>
      </c>
      <c r="C729">
        <v>88</v>
      </c>
      <c r="E729" t="s">
        <v>8221</v>
      </c>
      <c r="F729">
        <v>39</v>
      </c>
    </row>
    <row r="730" spans="2:6" x14ac:dyDescent="0.3">
      <c r="B730" t="s">
        <v>8219</v>
      </c>
      <c r="C730">
        <v>82</v>
      </c>
      <c r="E730" t="s">
        <v>8221</v>
      </c>
      <c r="F730">
        <v>103</v>
      </c>
    </row>
    <row r="731" spans="2:6" x14ac:dyDescent="0.3">
      <c r="B731" t="s">
        <v>8219</v>
      </c>
      <c r="C731">
        <v>126</v>
      </c>
      <c r="E731" t="s">
        <v>8221</v>
      </c>
      <c r="F731">
        <v>0</v>
      </c>
    </row>
    <row r="732" spans="2:6" x14ac:dyDescent="0.3">
      <c r="B732" t="s">
        <v>8219</v>
      </c>
      <c r="C732">
        <v>133</v>
      </c>
      <c r="E732" t="s">
        <v>8221</v>
      </c>
      <c r="F732">
        <v>39</v>
      </c>
    </row>
    <row r="733" spans="2:6" x14ac:dyDescent="0.3">
      <c r="B733" t="s">
        <v>8219</v>
      </c>
      <c r="C733">
        <v>47</v>
      </c>
      <c r="E733" t="s">
        <v>8221</v>
      </c>
      <c r="F733">
        <v>15</v>
      </c>
    </row>
    <row r="734" spans="2:6" x14ac:dyDescent="0.3">
      <c r="B734" t="s">
        <v>8219</v>
      </c>
      <c r="C734">
        <v>58</v>
      </c>
      <c r="E734" t="s">
        <v>8221</v>
      </c>
      <c r="F734">
        <v>22</v>
      </c>
    </row>
    <row r="735" spans="2:6" x14ac:dyDescent="0.3">
      <c r="B735" t="s">
        <v>8219</v>
      </c>
      <c r="C735">
        <v>32</v>
      </c>
      <c r="E735" t="s">
        <v>8221</v>
      </c>
      <c r="F735">
        <v>92</v>
      </c>
    </row>
    <row r="736" spans="2:6" x14ac:dyDescent="0.3">
      <c r="B736" t="s">
        <v>8219</v>
      </c>
      <c r="C736">
        <v>37</v>
      </c>
      <c r="E736" t="s">
        <v>8221</v>
      </c>
      <c r="F736">
        <v>25</v>
      </c>
    </row>
    <row r="737" spans="2:6" x14ac:dyDescent="0.3">
      <c r="B737" t="s">
        <v>8219</v>
      </c>
      <c r="C737">
        <v>87</v>
      </c>
      <c r="E737" t="s">
        <v>8221</v>
      </c>
      <c r="F737">
        <v>19</v>
      </c>
    </row>
    <row r="738" spans="2:6" x14ac:dyDescent="0.3">
      <c r="B738" t="s">
        <v>8219</v>
      </c>
      <c r="C738">
        <v>15</v>
      </c>
      <c r="E738" t="s">
        <v>8221</v>
      </c>
      <c r="F738">
        <v>19</v>
      </c>
    </row>
    <row r="739" spans="2:6" x14ac:dyDescent="0.3">
      <c r="B739" t="s">
        <v>8219</v>
      </c>
      <c r="C739">
        <v>27</v>
      </c>
      <c r="E739" t="s">
        <v>8221</v>
      </c>
      <c r="F739">
        <v>13</v>
      </c>
    </row>
    <row r="740" spans="2:6" x14ac:dyDescent="0.3">
      <c r="B740" t="s">
        <v>8219</v>
      </c>
      <c r="C740">
        <v>19</v>
      </c>
      <c r="E740" t="s">
        <v>8221</v>
      </c>
      <c r="F740">
        <v>124</v>
      </c>
    </row>
    <row r="741" spans="2:6" x14ac:dyDescent="0.3">
      <c r="B741" t="s">
        <v>8219</v>
      </c>
      <c r="C741">
        <v>17</v>
      </c>
      <c r="E741" t="s">
        <v>8221</v>
      </c>
      <c r="F741">
        <v>4</v>
      </c>
    </row>
    <row r="742" spans="2:6" x14ac:dyDescent="0.3">
      <c r="B742" t="s">
        <v>8219</v>
      </c>
      <c r="C742">
        <v>26</v>
      </c>
      <c r="E742" t="s">
        <v>8221</v>
      </c>
      <c r="F742">
        <v>10</v>
      </c>
    </row>
    <row r="743" spans="2:6" x14ac:dyDescent="0.3">
      <c r="B743" t="s">
        <v>8219</v>
      </c>
      <c r="C743">
        <v>28</v>
      </c>
      <c r="E743" t="s">
        <v>8221</v>
      </c>
      <c r="F743">
        <v>15</v>
      </c>
    </row>
    <row r="744" spans="2:6" x14ac:dyDescent="0.3">
      <c r="B744" t="s">
        <v>8219</v>
      </c>
      <c r="C744">
        <v>37</v>
      </c>
      <c r="E744" t="s">
        <v>8221</v>
      </c>
      <c r="F744">
        <v>38</v>
      </c>
    </row>
    <row r="745" spans="2:6" x14ac:dyDescent="0.3">
      <c r="B745" t="s">
        <v>8219</v>
      </c>
      <c r="C745">
        <v>128</v>
      </c>
      <c r="E745" t="s">
        <v>8221</v>
      </c>
      <c r="F745">
        <v>152</v>
      </c>
    </row>
    <row r="746" spans="2:6" x14ac:dyDescent="0.3">
      <c r="B746" t="s">
        <v>8219</v>
      </c>
      <c r="C746">
        <v>10</v>
      </c>
      <c r="E746" t="s">
        <v>8221</v>
      </c>
      <c r="F746">
        <v>24</v>
      </c>
    </row>
    <row r="747" spans="2:6" x14ac:dyDescent="0.3">
      <c r="B747" t="s">
        <v>8219</v>
      </c>
      <c r="C747">
        <v>83</v>
      </c>
      <c r="E747" t="s">
        <v>8221</v>
      </c>
      <c r="F747">
        <v>76</v>
      </c>
    </row>
    <row r="748" spans="2:6" x14ac:dyDescent="0.3">
      <c r="B748" t="s">
        <v>8219</v>
      </c>
      <c r="C748">
        <v>46</v>
      </c>
      <c r="E748" t="s">
        <v>8221</v>
      </c>
      <c r="F748">
        <v>185</v>
      </c>
    </row>
    <row r="749" spans="2:6" x14ac:dyDescent="0.3">
      <c r="B749" t="s">
        <v>8219</v>
      </c>
      <c r="C749">
        <v>90</v>
      </c>
      <c r="E749" t="s">
        <v>8221</v>
      </c>
      <c r="F749">
        <v>33</v>
      </c>
    </row>
    <row r="750" spans="2:6" x14ac:dyDescent="0.3">
      <c r="B750" t="s">
        <v>8219</v>
      </c>
      <c r="C750">
        <v>81</v>
      </c>
      <c r="E750" t="s">
        <v>8221</v>
      </c>
      <c r="F750">
        <v>108</v>
      </c>
    </row>
    <row r="751" spans="2:6" x14ac:dyDescent="0.3">
      <c r="B751" t="s">
        <v>8219</v>
      </c>
      <c r="C751">
        <v>32</v>
      </c>
      <c r="E751" t="s">
        <v>8221</v>
      </c>
      <c r="F751">
        <v>29</v>
      </c>
    </row>
    <row r="752" spans="2:6" x14ac:dyDescent="0.3">
      <c r="B752" t="s">
        <v>8219</v>
      </c>
      <c r="C752">
        <v>20</v>
      </c>
      <c r="E752" t="s">
        <v>8221</v>
      </c>
      <c r="F752">
        <v>24</v>
      </c>
    </row>
    <row r="753" spans="2:6" x14ac:dyDescent="0.3">
      <c r="B753" t="s">
        <v>8219</v>
      </c>
      <c r="C753">
        <v>70</v>
      </c>
      <c r="E753" t="s">
        <v>8221</v>
      </c>
      <c r="F753">
        <v>4</v>
      </c>
    </row>
    <row r="754" spans="2:6" x14ac:dyDescent="0.3">
      <c r="B754" t="s">
        <v>8219</v>
      </c>
      <c r="C754">
        <v>168</v>
      </c>
      <c r="E754" t="s">
        <v>8221</v>
      </c>
      <c r="F754">
        <v>4</v>
      </c>
    </row>
    <row r="755" spans="2:6" x14ac:dyDescent="0.3">
      <c r="B755" t="s">
        <v>8219</v>
      </c>
      <c r="C755">
        <v>34</v>
      </c>
      <c r="E755" t="s">
        <v>8221</v>
      </c>
      <c r="F755">
        <v>15</v>
      </c>
    </row>
    <row r="756" spans="2:6" x14ac:dyDescent="0.3">
      <c r="B756" t="s">
        <v>8219</v>
      </c>
      <c r="C756">
        <v>48</v>
      </c>
      <c r="E756" t="s">
        <v>8221</v>
      </c>
      <c r="F756">
        <v>4</v>
      </c>
    </row>
    <row r="757" spans="2:6" x14ac:dyDescent="0.3">
      <c r="B757" t="s">
        <v>8219</v>
      </c>
      <c r="C757">
        <v>48</v>
      </c>
      <c r="E757" t="s">
        <v>8221</v>
      </c>
      <c r="F757">
        <v>139</v>
      </c>
    </row>
    <row r="758" spans="2:6" x14ac:dyDescent="0.3">
      <c r="B758" t="s">
        <v>8219</v>
      </c>
      <c r="C758">
        <v>221</v>
      </c>
      <c r="E758" t="s">
        <v>8221</v>
      </c>
      <c r="F758">
        <v>2</v>
      </c>
    </row>
    <row r="759" spans="2:6" x14ac:dyDescent="0.3">
      <c r="B759" t="s">
        <v>8219</v>
      </c>
      <c r="C759">
        <v>107</v>
      </c>
      <c r="E759" t="s">
        <v>8221</v>
      </c>
      <c r="F759">
        <v>18</v>
      </c>
    </row>
    <row r="760" spans="2:6" x14ac:dyDescent="0.3">
      <c r="B760" t="s">
        <v>8219</v>
      </c>
      <c r="C760">
        <v>45</v>
      </c>
      <c r="E760" t="s">
        <v>8221</v>
      </c>
      <c r="F760">
        <v>81</v>
      </c>
    </row>
    <row r="761" spans="2:6" x14ac:dyDescent="0.3">
      <c r="B761" t="s">
        <v>8219</v>
      </c>
      <c r="C761">
        <v>36</v>
      </c>
      <c r="E761" t="s">
        <v>8221</v>
      </c>
      <c r="F761">
        <v>86</v>
      </c>
    </row>
    <row r="762" spans="2:6" x14ac:dyDescent="0.3">
      <c r="B762" t="s">
        <v>8219</v>
      </c>
      <c r="C762">
        <v>101</v>
      </c>
      <c r="E762" t="s">
        <v>8221</v>
      </c>
      <c r="F762">
        <v>140</v>
      </c>
    </row>
    <row r="763" spans="2:6" x14ac:dyDescent="0.3">
      <c r="B763" t="s">
        <v>8219</v>
      </c>
      <c r="C763">
        <v>62</v>
      </c>
      <c r="E763" t="s">
        <v>8221</v>
      </c>
      <c r="F763">
        <v>37</v>
      </c>
    </row>
    <row r="764" spans="2:6" x14ac:dyDescent="0.3">
      <c r="B764" t="s">
        <v>8219</v>
      </c>
      <c r="C764">
        <v>32</v>
      </c>
      <c r="E764" t="s">
        <v>8221</v>
      </c>
      <c r="F764">
        <v>6</v>
      </c>
    </row>
    <row r="765" spans="2:6" x14ac:dyDescent="0.3">
      <c r="B765" t="s">
        <v>8219</v>
      </c>
      <c r="C765">
        <v>89</v>
      </c>
      <c r="E765" t="s">
        <v>8221</v>
      </c>
      <c r="F765">
        <v>113</v>
      </c>
    </row>
    <row r="766" spans="2:6" x14ac:dyDescent="0.3">
      <c r="B766" t="s">
        <v>8219</v>
      </c>
      <c r="C766">
        <v>93</v>
      </c>
      <c r="E766" t="s">
        <v>8221</v>
      </c>
      <c r="F766">
        <v>37</v>
      </c>
    </row>
    <row r="767" spans="2:6" x14ac:dyDescent="0.3">
      <c r="B767" t="s">
        <v>8219</v>
      </c>
      <c r="C767">
        <v>98</v>
      </c>
      <c r="E767" t="s">
        <v>8221</v>
      </c>
      <c r="F767">
        <v>18</v>
      </c>
    </row>
    <row r="768" spans="2:6" x14ac:dyDescent="0.3">
      <c r="B768" t="s">
        <v>8219</v>
      </c>
      <c r="C768">
        <v>82</v>
      </c>
      <c r="E768" t="s">
        <v>8221</v>
      </c>
      <c r="F768">
        <v>75</v>
      </c>
    </row>
    <row r="769" spans="2:6" x14ac:dyDescent="0.3">
      <c r="B769" t="s">
        <v>8219</v>
      </c>
      <c r="C769">
        <v>116</v>
      </c>
      <c r="E769" t="s">
        <v>8221</v>
      </c>
      <c r="F769">
        <v>52</v>
      </c>
    </row>
    <row r="770" spans="2:6" x14ac:dyDescent="0.3">
      <c r="B770" t="s">
        <v>8219</v>
      </c>
      <c r="C770">
        <v>52</v>
      </c>
      <c r="E770" t="s">
        <v>8221</v>
      </c>
      <c r="F770">
        <v>122</v>
      </c>
    </row>
    <row r="771" spans="2:6" x14ac:dyDescent="0.3">
      <c r="B771" t="s">
        <v>8219</v>
      </c>
      <c r="C771">
        <v>23</v>
      </c>
      <c r="E771" t="s">
        <v>8221</v>
      </c>
      <c r="F771">
        <v>8</v>
      </c>
    </row>
    <row r="772" spans="2:6" x14ac:dyDescent="0.3">
      <c r="B772" t="s">
        <v>8219</v>
      </c>
      <c r="C772">
        <v>77</v>
      </c>
      <c r="E772" t="s">
        <v>8221</v>
      </c>
      <c r="F772">
        <v>8</v>
      </c>
    </row>
    <row r="773" spans="2:6" x14ac:dyDescent="0.3">
      <c r="B773" t="s">
        <v>8219</v>
      </c>
      <c r="C773">
        <v>49</v>
      </c>
      <c r="E773" t="s">
        <v>8221</v>
      </c>
      <c r="F773">
        <v>96</v>
      </c>
    </row>
    <row r="774" spans="2:6" x14ac:dyDescent="0.3">
      <c r="B774" t="s">
        <v>8219</v>
      </c>
      <c r="C774">
        <v>59</v>
      </c>
      <c r="E774" t="s">
        <v>8221</v>
      </c>
      <c r="F774">
        <v>9</v>
      </c>
    </row>
    <row r="775" spans="2:6" x14ac:dyDescent="0.3">
      <c r="B775" t="s">
        <v>8219</v>
      </c>
      <c r="C775">
        <v>113</v>
      </c>
      <c r="E775" t="s">
        <v>8221</v>
      </c>
      <c r="F775">
        <v>2</v>
      </c>
    </row>
    <row r="776" spans="2:6" x14ac:dyDescent="0.3">
      <c r="B776" t="s">
        <v>8219</v>
      </c>
      <c r="C776">
        <v>34</v>
      </c>
      <c r="E776" t="s">
        <v>8221</v>
      </c>
      <c r="F776">
        <v>26</v>
      </c>
    </row>
    <row r="777" spans="2:6" x14ac:dyDescent="0.3">
      <c r="B777" t="s">
        <v>8219</v>
      </c>
      <c r="C777">
        <v>42</v>
      </c>
      <c r="E777" t="s">
        <v>8221</v>
      </c>
      <c r="F777">
        <v>23</v>
      </c>
    </row>
    <row r="778" spans="2:6" x14ac:dyDescent="0.3">
      <c r="B778" t="s">
        <v>8219</v>
      </c>
      <c r="C778">
        <v>42</v>
      </c>
      <c r="E778" t="s">
        <v>8221</v>
      </c>
      <c r="F778">
        <v>0</v>
      </c>
    </row>
    <row r="779" spans="2:6" x14ac:dyDescent="0.3">
      <c r="B779" t="s">
        <v>8219</v>
      </c>
      <c r="C779">
        <v>49</v>
      </c>
      <c r="E779" t="s">
        <v>8221</v>
      </c>
      <c r="F779">
        <v>140</v>
      </c>
    </row>
    <row r="780" spans="2:6" x14ac:dyDescent="0.3">
      <c r="B780" t="s">
        <v>8219</v>
      </c>
      <c r="C780">
        <v>56</v>
      </c>
      <c r="E780" t="s">
        <v>8221</v>
      </c>
      <c r="F780">
        <v>0</v>
      </c>
    </row>
    <row r="781" spans="2:6" x14ac:dyDescent="0.3">
      <c r="B781" t="s">
        <v>8219</v>
      </c>
      <c r="C781">
        <v>25</v>
      </c>
      <c r="E781" t="s">
        <v>8221</v>
      </c>
      <c r="F781">
        <v>6</v>
      </c>
    </row>
    <row r="782" spans="2:6" x14ac:dyDescent="0.3">
      <c r="B782" t="s">
        <v>8219</v>
      </c>
      <c r="C782">
        <v>52</v>
      </c>
      <c r="E782" t="s">
        <v>8221</v>
      </c>
      <c r="F782">
        <v>100</v>
      </c>
    </row>
    <row r="783" spans="2:6" x14ac:dyDescent="0.3">
      <c r="B783" t="s">
        <v>8219</v>
      </c>
      <c r="C783">
        <v>34</v>
      </c>
      <c r="E783" t="s">
        <v>8221</v>
      </c>
      <c r="F783">
        <v>0</v>
      </c>
    </row>
    <row r="784" spans="2:6" x14ac:dyDescent="0.3">
      <c r="B784" t="s">
        <v>8219</v>
      </c>
      <c r="C784">
        <v>67</v>
      </c>
      <c r="E784" t="s">
        <v>8221</v>
      </c>
      <c r="F784">
        <v>4</v>
      </c>
    </row>
    <row r="785" spans="2:6" x14ac:dyDescent="0.3">
      <c r="B785" t="s">
        <v>8219</v>
      </c>
      <c r="C785">
        <v>70</v>
      </c>
      <c r="E785" t="s">
        <v>8221</v>
      </c>
      <c r="F785">
        <v>8</v>
      </c>
    </row>
    <row r="786" spans="2:6" x14ac:dyDescent="0.3">
      <c r="B786" t="s">
        <v>8219</v>
      </c>
      <c r="C786">
        <v>89</v>
      </c>
      <c r="E786" t="s">
        <v>8221</v>
      </c>
      <c r="F786">
        <v>0</v>
      </c>
    </row>
    <row r="787" spans="2:6" x14ac:dyDescent="0.3">
      <c r="B787" t="s">
        <v>8219</v>
      </c>
      <c r="C787">
        <v>107</v>
      </c>
      <c r="E787" t="s">
        <v>8221</v>
      </c>
      <c r="F787">
        <v>16</v>
      </c>
    </row>
    <row r="788" spans="2:6" x14ac:dyDescent="0.3">
      <c r="B788" t="s">
        <v>8219</v>
      </c>
      <c r="C788">
        <v>159</v>
      </c>
      <c r="E788" t="s">
        <v>8221</v>
      </c>
      <c r="F788">
        <v>2</v>
      </c>
    </row>
    <row r="789" spans="2:6" x14ac:dyDescent="0.3">
      <c r="B789" t="s">
        <v>8219</v>
      </c>
      <c r="C789">
        <v>181</v>
      </c>
      <c r="E789" t="s">
        <v>8221</v>
      </c>
      <c r="F789">
        <v>48</v>
      </c>
    </row>
    <row r="790" spans="2:6" x14ac:dyDescent="0.3">
      <c r="B790" t="s">
        <v>8219</v>
      </c>
      <c r="C790">
        <v>131</v>
      </c>
      <c r="E790" t="s">
        <v>8221</v>
      </c>
      <c r="F790">
        <v>2</v>
      </c>
    </row>
    <row r="791" spans="2:6" x14ac:dyDescent="0.3">
      <c r="B791" t="s">
        <v>8219</v>
      </c>
      <c r="C791">
        <v>125</v>
      </c>
      <c r="E791" t="s">
        <v>8221</v>
      </c>
      <c r="F791">
        <v>2</v>
      </c>
    </row>
    <row r="792" spans="2:6" x14ac:dyDescent="0.3">
      <c r="B792" t="s">
        <v>8219</v>
      </c>
      <c r="C792">
        <v>61</v>
      </c>
      <c r="E792" t="s">
        <v>8221</v>
      </c>
      <c r="F792">
        <v>1</v>
      </c>
    </row>
    <row r="793" spans="2:6" x14ac:dyDescent="0.3">
      <c r="B793" t="s">
        <v>8219</v>
      </c>
      <c r="C793">
        <v>90</v>
      </c>
      <c r="E793" t="s">
        <v>8221</v>
      </c>
      <c r="F793">
        <v>17</v>
      </c>
    </row>
    <row r="794" spans="2:6" x14ac:dyDescent="0.3">
      <c r="B794" t="s">
        <v>8219</v>
      </c>
      <c r="C794">
        <v>35</v>
      </c>
      <c r="E794" t="s">
        <v>8221</v>
      </c>
      <c r="F794">
        <v>0</v>
      </c>
    </row>
    <row r="795" spans="2:6" x14ac:dyDescent="0.3">
      <c r="B795" t="s">
        <v>8219</v>
      </c>
      <c r="C795">
        <v>90</v>
      </c>
      <c r="E795" t="s">
        <v>8221</v>
      </c>
      <c r="F795">
        <v>11</v>
      </c>
    </row>
    <row r="796" spans="2:6" x14ac:dyDescent="0.3">
      <c r="B796" t="s">
        <v>8219</v>
      </c>
      <c r="C796">
        <v>4</v>
      </c>
      <c r="E796" t="s">
        <v>8221</v>
      </c>
      <c r="F796">
        <v>95</v>
      </c>
    </row>
    <row r="797" spans="2:6" x14ac:dyDescent="0.3">
      <c r="B797" t="s">
        <v>8219</v>
      </c>
      <c r="C797">
        <v>120</v>
      </c>
      <c r="E797" t="s">
        <v>8221</v>
      </c>
      <c r="F797">
        <v>13</v>
      </c>
    </row>
    <row r="798" spans="2:6" x14ac:dyDescent="0.3">
      <c r="B798" t="s">
        <v>8219</v>
      </c>
      <c r="C798">
        <v>14</v>
      </c>
      <c r="E798" t="s">
        <v>8221</v>
      </c>
      <c r="F798">
        <v>2</v>
      </c>
    </row>
    <row r="799" spans="2:6" x14ac:dyDescent="0.3">
      <c r="B799" t="s">
        <v>8219</v>
      </c>
      <c r="C799">
        <v>27</v>
      </c>
      <c r="E799" t="s">
        <v>8221</v>
      </c>
      <c r="F799">
        <v>2</v>
      </c>
    </row>
    <row r="800" spans="2:6" x14ac:dyDescent="0.3">
      <c r="B800" t="s">
        <v>8219</v>
      </c>
      <c r="C800">
        <v>49</v>
      </c>
      <c r="E800" t="s">
        <v>8221</v>
      </c>
      <c r="F800">
        <v>3</v>
      </c>
    </row>
    <row r="801" spans="2:6" x14ac:dyDescent="0.3">
      <c r="B801" t="s">
        <v>8219</v>
      </c>
      <c r="C801">
        <v>102</v>
      </c>
      <c r="E801" t="s">
        <v>8221</v>
      </c>
      <c r="F801">
        <v>0</v>
      </c>
    </row>
    <row r="802" spans="2:6" x14ac:dyDescent="0.3">
      <c r="B802" t="s">
        <v>8219</v>
      </c>
      <c r="C802">
        <v>3</v>
      </c>
      <c r="E802" t="s">
        <v>8221</v>
      </c>
      <c r="F802">
        <v>0</v>
      </c>
    </row>
    <row r="803" spans="2:6" x14ac:dyDescent="0.3">
      <c r="B803" t="s">
        <v>8219</v>
      </c>
      <c r="C803">
        <v>25</v>
      </c>
      <c r="E803" t="s">
        <v>8221</v>
      </c>
      <c r="F803">
        <v>0</v>
      </c>
    </row>
    <row r="804" spans="2:6" x14ac:dyDescent="0.3">
      <c r="B804" t="s">
        <v>8219</v>
      </c>
      <c r="C804">
        <v>118</v>
      </c>
      <c r="E804" t="s">
        <v>8221</v>
      </c>
      <c r="F804">
        <v>2</v>
      </c>
    </row>
    <row r="805" spans="2:6" x14ac:dyDescent="0.3">
      <c r="B805" t="s">
        <v>8219</v>
      </c>
      <c r="C805">
        <v>57</v>
      </c>
      <c r="E805" t="s">
        <v>8221</v>
      </c>
      <c r="F805">
        <v>24</v>
      </c>
    </row>
    <row r="806" spans="2:6" x14ac:dyDescent="0.3">
      <c r="B806" t="s">
        <v>8219</v>
      </c>
      <c r="C806">
        <v>11</v>
      </c>
      <c r="E806" t="s">
        <v>8221</v>
      </c>
      <c r="F806">
        <v>25</v>
      </c>
    </row>
    <row r="807" spans="2:6" x14ac:dyDescent="0.3">
      <c r="B807" t="s">
        <v>8219</v>
      </c>
      <c r="C807">
        <v>33</v>
      </c>
      <c r="E807" t="s">
        <v>8221</v>
      </c>
      <c r="F807">
        <v>3</v>
      </c>
    </row>
    <row r="808" spans="2:6" x14ac:dyDescent="0.3">
      <c r="B808" t="s">
        <v>8219</v>
      </c>
      <c r="C808">
        <v>40</v>
      </c>
      <c r="E808" t="s">
        <v>8221</v>
      </c>
      <c r="F808">
        <v>41</v>
      </c>
    </row>
    <row r="809" spans="2:6" x14ac:dyDescent="0.3">
      <c r="B809" t="s">
        <v>8219</v>
      </c>
      <c r="C809">
        <v>50</v>
      </c>
      <c r="E809" t="s">
        <v>8221</v>
      </c>
      <c r="F809">
        <v>2</v>
      </c>
    </row>
    <row r="810" spans="2:6" x14ac:dyDescent="0.3">
      <c r="B810" t="s">
        <v>8219</v>
      </c>
      <c r="C810">
        <v>38</v>
      </c>
      <c r="E810" t="s">
        <v>8221</v>
      </c>
      <c r="F810">
        <v>4</v>
      </c>
    </row>
    <row r="811" spans="2:6" x14ac:dyDescent="0.3">
      <c r="B811" t="s">
        <v>8219</v>
      </c>
      <c r="C811">
        <v>96</v>
      </c>
      <c r="E811" t="s">
        <v>8221</v>
      </c>
      <c r="F811">
        <v>99</v>
      </c>
    </row>
    <row r="812" spans="2:6" x14ac:dyDescent="0.3">
      <c r="B812" t="s">
        <v>8219</v>
      </c>
      <c r="C812">
        <v>48</v>
      </c>
      <c r="E812" t="s">
        <v>8221</v>
      </c>
      <c r="F812">
        <v>4</v>
      </c>
    </row>
    <row r="813" spans="2:6" x14ac:dyDescent="0.3">
      <c r="B813" t="s">
        <v>8219</v>
      </c>
      <c r="C813">
        <v>33</v>
      </c>
      <c r="E813" t="s">
        <v>8221</v>
      </c>
      <c r="F813">
        <v>4</v>
      </c>
    </row>
    <row r="814" spans="2:6" x14ac:dyDescent="0.3">
      <c r="B814" t="s">
        <v>8219</v>
      </c>
      <c r="C814">
        <v>226</v>
      </c>
      <c r="E814" t="s">
        <v>8221</v>
      </c>
      <c r="F814">
        <v>38</v>
      </c>
    </row>
    <row r="815" spans="2:6" x14ac:dyDescent="0.3">
      <c r="B815" t="s">
        <v>8219</v>
      </c>
      <c r="C815">
        <v>14</v>
      </c>
      <c r="E815" t="s">
        <v>8221</v>
      </c>
      <c r="F815">
        <v>285</v>
      </c>
    </row>
    <row r="816" spans="2:6" x14ac:dyDescent="0.3">
      <c r="B816" t="s">
        <v>8219</v>
      </c>
      <c r="C816">
        <v>20</v>
      </c>
      <c r="E816" t="s">
        <v>8221</v>
      </c>
      <c r="F816">
        <v>1</v>
      </c>
    </row>
    <row r="817" spans="2:6" x14ac:dyDescent="0.3">
      <c r="B817" t="s">
        <v>8219</v>
      </c>
      <c r="C817">
        <v>25</v>
      </c>
      <c r="E817" t="s">
        <v>8221</v>
      </c>
      <c r="F817">
        <v>42</v>
      </c>
    </row>
    <row r="818" spans="2:6" x14ac:dyDescent="0.3">
      <c r="B818" t="s">
        <v>8219</v>
      </c>
      <c r="C818">
        <v>90</v>
      </c>
      <c r="E818" t="s">
        <v>8221</v>
      </c>
      <c r="F818">
        <v>26</v>
      </c>
    </row>
    <row r="819" spans="2:6" x14ac:dyDescent="0.3">
      <c r="B819" t="s">
        <v>8219</v>
      </c>
      <c r="C819">
        <v>11</v>
      </c>
      <c r="E819" t="s">
        <v>8221</v>
      </c>
      <c r="F819">
        <v>2</v>
      </c>
    </row>
    <row r="820" spans="2:6" x14ac:dyDescent="0.3">
      <c r="B820" t="s">
        <v>8219</v>
      </c>
      <c r="C820">
        <v>55</v>
      </c>
      <c r="E820" t="s">
        <v>8221</v>
      </c>
      <c r="F820">
        <v>4</v>
      </c>
    </row>
    <row r="821" spans="2:6" x14ac:dyDescent="0.3">
      <c r="B821" t="s">
        <v>8219</v>
      </c>
      <c r="C821">
        <v>30</v>
      </c>
      <c r="E821" t="s">
        <v>8221</v>
      </c>
      <c r="F821">
        <v>6</v>
      </c>
    </row>
    <row r="822" spans="2:6" x14ac:dyDescent="0.3">
      <c r="B822" t="s">
        <v>8219</v>
      </c>
      <c r="C822">
        <v>28</v>
      </c>
      <c r="E822" t="s">
        <v>8221</v>
      </c>
      <c r="F822">
        <v>70</v>
      </c>
    </row>
    <row r="823" spans="2:6" x14ac:dyDescent="0.3">
      <c r="B823" t="s">
        <v>8219</v>
      </c>
      <c r="C823">
        <v>45</v>
      </c>
      <c r="E823" t="s">
        <v>8221</v>
      </c>
      <c r="F823">
        <v>9</v>
      </c>
    </row>
    <row r="824" spans="2:6" x14ac:dyDescent="0.3">
      <c r="B824" t="s">
        <v>8219</v>
      </c>
      <c r="C824">
        <v>13</v>
      </c>
      <c r="E824" t="s">
        <v>8221</v>
      </c>
      <c r="F824">
        <v>8</v>
      </c>
    </row>
    <row r="825" spans="2:6" x14ac:dyDescent="0.3">
      <c r="B825" t="s">
        <v>8219</v>
      </c>
      <c r="C825">
        <v>40</v>
      </c>
      <c r="E825" t="s">
        <v>8221</v>
      </c>
      <c r="F825">
        <v>105</v>
      </c>
    </row>
    <row r="826" spans="2:6" x14ac:dyDescent="0.3">
      <c r="B826" t="s">
        <v>8219</v>
      </c>
      <c r="C826">
        <v>21</v>
      </c>
      <c r="E826" t="s">
        <v>8221</v>
      </c>
      <c r="F826">
        <v>12</v>
      </c>
    </row>
    <row r="827" spans="2:6" x14ac:dyDescent="0.3">
      <c r="B827" t="s">
        <v>8219</v>
      </c>
      <c r="C827">
        <v>134</v>
      </c>
      <c r="E827" t="s">
        <v>8221</v>
      </c>
      <c r="F827">
        <v>0</v>
      </c>
    </row>
    <row r="828" spans="2:6" x14ac:dyDescent="0.3">
      <c r="B828" t="s">
        <v>8219</v>
      </c>
      <c r="C828">
        <v>20</v>
      </c>
      <c r="E828" t="s">
        <v>8221</v>
      </c>
      <c r="F828">
        <v>16</v>
      </c>
    </row>
    <row r="829" spans="2:6" x14ac:dyDescent="0.3">
      <c r="B829" t="s">
        <v>8219</v>
      </c>
      <c r="C829">
        <v>19</v>
      </c>
      <c r="E829" t="s">
        <v>8221</v>
      </c>
      <c r="F829">
        <v>7</v>
      </c>
    </row>
    <row r="830" spans="2:6" x14ac:dyDescent="0.3">
      <c r="B830" t="s">
        <v>8219</v>
      </c>
      <c r="C830">
        <v>209</v>
      </c>
      <c r="E830" t="s">
        <v>8221</v>
      </c>
      <c r="F830">
        <v>4</v>
      </c>
    </row>
    <row r="831" spans="2:6" x14ac:dyDescent="0.3">
      <c r="B831" t="s">
        <v>8219</v>
      </c>
      <c r="C831">
        <v>38</v>
      </c>
      <c r="E831" t="s">
        <v>8221</v>
      </c>
      <c r="F831">
        <v>1</v>
      </c>
    </row>
    <row r="832" spans="2:6" x14ac:dyDescent="0.3">
      <c r="B832" t="s">
        <v>8219</v>
      </c>
      <c r="C832">
        <v>24</v>
      </c>
      <c r="E832" t="s">
        <v>8221</v>
      </c>
      <c r="F832">
        <v>28</v>
      </c>
    </row>
    <row r="833" spans="2:6" x14ac:dyDescent="0.3">
      <c r="B833" t="s">
        <v>8219</v>
      </c>
      <c r="C833">
        <v>8</v>
      </c>
      <c r="E833" t="s">
        <v>8221</v>
      </c>
      <c r="F833">
        <v>1</v>
      </c>
    </row>
    <row r="834" spans="2:6" x14ac:dyDescent="0.3">
      <c r="B834" t="s">
        <v>8219</v>
      </c>
      <c r="C834">
        <v>179</v>
      </c>
      <c r="E834" t="s">
        <v>8221</v>
      </c>
      <c r="F834">
        <v>1</v>
      </c>
    </row>
    <row r="835" spans="2:6" x14ac:dyDescent="0.3">
      <c r="B835" t="s">
        <v>8219</v>
      </c>
      <c r="C835">
        <v>26</v>
      </c>
      <c r="E835" t="s">
        <v>8221</v>
      </c>
      <c r="F835">
        <v>5</v>
      </c>
    </row>
    <row r="836" spans="2:6" x14ac:dyDescent="0.3">
      <c r="B836" t="s">
        <v>8219</v>
      </c>
      <c r="C836">
        <v>131</v>
      </c>
      <c r="E836" t="s">
        <v>8221</v>
      </c>
      <c r="F836">
        <v>3</v>
      </c>
    </row>
    <row r="837" spans="2:6" x14ac:dyDescent="0.3">
      <c r="B837" t="s">
        <v>8219</v>
      </c>
      <c r="C837">
        <v>14</v>
      </c>
      <c r="E837" t="s">
        <v>8221</v>
      </c>
      <c r="F837">
        <v>2</v>
      </c>
    </row>
    <row r="838" spans="2:6" x14ac:dyDescent="0.3">
      <c r="B838" t="s">
        <v>8219</v>
      </c>
      <c r="C838">
        <v>174</v>
      </c>
      <c r="E838" t="s">
        <v>8221</v>
      </c>
      <c r="F838">
        <v>0</v>
      </c>
    </row>
    <row r="839" spans="2:6" x14ac:dyDescent="0.3">
      <c r="B839" t="s">
        <v>8219</v>
      </c>
      <c r="C839">
        <v>191</v>
      </c>
      <c r="E839" t="s">
        <v>8221</v>
      </c>
      <c r="F839">
        <v>0</v>
      </c>
    </row>
    <row r="840" spans="2:6" x14ac:dyDescent="0.3">
      <c r="B840" t="s">
        <v>8219</v>
      </c>
      <c r="C840">
        <v>38</v>
      </c>
      <c r="E840" t="s">
        <v>8221</v>
      </c>
      <c r="F840">
        <v>3</v>
      </c>
    </row>
    <row r="841" spans="2:6" x14ac:dyDescent="0.3">
      <c r="B841" t="s">
        <v>8219</v>
      </c>
      <c r="C841">
        <v>22</v>
      </c>
      <c r="E841" t="s">
        <v>8221</v>
      </c>
      <c r="F841">
        <v>0</v>
      </c>
    </row>
    <row r="842" spans="2:6" x14ac:dyDescent="0.3">
      <c r="B842" t="s">
        <v>8219</v>
      </c>
      <c r="C842">
        <v>149</v>
      </c>
      <c r="E842" t="s">
        <v>8221</v>
      </c>
      <c r="F842">
        <v>0</v>
      </c>
    </row>
    <row r="843" spans="2:6" x14ac:dyDescent="0.3">
      <c r="B843" t="s">
        <v>8219</v>
      </c>
      <c r="C843">
        <v>56</v>
      </c>
      <c r="E843" t="s">
        <v>8221</v>
      </c>
      <c r="F843">
        <v>3</v>
      </c>
    </row>
    <row r="844" spans="2:6" x14ac:dyDescent="0.3">
      <c r="B844" t="s">
        <v>8219</v>
      </c>
      <c r="C844">
        <v>19</v>
      </c>
      <c r="E844" t="s">
        <v>8221</v>
      </c>
      <c r="F844">
        <v>7</v>
      </c>
    </row>
    <row r="845" spans="2:6" x14ac:dyDescent="0.3">
      <c r="B845" t="s">
        <v>8219</v>
      </c>
      <c r="C845">
        <v>70</v>
      </c>
      <c r="E845" t="s">
        <v>8221</v>
      </c>
      <c r="F845">
        <v>25</v>
      </c>
    </row>
    <row r="846" spans="2:6" x14ac:dyDescent="0.3">
      <c r="B846" t="s">
        <v>8219</v>
      </c>
      <c r="C846">
        <v>81</v>
      </c>
      <c r="E846" t="s">
        <v>8221</v>
      </c>
      <c r="F846">
        <v>10</v>
      </c>
    </row>
    <row r="847" spans="2:6" x14ac:dyDescent="0.3">
      <c r="B847" t="s">
        <v>8219</v>
      </c>
      <c r="C847">
        <v>32</v>
      </c>
      <c r="E847" t="s">
        <v>8221</v>
      </c>
      <c r="F847">
        <v>3</v>
      </c>
    </row>
    <row r="848" spans="2:6" x14ac:dyDescent="0.3">
      <c r="B848" t="s">
        <v>8219</v>
      </c>
      <c r="C848">
        <v>26</v>
      </c>
      <c r="E848" t="s">
        <v>8221</v>
      </c>
      <c r="F848">
        <v>5</v>
      </c>
    </row>
    <row r="849" spans="2:6" x14ac:dyDescent="0.3">
      <c r="B849" t="s">
        <v>8219</v>
      </c>
      <c r="C849">
        <v>105</v>
      </c>
      <c r="E849" t="s">
        <v>8221</v>
      </c>
      <c r="F849">
        <v>5</v>
      </c>
    </row>
    <row r="850" spans="2:6" x14ac:dyDescent="0.3">
      <c r="B850" t="s">
        <v>8219</v>
      </c>
      <c r="C850">
        <v>29</v>
      </c>
      <c r="E850" t="s">
        <v>8221</v>
      </c>
      <c r="F850">
        <v>27</v>
      </c>
    </row>
    <row r="851" spans="2:6" x14ac:dyDescent="0.3">
      <c r="B851" t="s">
        <v>8219</v>
      </c>
      <c r="C851">
        <v>8</v>
      </c>
      <c r="E851" t="s">
        <v>8221</v>
      </c>
      <c r="F851">
        <v>2</v>
      </c>
    </row>
    <row r="852" spans="2:6" x14ac:dyDescent="0.3">
      <c r="B852" t="s">
        <v>8219</v>
      </c>
      <c r="C852">
        <v>89</v>
      </c>
      <c r="E852" t="s">
        <v>8221</v>
      </c>
      <c r="F852">
        <v>236</v>
      </c>
    </row>
    <row r="853" spans="2:6" x14ac:dyDescent="0.3">
      <c r="B853" t="s">
        <v>8219</v>
      </c>
      <c r="C853">
        <v>44</v>
      </c>
      <c r="E853" t="s">
        <v>8221</v>
      </c>
      <c r="F853">
        <v>1</v>
      </c>
    </row>
    <row r="854" spans="2:6" x14ac:dyDescent="0.3">
      <c r="B854" t="s">
        <v>8219</v>
      </c>
      <c r="C854">
        <v>246</v>
      </c>
      <c r="E854" t="s">
        <v>8221</v>
      </c>
      <c r="F854">
        <v>12</v>
      </c>
    </row>
    <row r="855" spans="2:6" x14ac:dyDescent="0.3">
      <c r="B855" t="s">
        <v>8219</v>
      </c>
      <c r="C855">
        <v>120</v>
      </c>
      <c r="E855" t="s">
        <v>8221</v>
      </c>
      <c r="F855">
        <v>4</v>
      </c>
    </row>
    <row r="856" spans="2:6" x14ac:dyDescent="0.3">
      <c r="B856" t="s">
        <v>8219</v>
      </c>
      <c r="C856">
        <v>26</v>
      </c>
      <c r="E856" t="s">
        <v>8221</v>
      </c>
      <c r="F856">
        <v>3</v>
      </c>
    </row>
    <row r="857" spans="2:6" x14ac:dyDescent="0.3">
      <c r="B857" t="s">
        <v>8219</v>
      </c>
      <c r="C857">
        <v>45</v>
      </c>
      <c r="E857" t="s">
        <v>8221</v>
      </c>
      <c r="F857">
        <v>99</v>
      </c>
    </row>
    <row r="858" spans="2:6" x14ac:dyDescent="0.3">
      <c r="B858" t="s">
        <v>8219</v>
      </c>
      <c r="C858">
        <v>20</v>
      </c>
      <c r="E858" t="s">
        <v>8221</v>
      </c>
      <c r="F858">
        <v>3</v>
      </c>
    </row>
    <row r="859" spans="2:6" x14ac:dyDescent="0.3">
      <c r="B859" t="s">
        <v>8219</v>
      </c>
      <c r="C859">
        <v>47</v>
      </c>
      <c r="E859" t="s">
        <v>8221</v>
      </c>
      <c r="F859">
        <v>3</v>
      </c>
    </row>
    <row r="860" spans="2:6" x14ac:dyDescent="0.3">
      <c r="B860" t="s">
        <v>8219</v>
      </c>
      <c r="C860">
        <v>13</v>
      </c>
      <c r="E860" t="s">
        <v>8221</v>
      </c>
      <c r="F860">
        <v>22</v>
      </c>
    </row>
    <row r="861" spans="2:6" x14ac:dyDescent="0.3">
      <c r="B861" t="s">
        <v>8219</v>
      </c>
      <c r="C861">
        <v>183</v>
      </c>
      <c r="E861" t="s">
        <v>8221</v>
      </c>
      <c r="F861">
        <v>4</v>
      </c>
    </row>
    <row r="862" spans="2:6" x14ac:dyDescent="0.3">
      <c r="B862" t="s">
        <v>8219</v>
      </c>
      <c r="C862">
        <v>21</v>
      </c>
      <c r="E862" t="s">
        <v>8221</v>
      </c>
      <c r="F862">
        <v>534</v>
      </c>
    </row>
    <row r="863" spans="2:6" x14ac:dyDescent="0.3">
      <c r="B863" t="s">
        <v>8219</v>
      </c>
      <c r="C863">
        <v>42</v>
      </c>
      <c r="E863" t="s">
        <v>8221</v>
      </c>
      <c r="F863">
        <v>12</v>
      </c>
    </row>
    <row r="864" spans="2:6" x14ac:dyDescent="0.3">
      <c r="B864" t="s">
        <v>8219</v>
      </c>
      <c r="C864">
        <v>54</v>
      </c>
      <c r="E864" t="s">
        <v>8221</v>
      </c>
      <c r="F864">
        <v>56</v>
      </c>
    </row>
    <row r="865" spans="2:6" x14ac:dyDescent="0.3">
      <c r="B865" t="s">
        <v>8219</v>
      </c>
      <c r="C865">
        <v>38</v>
      </c>
      <c r="E865" t="s">
        <v>8221</v>
      </c>
      <c r="F865">
        <v>11</v>
      </c>
    </row>
    <row r="866" spans="2:6" x14ac:dyDescent="0.3">
      <c r="B866" t="s">
        <v>8219</v>
      </c>
      <c r="C866">
        <v>64</v>
      </c>
      <c r="E866" t="s">
        <v>8221</v>
      </c>
      <c r="F866">
        <v>0</v>
      </c>
    </row>
    <row r="867" spans="2:6" x14ac:dyDescent="0.3">
      <c r="B867" t="s">
        <v>8219</v>
      </c>
      <c r="C867">
        <v>13</v>
      </c>
      <c r="E867" t="s">
        <v>8221</v>
      </c>
      <c r="F867">
        <v>12</v>
      </c>
    </row>
    <row r="868" spans="2:6" x14ac:dyDescent="0.3">
      <c r="B868" t="s">
        <v>8219</v>
      </c>
      <c r="C868">
        <v>33</v>
      </c>
      <c r="E868" t="s">
        <v>8221</v>
      </c>
      <c r="F868">
        <v>5</v>
      </c>
    </row>
    <row r="869" spans="2:6" x14ac:dyDescent="0.3">
      <c r="B869" t="s">
        <v>8219</v>
      </c>
      <c r="C869">
        <v>52</v>
      </c>
      <c r="E869" t="s">
        <v>8221</v>
      </c>
      <c r="F869">
        <v>24</v>
      </c>
    </row>
    <row r="870" spans="2:6" x14ac:dyDescent="0.3">
      <c r="B870" t="s">
        <v>8219</v>
      </c>
      <c r="C870">
        <v>107</v>
      </c>
      <c r="E870" t="s">
        <v>8221</v>
      </c>
      <c r="F870">
        <v>89</v>
      </c>
    </row>
    <row r="871" spans="2:6" x14ac:dyDescent="0.3">
      <c r="B871" t="s">
        <v>8219</v>
      </c>
      <c r="C871">
        <v>11</v>
      </c>
      <c r="E871" t="s">
        <v>8221</v>
      </c>
      <c r="F871">
        <v>1</v>
      </c>
    </row>
    <row r="872" spans="2:6" x14ac:dyDescent="0.3">
      <c r="B872" t="s">
        <v>8219</v>
      </c>
      <c r="C872">
        <v>34</v>
      </c>
      <c r="E872" t="s">
        <v>8221</v>
      </c>
      <c r="F872">
        <v>55</v>
      </c>
    </row>
    <row r="873" spans="2:6" x14ac:dyDescent="0.3">
      <c r="B873" t="s">
        <v>8219</v>
      </c>
      <c r="C873">
        <v>75</v>
      </c>
      <c r="E873" t="s">
        <v>8221</v>
      </c>
      <c r="F873">
        <v>2</v>
      </c>
    </row>
    <row r="874" spans="2:6" x14ac:dyDescent="0.3">
      <c r="B874" t="s">
        <v>8219</v>
      </c>
      <c r="C874">
        <v>26</v>
      </c>
      <c r="E874" t="s">
        <v>8221</v>
      </c>
      <c r="F874">
        <v>0</v>
      </c>
    </row>
    <row r="875" spans="2:6" x14ac:dyDescent="0.3">
      <c r="B875" t="s">
        <v>8219</v>
      </c>
      <c r="C875">
        <v>50</v>
      </c>
      <c r="E875" t="s">
        <v>8221</v>
      </c>
      <c r="F875">
        <v>4</v>
      </c>
    </row>
    <row r="876" spans="2:6" x14ac:dyDescent="0.3">
      <c r="B876" t="s">
        <v>8219</v>
      </c>
      <c r="C876">
        <v>80</v>
      </c>
      <c r="E876" t="s">
        <v>8221</v>
      </c>
      <c r="F876">
        <v>6</v>
      </c>
    </row>
    <row r="877" spans="2:6" x14ac:dyDescent="0.3">
      <c r="B877" t="s">
        <v>8219</v>
      </c>
      <c r="C877">
        <v>110</v>
      </c>
      <c r="E877" t="s">
        <v>8221</v>
      </c>
      <c r="F877">
        <v>4</v>
      </c>
    </row>
    <row r="878" spans="2:6" x14ac:dyDescent="0.3">
      <c r="B878" t="s">
        <v>8219</v>
      </c>
      <c r="C878">
        <v>77</v>
      </c>
      <c r="E878" t="s">
        <v>8221</v>
      </c>
      <c r="F878">
        <v>4</v>
      </c>
    </row>
    <row r="879" spans="2:6" x14ac:dyDescent="0.3">
      <c r="B879" t="s">
        <v>8219</v>
      </c>
      <c r="C879">
        <v>50</v>
      </c>
      <c r="E879" t="s">
        <v>8221</v>
      </c>
      <c r="F879">
        <v>2</v>
      </c>
    </row>
    <row r="880" spans="2:6" x14ac:dyDescent="0.3">
      <c r="B880" t="s">
        <v>8219</v>
      </c>
      <c r="C880">
        <v>145</v>
      </c>
      <c r="E880" t="s">
        <v>8221</v>
      </c>
      <c r="F880">
        <v>5</v>
      </c>
    </row>
    <row r="881" spans="2:6" x14ac:dyDescent="0.3">
      <c r="B881" t="s">
        <v>8219</v>
      </c>
      <c r="C881">
        <v>29</v>
      </c>
      <c r="E881" t="s">
        <v>8221</v>
      </c>
      <c r="F881">
        <v>83</v>
      </c>
    </row>
    <row r="882" spans="2:6" x14ac:dyDescent="0.3">
      <c r="B882" t="s">
        <v>8219</v>
      </c>
      <c r="C882">
        <v>114</v>
      </c>
      <c r="E882" t="s">
        <v>8221</v>
      </c>
      <c r="F882">
        <v>57</v>
      </c>
    </row>
    <row r="883" spans="2:6" x14ac:dyDescent="0.3">
      <c r="B883" t="s">
        <v>8219</v>
      </c>
      <c r="C883">
        <v>96</v>
      </c>
      <c r="E883" t="s">
        <v>8221</v>
      </c>
      <c r="F883">
        <v>311</v>
      </c>
    </row>
    <row r="884" spans="2:6" x14ac:dyDescent="0.3">
      <c r="B884" t="s">
        <v>8219</v>
      </c>
      <c r="C884">
        <v>31</v>
      </c>
      <c r="E884" t="s">
        <v>8221</v>
      </c>
      <c r="F884">
        <v>2</v>
      </c>
    </row>
    <row r="885" spans="2:6" x14ac:dyDescent="0.3">
      <c r="B885" t="s">
        <v>8219</v>
      </c>
      <c r="C885">
        <v>4883</v>
      </c>
      <c r="E885" t="s">
        <v>8221</v>
      </c>
      <c r="F885">
        <v>16</v>
      </c>
    </row>
    <row r="886" spans="2:6" x14ac:dyDescent="0.3">
      <c r="B886" t="s">
        <v>8219</v>
      </c>
      <c r="C886">
        <v>95</v>
      </c>
      <c r="E886" t="s">
        <v>8221</v>
      </c>
      <c r="F886">
        <v>9</v>
      </c>
    </row>
    <row r="887" spans="2:6" x14ac:dyDescent="0.3">
      <c r="B887" t="s">
        <v>8219</v>
      </c>
      <c r="C887">
        <v>2478</v>
      </c>
      <c r="E887" t="s">
        <v>8221</v>
      </c>
      <c r="F887">
        <v>1</v>
      </c>
    </row>
    <row r="888" spans="2:6" x14ac:dyDescent="0.3">
      <c r="B888" t="s">
        <v>8219</v>
      </c>
      <c r="C888">
        <v>1789</v>
      </c>
      <c r="E888" t="s">
        <v>8221</v>
      </c>
      <c r="F888">
        <v>12</v>
      </c>
    </row>
    <row r="889" spans="2:6" x14ac:dyDescent="0.3">
      <c r="B889" t="s">
        <v>8219</v>
      </c>
      <c r="C889">
        <v>680</v>
      </c>
      <c r="E889" t="s">
        <v>8221</v>
      </c>
      <c r="F889">
        <v>0</v>
      </c>
    </row>
    <row r="890" spans="2:6" x14ac:dyDescent="0.3">
      <c r="B890" t="s">
        <v>8219</v>
      </c>
      <c r="C890">
        <v>70</v>
      </c>
      <c r="E890" t="s">
        <v>8221</v>
      </c>
      <c r="F890">
        <v>20</v>
      </c>
    </row>
    <row r="891" spans="2:6" x14ac:dyDescent="0.3">
      <c r="B891" t="s">
        <v>8219</v>
      </c>
      <c r="C891">
        <v>23</v>
      </c>
      <c r="E891" t="s">
        <v>8221</v>
      </c>
      <c r="F891">
        <v>16</v>
      </c>
    </row>
    <row r="892" spans="2:6" x14ac:dyDescent="0.3">
      <c r="B892" t="s">
        <v>8219</v>
      </c>
      <c r="C892">
        <v>4245</v>
      </c>
      <c r="E892" t="s">
        <v>8221</v>
      </c>
      <c r="F892">
        <v>33</v>
      </c>
    </row>
    <row r="893" spans="2:6" x14ac:dyDescent="0.3">
      <c r="B893" t="s">
        <v>8219</v>
      </c>
      <c r="C893">
        <v>943</v>
      </c>
      <c r="E893" t="s">
        <v>8221</v>
      </c>
      <c r="F893">
        <v>2</v>
      </c>
    </row>
    <row r="894" spans="2:6" x14ac:dyDescent="0.3">
      <c r="B894" t="s">
        <v>8219</v>
      </c>
      <c r="C894">
        <v>1876</v>
      </c>
      <c r="E894" t="s">
        <v>8221</v>
      </c>
      <c r="F894">
        <v>6</v>
      </c>
    </row>
    <row r="895" spans="2:6" x14ac:dyDescent="0.3">
      <c r="B895" t="s">
        <v>8219</v>
      </c>
      <c r="C895">
        <v>834</v>
      </c>
      <c r="E895" t="s">
        <v>8221</v>
      </c>
      <c r="F895">
        <v>0</v>
      </c>
    </row>
    <row r="896" spans="2:6" x14ac:dyDescent="0.3">
      <c r="B896" t="s">
        <v>8219</v>
      </c>
      <c r="C896">
        <v>682</v>
      </c>
      <c r="E896" t="s">
        <v>8221</v>
      </c>
      <c r="F896">
        <v>3</v>
      </c>
    </row>
    <row r="897" spans="2:6" x14ac:dyDescent="0.3">
      <c r="B897" t="s">
        <v>8219</v>
      </c>
      <c r="C897">
        <v>147</v>
      </c>
      <c r="E897" t="s">
        <v>8221</v>
      </c>
      <c r="F897">
        <v>0</v>
      </c>
    </row>
    <row r="898" spans="2:6" x14ac:dyDescent="0.3">
      <c r="B898" t="s">
        <v>8219</v>
      </c>
      <c r="C898">
        <v>415</v>
      </c>
      <c r="E898" t="s">
        <v>8221</v>
      </c>
      <c r="F898">
        <v>3</v>
      </c>
    </row>
    <row r="899" spans="2:6" x14ac:dyDescent="0.3">
      <c r="B899" t="s">
        <v>8219</v>
      </c>
      <c r="C899">
        <v>290</v>
      </c>
      <c r="E899" t="s">
        <v>8221</v>
      </c>
      <c r="F899">
        <v>13</v>
      </c>
    </row>
    <row r="900" spans="2:6" x14ac:dyDescent="0.3">
      <c r="B900" t="s">
        <v>8219</v>
      </c>
      <c r="C900">
        <v>365</v>
      </c>
      <c r="E900" t="s">
        <v>8221</v>
      </c>
      <c r="F900">
        <v>6</v>
      </c>
    </row>
    <row r="901" spans="2:6" x14ac:dyDescent="0.3">
      <c r="B901" t="s">
        <v>8219</v>
      </c>
      <c r="C901">
        <v>660</v>
      </c>
      <c r="E901" t="s">
        <v>8221</v>
      </c>
      <c r="F901">
        <v>1</v>
      </c>
    </row>
    <row r="902" spans="2:6" x14ac:dyDescent="0.3">
      <c r="B902" t="s">
        <v>8219</v>
      </c>
      <c r="C902">
        <v>1356</v>
      </c>
      <c r="E902" t="s">
        <v>8221</v>
      </c>
      <c r="F902">
        <v>0</v>
      </c>
    </row>
    <row r="903" spans="2:6" x14ac:dyDescent="0.3">
      <c r="B903" t="s">
        <v>8219</v>
      </c>
      <c r="C903">
        <v>424</v>
      </c>
      <c r="E903" t="s">
        <v>8221</v>
      </c>
      <c r="F903">
        <v>5</v>
      </c>
    </row>
    <row r="904" spans="2:6" x14ac:dyDescent="0.3">
      <c r="B904" t="s">
        <v>8219</v>
      </c>
      <c r="C904">
        <v>33</v>
      </c>
      <c r="E904" t="s">
        <v>8221</v>
      </c>
      <c r="F904">
        <v>0</v>
      </c>
    </row>
    <row r="905" spans="2:6" x14ac:dyDescent="0.3">
      <c r="B905" t="s">
        <v>8219</v>
      </c>
      <c r="C905">
        <v>1633</v>
      </c>
      <c r="E905" t="s">
        <v>8221</v>
      </c>
      <c r="F905">
        <v>36</v>
      </c>
    </row>
    <row r="906" spans="2:6" x14ac:dyDescent="0.3">
      <c r="B906" t="s">
        <v>8219</v>
      </c>
      <c r="C906">
        <v>306</v>
      </c>
      <c r="E906" t="s">
        <v>8221</v>
      </c>
      <c r="F906">
        <v>1</v>
      </c>
    </row>
    <row r="907" spans="2:6" x14ac:dyDescent="0.3">
      <c r="B907" t="s">
        <v>8219</v>
      </c>
      <c r="C907">
        <v>205</v>
      </c>
      <c r="E907" t="s">
        <v>8221</v>
      </c>
      <c r="F907">
        <v>1</v>
      </c>
    </row>
    <row r="908" spans="2:6" x14ac:dyDescent="0.3">
      <c r="B908" t="s">
        <v>8219</v>
      </c>
      <c r="C908">
        <v>1281</v>
      </c>
      <c r="E908" t="s">
        <v>8221</v>
      </c>
      <c r="F908">
        <v>1</v>
      </c>
    </row>
    <row r="909" spans="2:6" x14ac:dyDescent="0.3">
      <c r="B909" t="s">
        <v>8219</v>
      </c>
      <c r="C909">
        <v>103</v>
      </c>
      <c r="E909" t="s">
        <v>8221</v>
      </c>
      <c r="F909">
        <v>9</v>
      </c>
    </row>
    <row r="910" spans="2:6" x14ac:dyDescent="0.3">
      <c r="B910" t="s">
        <v>8219</v>
      </c>
      <c r="C910">
        <v>1513</v>
      </c>
      <c r="E910" t="s">
        <v>8221</v>
      </c>
      <c r="F910">
        <v>1</v>
      </c>
    </row>
    <row r="911" spans="2:6" x14ac:dyDescent="0.3">
      <c r="B911" t="s">
        <v>8219</v>
      </c>
      <c r="C911">
        <v>405</v>
      </c>
      <c r="E911" t="s">
        <v>8221</v>
      </c>
      <c r="F911">
        <v>0</v>
      </c>
    </row>
    <row r="912" spans="2:6" x14ac:dyDescent="0.3">
      <c r="B912" t="s">
        <v>8219</v>
      </c>
      <c r="C912">
        <v>510</v>
      </c>
      <c r="E912" t="s">
        <v>8221</v>
      </c>
      <c r="F912">
        <v>1</v>
      </c>
    </row>
    <row r="913" spans="2:6" x14ac:dyDescent="0.3">
      <c r="B913" t="s">
        <v>8219</v>
      </c>
      <c r="C913">
        <v>1887</v>
      </c>
      <c r="E913" t="s">
        <v>8221</v>
      </c>
      <c r="F913">
        <v>1</v>
      </c>
    </row>
    <row r="914" spans="2:6" x14ac:dyDescent="0.3">
      <c r="B914" t="s">
        <v>8219</v>
      </c>
      <c r="C914">
        <v>701</v>
      </c>
      <c r="E914" t="s">
        <v>8221</v>
      </c>
      <c r="F914">
        <v>4</v>
      </c>
    </row>
    <row r="915" spans="2:6" x14ac:dyDescent="0.3">
      <c r="B915" t="s">
        <v>8219</v>
      </c>
      <c r="C915">
        <v>3863</v>
      </c>
      <c r="E915" t="s">
        <v>8221</v>
      </c>
      <c r="F915">
        <v>2</v>
      </c>
    </row>
    <row r="916" spans="2:6" x14ac:dyDescent="0.3">
      <c r="B916" t="s">
        <v>8219</v>
      </c>
      <c r="C916">
        <v>238</v>
      </c>
      <c r="E916" t="s">
        <v>8221</v>
      </c>
      <c r="F916">
        <v>2</v>
      </c>
    </row>
    <row r="917" spans="2:6" x14ac:dyDescent="0.3">
      <c r="B917" t="s">
        <v>8219</v>
      </c>
      <c r="C917">
        <v>2051</v>
      </c>
      <c r="E917" t="s">
        <v>8221</v>
      </c>
      <c r="F917">
        <v>2</v>
      </c>
    </row>
    <row r="918" spans="2:6" x14ac:dyDescent="0.3">
      <c r="B918" t="s">
        <v>8219</v>
      </c>
      <c r="C918">
        <v>402</v>
      </c>
      <c r="E918" t="s">
        <v>8221</v>
      </c>
      <c r="F918">
        <v>0</v>
      </c>
    </row>
    <row r="919" spans="2:6" x14ac:dyDescent="0.3">
      <c r="B919" t="s">
        <v>8219</v>
      </c>
      <c r="C919">
        <v>253</v>
      </c>
      <c r="E919" t="s">
        <v>8221</v>
      </c>
      <c r="F919">
        <v>2</v>
      </c>
    </row>
    <row r="920" spans="2:6" x14ac:dyDescent="0.3">
      <c r="B920" t="s">
        <v>8219</v>
      </c>
      <c r="C920">
        <v>473</v>
      </c>
      <c r="E920" t="s">
        <v>8221</v>
      </c>
      <c r="F920">
        <v>4</v>
      </c>
    </row>
    <row r="921" spans="2:6" x14ac:dyDescent="0.3">
      <c r="B921" t="s">
        <v>8219</v>
      </c>
      <c r="C921">
        <v>821</v>
      </c>
      <c r="E921" t="s">
        <v>8221</v>
      </c>
      <c r="F921">
        <v>2</v>
      </c>
    </row>
    <row r="922" spans="2:6" x14ac:dyDescent="0.3">
      <c r="B922" t="s">
        <v>8219</v>
      </c>
      <c r="C922">
        <v>388</v>
      </c>
      <c r="E922" t="s">
        <v>8221</v>
      </c>
      <c r="F922">
        <v>0</v>
      </c>
    </row>
    <row r="923" spans="2:6" x14ac:dyDescent="0.3">
      <c r="B923" t="s">
        <v>8219</v>
      </c>
      <c r="C923">
        <v>813</v>
      </c>
      <c r="E923" t="s">
        <v>8221</v>
      </c>
      <c r="F923">
        <v>1</v>
      </c>
    </row>
    <row r="924" spans="2:6" x14ac:dyDescent="0.3">
      <c r="B924" t="s">
        <v>8219</v>
      </c>
      <c r="C924">
        <v>1945</v>
      </c>
      <c r="E924" t="s">
        <v>8221</v>
      </c>
      <c r="F924">
        <v>0</v>
      </c>
    </row>
    <row r="925" spans="2:6" x14ac:dyDescent="0.3">
      <c r="B925" t="s">
        <v>8219</v>
      </c>
      <c r="C925">
        <v>1637</v>
      </c>
      <c r="E925" t="s">
        <v>8221</v>
      </c>
      <c r="F925">
        <v>2</v>
      </c>
    </row>
    <row r="926" spans="2:6" x14ac:dyDescent="0.3">
      <c r="B926" t="s">
        <v>8219</v>
      </c>
      <c r="C926">
        <v>1375</v>
      </c>
      <c r="E926" t="s">
        <v>8221</v>
      </c>
      <c r="F926">
        <v>7</v>
      </c>
    </row>
    <row r="927" spans="2:6" x14ac:dyDescent="0.3">
      <c r="B927" t="s">
        <v>8219</v>
      </c>
      <c r="C927">
        <v>17</v>
      </c>
      <c r="E927" t="s">
        <v>8221</v>
      </c>
      <c r="F927">
        <v>5</v>
      </c>
    </row>
    <row r="928" spans="2:6" x14ac:dyDescent="0.3">
      <c r="B928" t="s">
        <v>8219</v>
      </c>
      <c r="C928">
        <v>354</v>
      </c>
      <c r="E928" t="s">
        <v>8221</v>
      </c>
      <c r="F928">
        <v>0</v>
      </c>
    </row>
    <row r="929" spans="2:6" x14ac:dyDescent="0.3">
      <c r="B929" t="s">
        <v>8219</v>
      </c>
      <c r="C929">
        <v>191</v>
      </c>
      <c r="E929" t="s">
        <v>8221</v>
      </c>
      <c r="F929">
        <v>0</v>
      </c>
    </row>
    <row r="930" spans="2:6" x14ac:dyDescent="0.3">
      <c r="B930" t="s">
        <v>8219</v>
      </c>
      <c r="C930">
        <v>303</v>
      </c>
      <c r="E930" t="s">
        <v>8221</v>
      </c>
      <c r="F930">
        <v>0</v>
      </c>
    </row>
    <row r="931" spans="2:6" x14ac:dyDescent="0.3">
      <c r="B931" t="s">
        <v>8219</v>
      </c>
      <c r="C931">
        <v>137</v>
      </c>
      <c r="E931" t="s">
        <v>8221</v>
      </c>
      <c r="F931">
        <v>2</v>
      </c>
    </row>
    <row r="932" spans="2:6" x14ac:dyDescent="0.3">
      <c r="B932" t="s">
        <v>8219</v>
      </c>
      <c r="C932">
        <v>41</v>
      </c>
      <c r="E932" t="s">
        <v>8221</v>
      </c>
      <c r="F932">
        <v>0</v>
      </c>
    </row>
    <row r="933" spans="2:6" x14ac:dyDescent="0.3">
      <c r="B933" t="s">
        <v>8219</v>
      </c>
      <c r="C933">
        <v>398</v>
      </c>
      <c r="E933" t="s">
        <v>8221</v>
      </c>
      <c r="F933">
        <v>0</v>
      </c>
    </row>
    <row r="934" spans="2:6" x14ac:dyDescent="0.3">
      <c r="B934" t="s">
        <v>8219</v>
      </c>
      <c r="C934">
        <v>1737</v>
      </c>
      <c r="E934" t="s">
        <v>8221</v>
      </c>
      <c r="F934">
        <v>28</v>
      </c>
    </row>
    <row r="935" spans="2:6" x14ac:dyDescent="0.3">
      <c r="B935" t="s">
        <v>8219</v>
      </c>
      <c r="C935">
        <v>971</v>
      </c>
      <c r="E935" t="s">
        <v>8221</v>
      </c>
      <c r="F935">
        <v>2</v>
      </c>
    </row>
    <row r="936" spans="2:6" x14ac:dyDescent="0.3">
      <c r="B936" t="s">
        <v>8219</v>
      </c>
      <c r="C936">
        <v>183</v>
      </c>
      <c r="E936" t="s">
        <v>8221</v>
      </c>
      <c r="F936">
        <v>0</v>
      </c>
    </row>
    <row r="937" spans="2:6" x14ac:dyDescent="0.3">
      <c r="B937" t="s">
        <v>8219</v>
      </c>
      <c r="C937">
        <v>4562</v>
      </c>
      <c r="E937" t="s">
        <v>8221</v>
      </c>
      <c r="F937">
        <v>0</v>
      </c>
    </row>
    <row r="938" spans="2:6" x14ac:dyDescent="0.3">
      <c r="B938" t="s">
        <v>8219</v>
      </c>
      <c r="C938">
        <v>26457</v>
      </c>
      <c r="E938" t="s">
        <v>8221</v>
      </c>
      <c r="F938">
        <v>0</v>
      </c>
    </row>
    <row r="939" spans="2:6" x14ac:dyDescent="0.3">
      <c r="B939" t="s">
        <v>8219</v>
      </c>
      <c r="C939">
        <v>162</v>
      </c>
      <c r="E939" t="s">
        <v>8221</v>
      </c>
      <c r="F939">
        <v>4</v>
      </c>
    </row>
    <row r="940" spans="2:6" x14ac:dyDescent="0.3">
      <c r="B940" t="s">
        <v>8219</v>
      </c>
      <c r="C940">
        <v>479</v>
      </c>
      <c r="E940" t="s">
        <v>8221</v>
      </c>
      <c r="F940">
        <v>12</v>
      </c>
    </row>
    <row r="941" spans="2:6" x14ac:dyDescent="0.3">
      <c r="B941" t="s">
        <v>8219</v>
      </c>
      <c r="C941">
        <v>426</v>
      </c>
      <c r="E941" t="s">
        <v>8221</v>
      </c>
      <c r="F941">
        <v>0</v>
      </c>
    </row>
    <row r="942" spans="2:6" x14ac:dyDescent="0.3">
      <c r="B942" t="s">
        <v>8219</v>
      </c>
      <c r="C942">
        <v>450</v>
      </c>
      <c r="E942" t="s">
        <v>8221</v>
      </c>
      <c r="F942">
        <v>33</v>
      </c>
    </row>
    <row r="943" spans="2:6" x14ac:dyDescent="0.3">
      <c r="B943" t="s">
        <v>8219</v>
      </c>
      <c r="C943">
        <v>1780</v>
      </c>
      <c r="E943" t="s">
        <v>8221</v>
      </c>
      <c r="F943">
        <v>0</v>
      </c>
    </row>
    <row r="944" spans="2:6" x14ac:dyDescent="0.3">
      <c r="B944" t="s">
        <v>8219</v>
      </c>
      <c r="C944">
        <v>122</v>
      </c>
      <c r="E944" t="s">
        <v>8221</v>
      </c>
      <c r="F944">
        <v>4</v>
      </c>
    </row>
    <row r="945" spans="2:6" x14ac:dyDescent="0.3">
      <c r="B945" t="s">
        <v>8219</v>
      </c>
      <c r="C945">
        <v>95</v>
      </c>
      <c r="E945" t="s">
        <v>8221</v>
      </c>
      <c r="F945">
        <v>0</v>
      </c>
    </row>
    <row r="946" spans="2:6" x14ac:dyDescent="0.3">
      <c r="B946" t="s">
        <v>8219</v>
      </c>
      <c r="C946">
        <v>325</v>
      </c>
      <c r="E946" t="s">
        <v>8221</v>
      </c>
      <c r="F946">
        <v>11</v>
      </c>
    </row>
    <row r="947" spans="2:6" x14ac:dyDescent="0.3">
      <c r="B947" t="s">
        <v>8219</v>
      </c>
      <c r="C947">
        <v>353</v>
      </c>
      <c r="E947" t="s">
        <v>8221</v>
      </c>
      <c r="F947">
        <v>1</v>
      </c>
    </row>
    <row r="948" spans="2:6" x14ac:dyDescent="0.3">
      <c r="B948" t="s">
        <v>8219</v>
      </c>
      <c r="C948">
        <v>105</v>
      </c>
      <c r="E948" t="s">
        <v>8221</v>
      </c>
      <c r="F948">
        <v>5</v>
      </c>
    </row>
    <row r="949" spans="2:6" x14ac:dyDescent="0.3">
      <c r="B949" t="s">
        <v>8219</v>
      </c>
      <c r="C949">
        <v>729</v>
      </c>
      <c r="E949" t="s">
        <v>8221</v>
      </c>
      <c r="F949">
        <v>0</v>
      </c>
    </row>
    <row r="950" spans="2:6" x14ac:dyDescent="0.3">
      <c r="B950" t="s">
        <v>8219</v>
      </c>
      <c r="C950">
        <v>454</v>
      </c>
      <c r="E950" t="s">
        <v>8221</v>
      </c>
      <c r="F950">
        <v>1</v>
      </c>
    </row>
    <row r="951" spans="2:6" x14ac:dyDescent="0.3">
      <c r="B951" t="s">
        <v>8219</v>
      </c>
      <c r="C951">
        <v>539</v>
      </c>
      <c r="E951" t="s">
        <v>8221</v>
      </c>
      <c r="F951">
        <v>1</v>
      </c>
    </row>
    <row r="952" spans="2:6" x14ac:dyDescent="0.3">
      <c r="B952" t="s">
        <v>8219</v>
      </c>
      <c r="C952">
        <v>79</v>
      </c>
      <c r="E952" t="s">
        <v>8221</v>
      </c>
      <c r="F952">
        <v>6</v>
      </c>
    </row>
    <row r="953" spans="2:6" x14ac:dyDescent="0.3">
      <c r="B953" t="s">
        <v>8219</v>
      </c>
      <c r="C953">
        <v>94</v>
      </c>
      <c r="E953" t="s">
        <v>8221</v>
      </c>
      <c r="F953">
        <v>8</v>
      </c>
    </row>
    <row r="954" spans="2:6" x14ac:dyDescent="0.3">
      <c r="B954" t="s">
        <v>8219</v>
      </c>
      <c r="C954">
        <v>625</v>
      </c>
      <c r="E954" t="s">
        <v>8221</v>
      </c>
      <c r="F954">
        <v>1</v>
      </c>
    </row>
    <row r="955" spans="2:6" x14ac:dyDescent="0.3">
      <c r="B955" t="s">
        <v>8219</v>
      </c>
      <c r="C955">
        <v>508</v>
      </c>
      <c r="E955" t="s">
        <v>8221</v>
      </c>
      <c r="F955">
        <v>0</v>
      </c>
    </row>
    <row r="956" spans="2:6" x14ac:dyDescent="0.3">
      <c r="B956" t="s">
        <v>8219</v>
      </c>
      <c r="C956">
        <v>531</v>
      </c>
      <c r="E956" t="s">
        <v>8221</v>
      </c>
      <c r="F956">
        <v>2</v>
      </c>
    </row>
    <row r="957" spans="2:6" x14ac:dyDescent="0.3">
      <c r="B957" t="s">
        <v>8219</v>
      </c>
      <c r="C957">
        <v>158</v>
      </c>
      <c r="E957" t="s">
        <v>8221</v>
      </c>
      <c r="F957">
        <v>1</v>
      </c>
    </row>
    <row r="958" spans="2:6" x14ac:dyDescent="0.3">
      <c r="B958" t="s">
        <v>8219</v>
      </c>
      <c r="C958">
        <v>508</v>
      </c>
      <c r="E958" t="s">
        <v>8221</v>
      </c>
      <c r="F958">
        <v>0</v>
      </c>
    </row>
    <row r="959" spans="2:6" x14ac:dyDescent="0.3">
      <c r="B959" t="s">
        <v>8219</v>
      </c>
      <c r="C959">
        <v>644</v>
      </c>
      <c r="E959" t="s">
        <v>8221</v>
      </c>
      <c r="F959">
        <v>1</v>
      </c>
    </row>
    <row r="960" spans="2:6" x14ac:dyDescent="0.3">
      <c r="B960" t="s">
        <v>8219</v>
      </c>
      <c r="C960">
        <v>848</v>
      </c>
      <c r="E960" t="s">
        <v>8221</v>
      </c>
      <c r="F960">
        <v>19</v>
      </c>
    </row>
    <row r="961" spans="2:6" x14ac:dyDescent="0.3">
      <c r="B961" t="s">
        <v>8219</v>
      </c>
      <c r="C961">
        <v>429</v>
      </c>
      <c r="E961" t="s">
        <v>8221</v>
      </c>
      <c r="F961">
        <v>27</v>
      </c>
    </row>
    <row r="962" spans="2:6" x14ac:dyDescent="0.3">
      <c r="B962" t="s">
        <v>8219</v>
      </c>
      <c r="C962">
        <v>204</v>
      </c>
      <c r="E962" t="s">
        <v>8221</v>
      </c>
      <c r="F962">
        <v>7</v>
      </c>
    </row>
    <row r="963" spans="2:6" x14ac:dyDescent="0.3">
      <c r="B963" t="s">
        <v>8219</v>
      </c>
      <c r="C963">
        <v>379</v>
      </c>
      <c r="E963" t="s">
        <v>8221</v>
      </c>
      <c r="F963">
        <v>14</v>
      </c>
    </row>
    <row r="964" spans="2:6" x14ac:dyDescent="0.3">
      <c r="B964" t="s">
        <v>8219</v>
      </c>
      <c r="C964">
        <v>271</v>
      </c>
      <c r="E964" t="s">
        <v>8221</v>
      </c>
      <c r="F964">
        <v>5</v>
      </c>
    </row>
    <row r="965" spans="2:6" x14ac:dyDescent="0.3">
      <c r="B965" t="s">
        <v>8219</v>
      </c>
      <c r="C965">
        <v>120</v>
      </c>
      <c r="E965" t="s">
        <v>8221</v>
      </c>
      <c r="F965">
        <v>30</v>
      </c>
    </row>
    <row r="966" spans="2:6" x14ac:dyDescent="0.3">
      <c r="B966" t="s">
        <v>8219</v>
      </c>
      <c r="C966">
        <v>140</v>
      </c>
      <c r="E966" t="s">
        <v>8221</v>
      </c>
      <c r="F966">
        <v>1</v>
      </c>
    </row>
    <row r="967" spans="2:6" x14ac:dyDescent="0.3">
      <c r="B967" t="s">
        <v>8219</v>
      </c>
      <c r="C967">
        <v>193</v>
      </c>
      <c r="E967" t="s">
        <v>8221</v>
      </c>
      <c r="F967">
        <v>0</v>
      </c>
    </row>
    <row r="968" spans="2:6" x14ac:dyDescent="0.3">
      <c r="B968" t="s">
        <v>8219</v>
      </c>
      <c r="C968">
        <v>180</v>
      </c>
      <c r="E968" t="s">
        <v>8221</v>
      </c>
      <c r="F968">
        <v>60</v>
      </c>
    </row>
    <row r="969" spans="2:6" x14ac:dyDescent="0.3">
      <c r="B969" t="s">
        <v>8219</v>
      </c>
      <c r="C969">
        <v>263</v>
      </c>
      <c r="E969" t="s">
        <v>8221</v>
      </c>
      <c r="F969">
        <v>84</v>
      </c>
    </row>
    <row r="970" spans="2:6" x14ac:dyDescent="0.3">
      <c r="B970" t="s">
        <v>8219</v>
      </c>
      <c r="C970">
        <v>217</v>
      </c>
      <c r="E970" t="s">
        <v>8221</v>
      </c>
      <c r="F970">
        <v>47</v>
      </c>
    </row>
    <row r="971" spans="2:6" x14ac:dyDescent="0.3">
      <c r="B971" t="s">
        <v>8219</v>
      </c>
      <c r="C971">
        <v>443</v>
      </c>
      <c r="E971" t="s">
        <v>8221</v>
      </c>
      <c r="F971">
        <v>66</v>
      </c>
    </row>
    <row r="972" spans="2:6" x14ac:dyDescent="0.3">
      <c r="B972" t="s">
        <v>8219</v>
      </c>
      <c r="C972">
        <v>1373</v>
      </c>
      <c r="E972" t="s">
        <v>8221</v>
      </c>
      <c r="F972">
        <v>171</v>
      </c>
    </row>
    <row r="973" spans="2:6" x14ac:dyDescent="0.3">
      <c r="B973" t="s">
        <v>8219</v>
      </c>
      <c r="C973">
        <v>742</v>
      </c>
      <c r="E973" t="s">
        <v>8221</v>
      </c>
      <c r="F973">
        <v>29</v>
      </c>
    </row>
    <row r="974" spans="2:6" x14ac:dyDescent="0.3">
      <c r="B974" t="s">
        <v>8219</v>
      </c>
      <c r="C974">
        <v>170</v>
      </c>
      <c r="E974" t="s">
        <v>8221</v>
      </c>
      <c r="F974">
        <v>9</v>
      </c>
    </row>
    <row r="975" spans="2:6" x14ac:dyDescent="0.3">
      <c r="B975" t="s">
        <v>8219</v>
      </c>
      <c r="C975">
        <v>242</v>
      </c>
      <c r="E975" t="s">
        <v>8221</v>
      </c>
      <c r="F975">
        <v>27</v>
      </c>
    </row>
    <row r="976" spans="2:6" x14ac:dyDescent="0.3">
      <c r="B976" t="s">
        <v>8219</v>
      </c>
      <c r="C976">
        <v>541</v>
      </c>
      <c r="E976" t="s">
        <v>8221</v>
      </c>
      <c r="F976">
        <v>2</v>
      </c>
    </row>
    <row r="977" spans="2:6" x14ac:dyDescent="0.3">
      <c r="B977" t="s">
        <v>8219</v>
      </c>
      <c r="C977">
        <v>121</v>
      </c>
      <c r="E977" t="s">
        <v>8221</v>
      </c>
      <c r="F977">
        <v>3</v>
      </c>
    </row>
    <row r="978" spans="2:6" x14ac:dyDescent="0.3">
      <c r="B978" t="s">
        <v>8219</v>
      </c>
      <c r="C978">
        <v>621</v>
      </c>
      <c r="E978" t="s">
        <v>8221</v>
      </c>
      <c r="F978">
        <v>4</v>
      </c>
    </row>
    <row r="979" spans="2:6" x14ac:dyDescent="0.3">
      <c r="B979" t="s">
        <v>8219</v>
      </c>
      <c r="C979">
        <v>101</v>
      </c>
      <c r="E979" t="s">
        <v>8221</v>
      </c>
      <c r="F979">
        <v>2</v>
      </c>
    </row>
    <row r="980" spans="2:6" x14ac:dyDescent="0.3">
      <c r="B980" t="s">
        <v>8219</v>
      </c>
      <c r="C980">
        <v>554</v>
      </c>
      <c r="E980" t="s">
        <v>8221</v>
      </c>
      <c r="F980">
        <v>20</v>
      </c>
    </row>
    <row r="981" spans="2:6" x14ac:dyDescent="0.3">
      <c r="B981" t="s">
        <v>8219</v>
      </c>
      <c r="C981">
        <v>666</v>
      </c>
      <c r="E981" t="s">
        <v>8221</v>
      </c>
      <c r="F981">
        <v>3</v>
      </c>
    </row>
    <row r="982" spans="2:6" x14ac:dyDescent="0.3">
      <c r="B982" t="s">
        <v>8219</v>
      </c>
      <c r="C982">
        <v>410</v>
      </c>
      <c r="E982" t="s">
        <v>8221</v>
      </c>
      <c r="F982">
        <v>4</v>
      </c>
    </row>
    <row r="983" spans="2:6" x14ac:dyDescent="0.3">
      <c r="B983" t="s">
        <v>8219</v>
      </c>
      <c r="C983">
        <v>375</v>
      </c>
      <c r="E983" t="s">
        <v>8221</v>
      </c>
      <c r="F983">
        <v>1</v>
      </c>
    </row>
    <row r="984" spans="2:6" x14ac:dyDescent="0.3">
      <c r="B984" t="s">
        <v>8219</v>
      </c>
      <c r="C984">
        <v>1364</v>
      </c>
      <c r="E984" t="s">
        <v>8221</v>
      </c>
      <c r="F984">
        <v>0</v>
      </c>
    </row>
    <row r="985" spans="2:6" x14ac:dyDescent="0.3">
      <c r="B985" t="s">
        <v>8219</v>
      </c>
      <c r="C985">
        <v>35</v>
      </c>
      <c r="E985" t="s">
        <v>8221</v>
      </c>
      <c r="F985">
        <v>0</v>
      </c>
    </row>
    <row r="986" spans="2:6" x14ac:dyDescent="0.3">
      <c r="B986" t="s">
        <v>8219</v>
      </c>
      <c r="C986">
        <v>203</v>
      </c>
      <c r="E986" t="s">
        <v>8221</v>
      </c>
      <c r="F986">
        <v>14</v>
      </c>
    </row>
    <row r="987" spans="2:6" x14ac:dyDescent="0.3">
      <c r="B987" t="s">
        <v>8219</v>
      </c>
      <c r="C987">
        <v>49</v>
      </c>
      <c r="E987" t="s">
        <v>8221</v>
      </c>
      <c r="F987">
        <v>1</v>
      </c>
    </row>
    <row r="988" spans="2:6" x14ac:dyDescent="0.3">
      <c r="B988" t="s">
        <v>8219</v>
      </c>
      <c r="C988">
        <v>5812</v>
      </c>
      <c r="E988" t="s">
        <v>8221</v>
      </c>
      <c r="F988">
        <v>118</v>
      </c>
    </row>
    <row r="989" spans="2:6" x14ac:dyDescent="0.3">
      <c r="B989" t="s">
        <v>8219</v>
      </c>
      <c r="C989">
        <v>1556</v>
      </c>
      <c r="E989" t="s">
        <v>8221</v>
      </c>
      <c r="F989">
        <v>2</v>
      </c>
    </row>
    <row r="990" spans="2:6" x14ac:dyDescent="0.3">
      <c r="B990" t="s">
        <v>8219</v>
      </c>
      <c r="C990">
        <v>65</v>
      </c>
      <c r="E990" t="s">
        <v>8221</v>
      </c>
      <c r="F990">
        <v>1</v>
      </c>
    </row>
    <row r="991" spans="2:6" x14ac:dyDescent="0.3">
      <c r="B991" t="s">
        <v>8219</v>
      </c>
      <c r="C991">
        <v>10</v>
      </c>
      <c r="E991" t="s">
        <v>8221</v>
      </c>
      <c r="F991">
        <v>3</v>
      </c>
    </row>
    <row r="992" spans="2:6" x14ac:dyDescent="0.3">
      <c r="B992" t="s">
        <v>8219</v>
      </c>
      <c r="C992">
        <v>76</v>
      </c>
      <c r="E992" t="s">
        <v>8221</v>
      </c>
      <c r="F992">
        <v>1</v>
      </c>
    </row>
    <row r="993" spans="2:6" x14ac:dyDescent="0.3">
      <c r="B993" t="s">
        <v>8219</v>
      </c>
      <c r="C993">
        <v>263</v>
      </c>
      <c r="E993" t="s">
        <v>8221</v>
      </c>
      <c r="F993">
        <v>3</v>
      </c>
    </row>
    <row r="994" spans="2:6" x14ac:dyDescent="0.3">
      <c r="B994" t="s">
        <v>8219</v>
      </c>
      <c r="C994">
        <v>1530</v>
      </c>
      <c r="E994" t="s">
        <v>8221</v>
      </c>
      <c r="F994">
        <v>38</v>
      </c>
    </row>
    <row r="995" spans="2:6" x14ac:dyDescent="0.3">
      <c r="B995" t="s">
        <v>8219</v>
      </c>
      <c r="C995">
        <v>278</v>
      </c>
      <c r="E995" t="s">
        <v>8221</v>
      </c>
      <c r="F995">
        <v>52</v>
      </c>
    </row>
    <row r="996" spans="2:6" x14ac:dyDescent="0.3">
      <c r="B996" t="s">
        <v>8219</v>
      </c>
      <c r="C996">
        <v>350</v>
      </c>
      <c r="E996" t="s">
        <v>8221</v>
      </c>
      <c r="F996">
        <v>2</v>
      </c>
    </row>
    <row r="997" spans="2:6" x14ac:dyDescent="0.3">
      <c r="B997" t="s">
        <v>8219</v>
      </c>
      <c r="C997">
        <v>470</v>
      </c>
      <c r="E997" t="s">
        <v>8221</v>
      </c>
      <c r="F997">
        <v>0</v>
      </c>
    </row>
    <row r="998" spans="2:6" x14ac:dyDescent="0.3">
      <c r="B998" t="s">
        <v>8219</v>
      </c>
      <c r="C998">
        <v>3</v>
      </c>
      <c r="E998" t="s">
        <v>8221</v>
      </c>
      <c r="F998">
        <v>4</v>
      </c>
    </row>
    <row r="999" spans="2:6" x14ac:dyDescent="0.3">
      <c r="B999" t="s">
        <v>8219</v>
      </c>
      <c r="C999">
        <v>8200</v>
      </c>
      <c r="E999" t="s">
        <v>8221</v>
      </c>
      <c r="F999">
        <v>4</v>
      </c>
    </row>
    <row r="1000" spans="2:6" x14ac:dyDescent="0.3">
      <c r="B1000" t="s">
        <v>8219</v>
      </c>
      <c r="C1000">
        <v>8359</v>
      </c>
      <c r="E1000" t="s">
        <v>8221</v>
      </c>
      <c r="F1000">
        <v>18</v>
      </c>
    </row>
    <row r="1001" spans="2:6" x14ac:dyDescent="0.3">
      <c r="B1001" t="s">
        <v>8219</v>
      </c>
      <c r="C1001">
        <v>188</v>
      </c>
      <c r="E1001" t="s">
        <v>8221</v>
      </c>
      <c r="F1001">
        <v>0</v>
      </c>
    </row>
    <row r="1002" spans="2:6" x14ac:dyDescent="0.3">
      <c r="B1002" t="s">
        <v>8219</v>
      </c>
      <c r="C1002">
        <v>48</v>
      </c>
      <c r="E1002" t="s">
        <v>8221</v>
      </c>
      <c r="F1002">
        <v>22</v>
      </c>
    </row>
    <row r="1003" spans="2:6" x14ac:dyDescent="0.3">
      <c r="B1003" t="s">
        <v>8219</v>
      </c>
      <c r="C1003">
        <v>607</v>
      </c>
      <c r="E1003" t="s">
        <v>8221</v>
      </c>
      <c r="F1003">
        <v>49</v>
      </c>
    </row>
    <row r="1004" spans="2:6" x14ac:dyDescent="0.3">
      <c r="B1004" t="s">
        <v>8219</v>
      </c>
      <c r="C1004">
        <v>50</v>
      </c>
      <c r="E1004" t="s">
        <v>8221</v>
      </c>
      <c r="F1004">
        <v>19</v>
      </c>
    </row>
    <row r="1005" spans="2:6" x14ac:dyDescent="0.3">
      <c r="B1005" t="s">
        <v>8219</v>
      </c>
      <c r="C1005">
        <v>55</v>
      </c>
      <c r="E1005" t="s">
        <v>8221</v>
      </c>
      <c r="F1005">
        <v>4</v>
      </c>
    </row>
    <row r="1006" spans="2:6" x14ac:dyDescent="0.3">
      <c r="B1006" t="s">
        <v>8219</v>
      </c>
      <c r="C1006">
        <v>38</v>
      </c>
      <c r="E1006" t="s">
        <v>8221</v>
      </c>
      <c r="F1006">
        <v>4</v>
      </c>
    </row>
    <row r="1007" spans="2:6" x14ac:dyDescent="0.3">
      <c r="B1007" t="s">
        <v>8219</v>
      </c>
      <c r="C1007">
        <v>25</v>
      </c>
      <c r="E1007" t="s">
        <v>8221</v>
      </c>
      <c r="F1007">
        <v>2</v>
      </c>
    </row>
    <row r="1008" spans="2:6" x14ac:dyDescent="0.3">
      <c r="B1008" t="s">
        <v>8219</v>
      </c>
      <c r="C1008">
        <v>46</v>
      </c>
      <c r="E1008" t="s">
        <v>8221</v>
      </c>
      <c r="F1008">
        <v>0</v>
      </c>
    </row>
    <row r="1009" spans="2:6" x14ac:dyDescent="0.3">
      <c r="B1009" t="s">
        <v>8219</v>
      </c>
      <c r="C1009">
        <v>83</v>
      </c>
      <c r="E1009" t="s">
        <v>8221</v>
      </c>
      <c r="F1009">
        <v>0</v>
      </c>
    </row>
    <row r="1010" spans="2:6" x14ac:dyDescent="0.3">
      <c r="B1010" t="s">
        <v>8219</v>
      </c>
      <c r="C1010">
        <v>35</v>
      </c>
      <c r="E1010" t="s">
        <v>8221</v>
      </c>
      <c r="F1010">
        <v>14</v>
      </c>
    </row>
    <row r="1011" spans="2:6" x14ac:dyDescent="0.3">
      <c r="B1011" t="s">
        <v>8219</v>
      </c>
      <c r="C1011">
        <v>25</v>
      </c>
      <c r="E1011" t="s">
        <v>8221</v>
      </c>
      <c r="F1011">
        <v>8</v>
      </c>
    </row>
    <row r="1012" spans="2:6" x14ac:dyDescent="0.3">
      <c r="B1012" t="s">
        <v>8219</v>
      </c>
      <c r="C1012">
        <v>75</v>
      </c>
      <c r="E1012" t="s">
        <v>8221</v>
      </c>
      <c r="F1012">
        <v>0</v>
      </c>
    </row>
    <row r="1013" spans="2:6" x14ac:dyDescent="0.3">
      <c r="B1013" t="s">
        <v>8219</v>
      </c>
      <c r="C1013">
        <v>62</v>
      </c>
      <c r="E1013" t="s">
        <v>8221</v>
      </c>
      <c r="F1013">
        <v>15</v>
      </c>
    </row>
    <row r="1014" spans="2:6" x14ac:dyDescent="0.3">
      <c r="B1014" t="s">
        <v>8219</v>
      </c>
      <c r="C1014">
        <v>160</v>
      </c>
      <c r="E1014" t="s">
        <v>8221</v>
      </c>
      <c r="F1014">
        <v>33</v>
      </c>
    </row>
    <row r="1015" spans="2:6" x14ac:dyDescent="0.3">
      <c r="B1015" t="s">
        <v>8219</v>
      </c>
      <c r="C1015">
        <v>246</v>
      </c>
      <c r="E1015" t="s">
        <v>8221</v>
      </c>
      <c r="F1015">
        <v>2</v>
      </c>
    </row>
    <row r="1016" spans="2:6" x14ac:dyDescent="0.3">
      <c r="B1016" t="s">
        <v>8219</v>
      </c>
      <c r="C1016">
        <v>55</v>
      </c>
      <c r="E1016" t="s">
        <v>8221</v>
      </c>
      <c r="F1016">
        <v>6</v>
      </c>
    </row>
    <row r="1017" spans="2:6" x14ac:dyDescent="0.3">
      <c r="B1017" t="s">
        <v>8219</v>
      </c>
      <c r="C1017">
        <v>23</v>
      </c>
      <c r="E1017" t="s">
        <v>8221</v>
      </c>
      <c r="F1017">
        <v>2</v>
      </c>
    </row>
    <row r="1018" spans="2:6" x14ac:dyDescent="0.3">
      <c r="B1018" t="s">
        <v>8219</v>
      </c>
      <c r="C1018">
        <v>72</v>
      </c>
      <c r="E1018" t="s">
        <v>8221</v>
      </c>
      <c r="F1018">
        <v>0</v>
      </c>
    </row>
    <row r="1019" spans="2:6" x14ac:dyDescent="0.3">
      <c r="B1019" t="s">
        <v>8219</v>
      </c>
      <c r="C1019">
        <v>22</v>
      </c>
      <c r="E1019" t="s">
        <v>8221</v>
      </c>
      <c r="F1019">
        <v>4</v>
      </c>
    </row>
    <row r="1020" spans="2:6" x14ac:dyDescent="0.3">
      <c r="B1020" t="s">
        <v>8219</v>
      </c>
      <c r="C1020">
        <v>14</v>
      </c>
      <c r="E1020" t="s">
        <v>8221</v>
      </c>
      <c r="F1020">
        <v>1</v>
      </c>
    </row>
    <row r="1021" spans="2:6" x14ac:dyDescent="0.3">
      <c r="B1021" t="s">
        <v>8219</v>
      </c>
      <c r="C1021">
        <v>38</v>
      </c>
      <c r="E1021" t="s">
        <v>8221</v>
      </c>
      <c r="F1021">
        <v>3</v>
      </c>
    </row>
    <row r="1022" spans="2:6" x14ac:dyDescent="0.3">
      <c r="B1022" t="s">
        <v>8219</v>
      </c>
      <c r="C1022">
        <v>32</v>
      </c>
      <c r="E1022" t="s">
        <v>8221</v>
      </c>
      <c r="F1022">
        <v>4</v>
      </c>
    </row>
    <row r="1023" spans="2:6" x14ac:dyDescent="0.3">
      <c r="B1023" t="s">
        <v>8219</v>
      </c>
      <c r="C1023">
        <v>63</v>
      </c>
      <c r="E1023" t="s">
        <v>8221</v>
      </c>
      <c r="F1023">
        <v>0</v>
      </c>
    </row>
    <row r="1024" spans="2:6" x14ac:dyDescent="0.3">
      <c r="B1024" t="s">
        <v>8219</v>
      </c>
      <c r="C1024">
        <v>27</v>
      </c>
      <c r="E1024" t="s">
        <v>8221</v>
      </c>
      <c r="F1024">
        <v>4</v>
      </c>
    </row>
    <row r="1025" spans="2:6" x14ac:dyDescent="0.3">
      <c r="B1025" t="s">
        <v>8219</v>
      </c>
      <c r="C1025">
        <v>44</v>
      </c>
      <c r="E1025" t="s">
        <v>8221</v>
      </c>
      <c r="F1025">
        <v>3</v>
      </c>
    </row>
    <row r="1026" spans="2:6" x14ac:dyDescent="0.3">
      <c r="B1026" t="s">
        <v>8219</v>
      </c>
      <c r="C1026">
        <v>38</v>
      </c>
      <c r="E1026" t="s">
        <v>8221</v>
      </c>
      <c r="F1026">
        <v>34</v>
      </c>
    </row>
    <row r="1027" spans="2:6" x14ac:dyDescent="0.3">
      <c r="B1027" t="s">
        <v>8219</v>
      </c>
      <c r="C1027">
        <v>115</v>
      </c>
      <c r="E1027" t="s">
        <v>8221</v>
      </c>
      <c r="F1027">
        <v>2</v>
      </c>
    </row>
    <row r="1028" spans="2:6" x14ac:dyDescent="0.3">
      <c r="B1028" t="s">
        <v>8219</v>
      </c>
      <c r="C1028">
        <v>37</v>
      </c>
      <c r="E1028" t="s">
        <v>8221</v>
      </c>
      <c r="F1028">
        <v>33</v>
      </c>
    </row>
    <row r="1029" spans="2:6" x14ac:dyDescent="0.3">
      <c r="B1029" t="s">
        <v>8219</v>
      </c>
      <c r="C1029">
        <v>99</v>
      </c>
      <c r="E1029" t="s">
        <v>8221</v>
      </c>
      <c r="F1029">
        <v>0</v>
      </c>
    </row>
    <row r="1030" spans="2:6" x14ac:dyDescent="0.3">
      <c r="B1030" t="s">
        <v>8219</v>
      </c>
      <c r="C1030">
        <v>44</v>
      </c>
      <c r="E1030" t="s">
        <v>8221</v>
      </c>
      <c r="F1030">
        <v>0</v>
      </c>
    </row>
    <row r="1031" spans="2:6" x14ac:dyDescent="0.3">
      <c r="B1031" t="s">
        <v>8219</v>
      </c>
      <c r="C1031">
        <v>58</v>
      </c>
      <c r="E1031" t="s">
        <v>8221</v>
      </c>
      <c r="F1031">
        <v>1</v>
      </c>
    </row>
    <row r="1032" spans="2:6" x14ac:dyDescent="0.3">
      <c r="B1032" t="s">
        <v>8219</v>
      </c>
      <c r="C1032">
        <v>191</v>
      </c>
      <c r="E1032" t="s">
        <v>8221</v>
      </c>
      <c r="F1032">
        <v>13</v>
      </c>
    </row>
    <row r="1033" spans="2:6" x14ac:dyDescent="0.3">
      <c r="B1033" t="s">
        <v>8219</v>
      </c>
      <c r="C1033">
        <v>40</v>
      </c>
      <c r="E1033" t="s">
        <v>8221</v>
      </c>
      <c r="F1033">
        <v>2</v>
      </c>
    </row>
    <row r="1034" spans="2:6" x14ac:dyDescent="0.3">
      <c r="B1034" t="s">
        <v>8219</v>
      </c>
      <c r="C1034">
        <v>38</v>
      </c>
      <c r="E1034" t="s">
        <v>8221</v>
      </c>
      <c r="F1034">
        <v>36</v>
      </c>
    </row>
    <row r="1035" spans="2:6" x14ac:dyDescent="0.3">
      <c r="B1035" t="s">
        <v>8219</v>
      </c>
      <c r="C1035">
        <v>39</v>
      </c>
      <c r="E1035" t="s">
        <v>8221</v>
      </c>
      <c r="F1035">
        <v>1</v>
      </c>
    </row>
    <row r="1036" spans="2:6" x14ac:dyDescent="0.3">
      <c r="B1036" t="s">
        <v>8219</v>
      </c>
      <c r="C1036">
        <v>11</v>
      </c>
      <c r="E1036" t="s">
        <v>8221</v>
      </c>
      <c r="F1036">
        <v>15</v>
      </c>
    </row>
    <row r="1037" spans="2:6" x14ac:dyDescent="0.3">
      <c r="B1037" t="s">
        <v>8219</v>
      </c>
      <c r="C1037">
        <v>107</v>
      </c>
      <c r="E1037" t="s">
        <v>8221</v>
      </c>
      <c r="F1037">
        <v>1</v>
      </c>
    </row>
    <row r="1038" spans="2:6" x14ac:dyDescent="0.3">
      <c r="B1038" t="s">
        <v>8219</v>
      </c>
      <c r="C1038">
        <v>147</v>
      </c>
      <c r="E1038" t="s">
        <v>8221</v>
      </c>
      <c r="F1038">
        <v>0</v>
      </c>
    </row>
    <row r="1039" spans="2:6" x14ac:dyDescent="0.3">
      <c r="B1039" t="s">
        <v>8219</v>
      </c>
      <c r="C1039">
        <v>36</v>
      </c>
      <c r="E1039" t="s">
        <v>8221</v>
      </c>
      <c r="F1039">
        <v>1</v>
      </c>
    </row>
    <row r="1040" spans="2:6" x14ac:dyDescent="0.3">
      <c r="B1040" t="s">
        <v>8219</v>
      </c>
      <c r="C1040">
        <v>92</v>
      </c>
      <c r="E1040" t="s">
        <v>8221</v>
      </c>
      <c r="F1040">
        <v>0</v>
      </c>
    </row>
    <row r="1041" spans="2:6" x14ac:dyDescent="0.3">
      <c r="B1041" t="s">
        <v>8219</v>
      </c>
      <c r="C1041">
        <v>35</v>
      </c>
      <c r="E1041" t="s">
        <v>8221</v>
      </c>
      <c r="F1041">
        <v>0</v>
      </c>
    </row>
    <row r="1042" spans="2:6" x14ac:dyDescent="0.3">
      <c r="B1042" t="s">
        <v>8219</v>
      </c>
      <c r="C1042">
        <v>17</v>
      </c>
      <c r="E1042" t="s">
        <v>8221</v>
      </c>
      <c r="F1042">
        <v>1</v>
      </c>
    </row>
    <row r="1043" spans="2:6" x14ac:dyDescent="0.3">
      <c r="B1043" t="s">
        <v>8219</v>
      </c>
      <c r="C1043">
        <v>22</v>
      </c>
      <c r="E1043" t="s">
        <v>8221</v>
      </c>
      <c r="F1043">
        <v>39</v>
      </c>
    </row>
    <row r="1044" spans="2:6" x14ac:dyDescent="0.3">
      <c r="B1044" t="s">
        <v>8219</v>
      </c>
      <c r="C1044">
        <v>69</v>
      </c>
      <c r="E1044" t="s">
        <v>8221</v>
      </c>
      <c r="F1044">
        <v>0</v>
      </c>
    </row>
    <row r="1045" spans="2:6" x14ac:dyDescent="0.3">
      <c r="B1045" t="s">
        <v>8219</v>
      </c>
      <c r="C1045">
        <v>13</v>
      </c>
      <c r="E1045" t="s">
        <v>8221</v>
      </c>
      <c r="F1045">
        <v>0</v>
      </c>
    </row>
    <row r="1046" spans="2:6" x14ac:dyDescent="0.3">
      <c r="B1046" t="s">
        <v>8219</v>
      </c>
      <c r="C1046">
        <v>58</v>
      </c>
      <c r="E1046" t="s">
        <v>8221</v>
      </c>
      <c r="F1046">
        <v>3</v>
      </c>
    </row>
    <row r="1047" spans="2:6" x14ac:dyDescent="0.3">
      <c r="B1047" t="s">
        <v>8219</v>
      </c>
      <c r="C1047">
        <v>44</v>
      </c>
      <c r="E1047" t="s">
        <v>8221</v>
      </c>
      <c r="F1047">
        <v>1</v>
      </c>
    </row>
    <row r="1048" spans="2:6" x14ac:dyDescent="0.3">
      <c r="B1048" t="s">
        <v>8219</v>
      </c>
      <c r="C1048">
        <v>83</v>
      </c>
      <c r="E1048" t="s">
        <v>8221</v>
      </c>
      <c r="F1048">
        <v>13</v>
      </c>
    </row>
    <row r="1049" spans="2:6" x14ac:dyDescent="0.3">
      <c r="B1049" t="s">
        <v>8219</v>
      </c>
      <c r="C1049">
        <v>117</v>
      </c>
      <c r="E1049" t="s">
        <v>8221</v>
      </c>
      <c r="F1049">
        <v>0</v>
      </c>
    </row>
    <row r="1050" spans="2:6" x14ac:dyDescent="0.3">
      <c r="B1050" t="s">
        <v>8219</v>
      </c>
      <c r="C1050">
        <v>32</v>
      </c>
      <c r="E1050" t="s">
        <v>8221</v>
      </c>
      <c r="F1050">
        <v>6</v>
      </c>
    </row>
    <row r="1051" spans="2:6" x14ac:dyDescent="0.3">
      <c r="B1051" t="s">
        <v>8219</v>
      </c>
      <c r="C1051">
        <v>8</v>
      </c>
      <c r="E1051" t="s">
        <v>8221</v>
      </c>
      <c r="F1051">
        <v>0</v>
      </c>
    </row>
    <row r="1052" spans="2:6" x14ac:dyDescent="0.3">
      <c r="B1052" t="s">
        <v>8219</v>
      </c>
      <c r="C1052">
        <v>340</v>
      </c>
      <c r="E1052" t="s">
        <v>8221</v>
      </c>
      <c r="F1052">
        <v>14</v>
      </c>
    </row>
    <row r="1053" spans="2:6" x14ac:dyDescent="0.3">
      <c r="B1053" t="s">
        <v>8219</v>
      </c>
      <c r="C1053">
        <v>7</v>
      </c>
      <c r="E1053" t="s">
        <v>8221</v>
      </c>
      <c r="F1053">
        <v>5</v>
      </c>
    </row>
    <row r="1054" spans="2:6" x14ac:dyDescent="0.3">
      <c r="B1054" t="s">
        <v>8219</v>
      </c>
      <c r="C1054">
        <v>19</v>
      </c>
      <c r="E1054" t="s">
        <v>8221</v>
      </c>
      <c r="F1054">
        <v>6</v>
      </c>
    </row>
    <row r="1055" spans="2:6" x14ac:dyDescent="0.3">
      <c r="B1055" t="s">
        <v>8219</v>
      </c>
      <c r="C1055">
        <v>47</v>
      </c>
      <c r="E1055" t="s">
        <v>8221</v>
      </c>
      <c r="F1055">
        <v>15</v>
      </c>
    </row>
    <row r="1056" spans="2:6" x14ac:dyDescent="0.3">
      <c r="B1056" t="s">
        <v>8219</v>
      </c>
      <c r="C1056">
        <v>13</v>
      </c>
      <c r="E1056" t="s">
        <v>8221</v>
      </c>
      <c r="F1056">
        <v>0</v>
      </c>
    </row>
    <row r="1057" spans="2:6" x14ac:dyDescent="0.3">
      <c r="B1057" t="s">
        <v>8219</v>
      </c>
      <c r="C1057">
        <v>90</v>
      </c>
      <c r="E1057" t="s">
        <v>8221</v>
      </c>
      <c r="F1057">
        <v>1</v>
      </c>
    </row>
    <row r="1058" spans="2:6" x14ac:dyDescent="0.3">
      <c r="B1058" t="s">
        <v>8219</v>
      </c>
      <c r="C1058">
        <v>63</v>
      </c>
      <c r="E1058" t="s">
        <v>8221</v>
      </c>
      <c r="F1058">
        <v>9</v>
      </c>
    </row>
    <row r="1059" spans="2:6" x14ac:dyDescent="0.3">
      <c r="B1059" t="s">
        <v>8219</v>
      </c>
      <c r="C1059">
        <v>26</v>
      </c>
      <c r="E1059" t="s">
        <v>8221</v>
      </c>
      <c r="F1059">
        <v>3</v>
      </c>
    </row>
    <row r="1060" spans="2:6" x14ac:dyDescent="0.3">
      <c r="B1060" t="s">
        <v>8219</v>
      </c>
      <c r="C1060">
        <v>71</v>
      </c>
      <c r="E1060" t="s">
        <v>8221</v>
      </c>
      <c r="F1060">
        <v>3</v>
      </c>
    </row>
    <row r="1061" spans="2:6" x14ac:dyDescent="0.3">
      <c r="B1061" t="s">
        <v>8219</v>
      </c>
      <c r="C1061">
        <v>38</v>
      </c>
      <c r="E1061" t="s">
        <v>8221</v>
      </c>
      <c r="F1061">
        <v>1</v>
      </c>
    </row>
    <row r="1062" spans="2:6" x14ac:dyDescent="0.3">
      <c r="B1062" t="s">
        <v>8219</v>
      </c>
      <c r="C1062">
        <v>859</v>
      </c>
      <c r="E1062" t="s">
        <v>8221</v>
      </c>
      <c r="F1062">
        <v>3</v>
      </c>
    </row>
    <row r="1063" spans="2:6" x14ac:dyDescent="0.3">
      <c r="B1063" t="s">
        <v>8219</v>
      </c>
      <c r="C1063">
        <v>21</v>
      </c>
      <c r="E1063" t="s">
        <v>8221</v>
      </c>
      <c r="F1063">
        <v>0</v>
      </c>
    </row>
    <row r="1064" spans="2:6" x14ac:dyDescent="0.3">
      <c r="B1064" t="s">
        <v>8219</v>
      </c>
      <c r="C1064">
        <v>78</v>
      </c>
      <c r="E1064" t="s">
        <v>8221</v>
      </c>
      <c r="F1064">
        <v>2</v>
      </c>
    </row>
    <row r="1065" spans="2:6" x14ac:dyDescent="0.3">
      <c r="B1065" t="s">
        <v>8219</v>
      </c>
      <c r="C1065">
        <v>53</v>
      </c>
      <c r="E1065" t="s">
        <v>8221</v>
      </c>
      <c r="F1065">
        <v>10</v>
      </c>
    </row>
    <row r="1066" spans="2:6" x14ac:dyDescent="0.3">
      <c r="B1066" t="s">
        <v>8219</v>
      </c>
      <c r="C1066">
        <v>356</v>
      </c>
      <c r="E1066" t="s">
        <v>8221</v>
      </c>
      <c r="F1066">
        <v>60</v>
      </c>
    </row>
    <row r="1067" spans="2:6" x14ac:dyDescent="0.3">
      <c r="B1067" t="s">
        <v>8219</v>
      </c>
      <c r="C1067">
        <v>279</v>
      </c>
      <c r="E1067" t="s">
        <v>8221</v>
      </c>
      <c r="F1067">
        <v>5</v>
      </c>
    </row>
    <row r="1068" spans="2:6" x14ac:dyDescent="0.3">
      <c r="B1068" t="s">
        <v>8219</v>
      </c>
      <c r="C1068">
        <v>266</v>
      </c>
      <c r="E1068" t="s">
        <v>8221</v>
      </c>
      <c r="F1068">
        <v>9</v>
      </c>
    </row>
    <row r="1069" spans="2:6" x14ac:dyDescent="0.3">
      <c r="B1069" t="s">
        <v>8219</v>
      </c>
      <c r="C1069">
        <v>623</v>
      </c>
      <c r="E1069" t="s">
        <v>8221</v>
      </c>
      <c r="F1069">
        <v>13</v>
      </c>
    </row>
    <row r="1070" spans="2:6" x14ac:dyDescent="0.3">
      <c r="B1070" t="s">
        <v>8219</v>
      </c>
      <c r="C1070">
        <v>392</v>
      </c>
      <c r="E1070" t="s">
        <v>8221</v>
      </c>
      <c r="F1070">
        <v>0</v>
      </c>
    </row>
    <row r="1071" spans="2:6" x14ac:dyDescent="0.3">
      <c r="B1071" t="s">
        <v>8219</v>
      </c>
      <c r="C1071">
        <v>3562</v>
      </c>
      <c r="E1071" t="s">
        <v>8221</v>
      </c>
      <c r="F1071">
        <v>8</v>
      </c>
    </row>
    <row r="1072" spans="2:6" x14ac:dyDescent="0.3">
      <c r="B1072" t="s">
        <v>8219</v>
      </c>
      <c r="C1072">
        <v>514</v>
      </c>
      <c r="E1072" t="s">
        <v>8221</v>
      </c>
      <c r="F1072">
        <v>3</v>
      </c>
    </row>
    <row r="1073" spans="2:6" x14ac:dyDescent="0.3">
      <c r="B1073" t="s">
        <v>8219</v>
      </c>
      <c r="C1073">
        <v>88</v>
      </c>
      <c r="E1073" t="s">
        <v>8221</v>
      </c>
      <c r="F1073">
        <v>3</v>
      </c>
    </row>
    <row r="1074" spans="2:6" x14ac:dyDescent="0.3">
      <c r="B1074" t="s">
        <v>8219</v>
      </c>
      <c r="C1074">
        <v>537</v>
      </c>
      <c r="E1074" t="s">
        <v>8221</v>
      </c>
      <c r="F1074">
        <v>0</v>
      </c>
    </row>
    <row r="1075" spans="2:6" x14ac:dyDescent="0.3">
      <c r="B1075" t="s">
        <v>8219</v>
      </c>
      <c r="C1075">
        <v>25</v>
      </c>
      <c r="E1075" t="s">
        <v>8221</v>
      </c>
      <c r="F1075">
        <v>6</v>
      </c>
    </row>
    <row r="1076" spans="2:6" x14ac:dyDescent="0.3">
      <c r="B1076" t="s">
        <v>8219</v>
      </c>
      <c r="C1076">
        <v>3238</v>
      </c>
      <c r="E1076" t="s">
        <v>8221</v>
      </c>
      <c r="F1076">
        <v>4</v>
      </c>
    </row>
    <row r="1077" spans="2:6" x14ac:dyDescent="0.3">
      <c r="B1077" t="s">
        <v>8219</v>
      </c>
      <c r="C1077">
        <v>897</v>
      </c>
      <c r="E1077" t="s">
        <v>8221</v>
      </c>
      <c r="F1077">
        <v>1</v>
      </c>
    </row>
    <row r="1078" spans="2:6" x14ac:dyDescent="0.3">
      <c r="B1078" t="s">
        <v>8219</v>
      </c>
      <c r="C1078">
        <v>878</v>
      </c>
      <c r="E1078" t="s">
        <v>8221</v>
      </c>
      <c r="F1078">
        <v>29</v>
      </c>
    </row>
    <row r="1079" spans="2:6" x14ac:dyDescent="0.3">
      <c r="B1079" t="s">
        <v>8219</v>
      </c>
      <c r="C1079">
        <v>115</v>
      </c>
      <c r="E1079" t="s">
        <v>8221</v>
      </c>
      <c r="F1079">
        <v>0</v>
      </c>
    </row>
    <row r="1080" spans="2:6" x14ac:dyDescent="0.3">
      <c r="B1080" t="s">
        <v>8219</v>
      </c>
      <c r="C1080">
        <v>234</v>
      </c>
      <c r="E1080" t="s">
        <v>8221</v>
      </c>
      <c r="F1080">
        <v>4</v>
      </c>
    </row>
    <row r="1081" spans="2:6" x14ac:dyDescent="0.3">
      <c r="B1081" t="s">
        <v>8219</v>
      </c>
      <c r="C1081">
        <v>4330</v>
      </c>
      <c r="E1081" t="s">
        <v>8221</v>
      </c>
      <c r="F1081">
        <v>5</v>
      </c>
    </row>
    <row r="1082" spans="2:6" x14ac:dyDescent="0.3">
      <c r="B1082" t="s">
        <v>8219</v>
      </c>
      <c r="C1082">
        <v>651</v>
      </c>
      <c r="E1082" t="s">
        <v>8221</v>
      </c>
      <c r="F1082">
        <v>4</v>
      </c>
    </row>
    <row r="1083" spans="2:6" x14ac:dyDescent="0.3">
      <c r="B1083" t="s">
        <v>8219</v>
      </c>
      <c r="C1083">
        <v>251</v>
      </c>
      <c r="E1083" t="s">
        <v>8221</v>
      </c>
      <c r="F1083">
        <v>5</v>
      </c>
    </row>
    <row r="1084" spans="2:6" x14ac:dyDescent="0.3">
      <c r="B1084" t="s">
        <v>8219</v>
      </c>
      <c r="C1084">
        <v>263</v>
      </c>
      <c r="E1084" t="s">
        <v>8221</v>
      </c>
      <c r="F1084">
        <v>1</v>
      </c>
    </row>
    <row r="1085" spans="2:6" x14ac:dyDescent="0.3">
      <c r="B1085" t="s">
        <v>8219</v>
      </c>
      <c r="C1085">
        <v>28</v>
      </c>
      <c r="E1085" t="s">
        <v>8221</v>
      </c>
      <c r="F1085">
        <v>1</v>
      </c>
    </row>
    <row r="1086" spans="2:6" x14ac:dyDescent="0.3">
      <c r="B1086" t="s">
        <v>8219</v>
      </c>
      <c r="C1086">
        <v>721</v>
      </c>
      <c r="E1086" t="s">
        <v>8221</v>
      </c>
      <c r="F1086">
        <v>0</v>
      </c>
    </row>
    <row r="1087" spans="2:6" x14ac:dyDescent="0.3">
      <c r="B1087" t="s">
        <v>8219</v>
      </c>
      <c r="C1087">
        <v>50</v>
      </c>
      <c r="E1087" t="s">
        <v>8221</v>
      </c>
      <c r="F1087">
        <v>14</v>
      </c>
    </row>
    <row r="1088" spans="2:6" x14ac:dyDescent="0.3">
      <c r="B1088" t="s">
        <v>8219</v>
      </c>
      <c r="C1088">
        <v>73</v>
      </c>
      <c r="E1088" t="s">
        <v>8221</v>
      </c>
      <c r="F1088">
        <v>3</v>
      </c>
    </row>
    <row r="1089" spans="2:6" x14ac:dyDescent="0.3">
      <c r="B1089" t="s">
        <v>8219</v>
      </c>
      <c r="C1089">
        <v>27</v>
      </c>
      <c r="E1089" t="s">
        <v>8221</v>
      </c>
      <c r="F1089">
        <v>10</v>
      </c>
    </row>
    <row r="1090" spans="2:6" x14ac:dyDescent="0.3">
      <c r="B1090" t="s">
        <v>8219</v>
      </c>
      <c r="C1090">
        <v>34</v>
      </c>
      <c r="E1090" t="s">
        <v>8221</v>
      </c>
      <c r="F1090">
        <v>17</v>
      </c>
    </row>
    <row r="1091" spans="2:6" x14ac:dyDescent="0.3">
      <c r="B1091" t="s">
        <v>8219</v>
      </c>
      <c r="C1091">
        <v>7</v>
      </c>
      <c r="E1091" t="s">
        <v>8221</v>
      </c>
      <c r="F1091">
        <v>2</v>
      </c>
    </row>
    <row r="1092" spans="2:6" x14ac:dyDescent="0.3">
      <c r="B1092" t="s">
        <v>8219</v>
      </c>
      <c r="C1092">
        <v>24</v>
      </c>
      <c r="E1092" t="s">
        <v>8221</v>
      </c>
      <c r="F1092">
        <v>0</v>
      </c>
    </row>
    <row r="1093" spans="2:6" x14ac:dyDescent="0.3">
      <c r="B1093" t="s">
        <v>8219</v>
      </c>
      <c r="C1093">
        <v>15</v>
      </c>
      <c r="E1093" t="s">
        <v>8221</v>
      </c>
      <c r="F1093">
        <v>4</v>
      </c>
    </row>
    <row r="1094" spans="2:6" x14ac:dyDescent="0.3">
      <c r="B1094" t="s">
        <v>8219</v>
      </c>
      <c r="C1094">
        <v>72</v>
      </c>
      <c r="E1094" t="s">
        <v>8221</v>
      </c>
      <c r="F1094">
        <v>12</v>
      </c>
    </row>
    <row r="1095" spans="2:6" x14ac:dyDescent="0.3">
      <c r="B1095" t="s">
        <v>8219</v>
      </c>
      <c r="C1095">
        <v>120</v>
      </c>
      <c r="E1095" t="s">
        <v>8221</v>
      </c>
      <c r="F1095">
        <v>3</v>
      </c>
    </row>
    <row r="1096" spans="2:6" x14ac:dyDescent="0.3">
      <c r="B1096" t="s">
        <v>8219</v>
      </c>
      <c r="C1096">
        <v>123</v>
      </c>
      <c r="E1096" t="s">
        <v>8221</v>
      </c>
      <c r="F1096">
        <v>12</v>
      </c>
    </row>
    <row r="1097" spans="2:6" x14ac:dyDescent="0.3">
      <c r="B1097" t="s">
        <v>8219</v>
      </c>
      <c r="C1097">
        <v>1</v>
      </c>
      <c r="E1097" t="s">
        <v>8221</v>
      </c>
      <c r="F1097">
        <v>0</v>
      </c>
    </row>
    <row r="1098" spans="2:6" x14ac:dyDescent="0.3">
      <c r="B1098" t="s">
        <v>8219</v>
      </c>
      <c r="C1098">
        <v>24</v>
      </c>
      <c r="E1098" t="s">
        <v>8221</v>
      </c>
      <c r="F1098">
        <v>7</v>
      </c>
    </row>
    <row r="1099" spans="2:6" x14ac:dyDescent="0.3">
      <c r="B1099" t="s">
        <v>8219</v>
      </c>
      <c r="C1099">
        <v>33</v>
      </c>
      <c r="E1099" t="s">
        <v>8221</v>
      </c>
      <c r="F1099">
        <v>2</v>
      </c>
    </row>
    <row r="1100" spans="2:6" x14ac:dyDescent="0.3">
      <c r="B1100" t="s">
        <v>8219</v>
      </c>
      <c r="C1100">
        <v>14</v>
      </c>
      <c r="E1100" t="s">
        <v>8221</v>
      </c>
      <c r="F1100">
        <v>1</v>
      </c>
    </row>
    <row r="1101" spans="2:6" x14ac:dyDescent="0.3">
      <c r="B1101" t="s">
        <v>8219</v>
      </c>
      <c r="C1101">
        <v>9</v>
      </c>
      <c r="E1101" t="s">
        <v>8221</v>
      </c>
      <c r="F1101">
        <v>4</v>
      </c>
    </row>
    <row r="1102" spans="2:6" x14ac:dyDescent="0.3">
      <c r="B1102" t="s">
        <v>8219</v>
      </c>
      <c r="C1102">
        <v>76</v>
      </c>
      <c r="E1102" t="s">
        <v>8221</v>
      </c>
      <c r="F1102">
        <v>4</v>
      </c>
    </row>
    <row r="1103" spans="2:6" x14ac:dyDescent="0.3">
      <c r="B1103" t="s">
        <v>8219</v>
      </c>
      <c r="C1103">
        <v>19</v>
      </c>
      <c r="E1103" t="s">
        <v>8221</v>
      </c>
      <c r="F1103">
        <v>17</v>
      </c>
    </row>
    <row r="1104" spans="2:6" x14ac:dyDescent="0.3">
      <c r="B1104" t="s">
        <v>8219</v>
      </c>
      <c r="C1104">
        <v>69</v>
      </c>
      <c r="E1104" t="s">
        <v>8221</v>
      </c>
      <c r="F1104">
        <v>7</v>
      </c>
    </row>
    <row r="1105" spans="2:6" x14ac:dyDescent="0.3">
      <c r="B1105" t="s">
        <v>8219</v>
      </c>
      <c r="C1105">
        <v>218</v>
      </c>
      <c r="E1105" t="s">
        <v>8221</v>
      </c>
      <c r="F1105">
        <v>2</v>
      </c>
    </row>
    <row r="1106" spans="2:6" x14ac:dyDescent="0.3">
      <c r="B1106" t="s">
        <v>8219</v>
      </c>
      <c r="C1106">
        <v>30</v>
      </c>
      <c r="E1106" t="s">
        <v>8221</v>
      </c>
      <c r="F1106">
        <v>5</v>
      </c>
    </row>
    <row r="1107" spans="2:6" x14ac:dyDescent="0.3">
      <c r="B1107" t="s">
        <v>8219</v>
      </c>
      <c r="C1107">
        <v>100</v>
      </c>
      <c r="E1107" t="s">
        <v>8221</v>
      </c>
      <c r="F1107">
        <v>1</v>
      </c>
    </row>
    <row r="1108" spans="2:6" x14ac:dyDescent="0.3">
      <c r="B1108" t="s">
        <v>8219</v>
      </c>
      <c r="C1108">
        <v>296</v>
      </c>
      <c r="E1108" t="s">
        <v>8221</v>
      </c>
      <c r="F1108">
        <v>1</v>
      </c>
    </row>
    <row r="1109" spans="2:6" x14ac:dyDescent="0.3">
      <c r="B1109" t="s">
        <v>8219</v>
      </c>
      <c r="C1109">
        <v>1204</v>
      </c>
      <c r="E1109" t="s">
        <v>8221</v>
      </c>
      <c r="F1109">
        <v>14</v>
      </c>
    </row>
    <row r="1110" spans="2:6" x14ac:dyDescent="0.3">
      <c r="B1110" t="s">
        <v>8219</v>
      </c>
      <c r="C1110">
        <v>321</v>
      </c>
      <c r="E1110" t="s">
        <v>8221</v>
      </c>
      <c r="F1110">
        <v>26</v>
      </c>
    </row>
    <row r="1111" spans="2:6" x14ac:dyDescent="0.3">
      <c r="B1111" t="s">
        <v>8219</v>
      </c>
      <c r="C1111">
        <v>301</v>
      </c>
      <c r="E1111" t="s">
        <v>8221</v>
      </c>
      <c r="F1111">
        <v>2</v>
      </c>
    </row>
    <row r="1112" spans="2:6" x14ac:dyDescent="0.3">
      <c r="B1112" t="s">
        <v>8219</v>
      </c>
      <c r="C1112">
        <v>144</v>
      </c>
      <c r="E1112" t="s">
        <v>8221</v>
      </c>
      <c r="F1112">
        <v>1</v>
      </c>
    </row>
    <row r="1113" spans="2:6" x14ac:dyDescent="0.3">
      <c r="B1113" t="s">
        <v>8219</v>
      </c>
      <c r="C1113">
        <v>539</v>
      </c>
      <c r="E1113" t="s">
        <v>8221</v>
      </c>
      <c r="F1113">
        <v>3</v>
      </c>
    </row>
    <row r="1114" spans="2:6" x14ac:dyDescent="0.3">
      <c r="B1114" t="s">
        <v>8219</v>
      </c>
      <c r="C1114">
        <v>498</v>
      </c>
      <c r="E1114" t="s">
        <v>8221</v>
      </c>
      <c r="F1114">
        <v>7</v>
      </c>
    </row>
    <row r="1115" spans="2:6" x14ac:dyDescent="0.3">
      <c r="B1115" t="s">
        <v>8219</v>
      </c>
      <c r="C1115">
        <v>1113</v>
      </c>
      <c r="E1115" t="s">
        <v>8221</v>
      </c>
      <c r="F1115">
        <v>9</v>
      </c>
    </row>
    <row r="1116" spans="2:6" x14ac:dyDescent="0.3">
      <c r="B1116" t="s">
        <v>8219</v>
      </c>
      <c r="C1116">
        <v>988</v>
      </c>
      <c r="E1116" t="s">
        <v>8221</v>
      </c>
      <c r="F1116">
        <v>20</v>
      </c>
    </row>
    <row r="1117" spans="2:6" x14ac:dyDescent="0.3">
      <c r="B1117" t="s">
        <v>8219</v>
      </c>
      <c r="C1117">
        <v>391</v>
      </c>
      <c r="E1117" t="s">
        <v>8221</v>
      </c>
      <c r="F1117">
        <v>6</v>
      </c>
    </row>
    <row r="1118" spans="2:6" x14ac:dyDescent="0.3">
      <c r="B1118" t="s">
        <v>8219</v>
      </c>
      <c r="C1118">
        <v>28</v>
      </c>
      <c r="E1118" t="s">
        <v>8221</v>
      </c>
      <c r="F1118">
        <v>13</v>
      </c>
    </row>
    <row r="1119" spans="2:6" x14ac:dyDescent="0.3">
      <c r="B1119" t="s">
        <v>8219</v>
      </c>
      <c r="C1119">
        <v>147</v>
      </c>
      <c r="E1119" t="s">
        <v>8221</v>
      </c>
      <c r="F1119">
        <v>1</v>
      </c>
    </row>
    <row r="1120" spans="2:6" x14ac:dyDescent="0.3">
      <c r="B1120" t="s">
        <v>8219</v>
      </c>
      <c r="C1120">
        <v>680</v>
      </c>
      <c r="E1120" t="s">
        <v>8221</v>
      </c>
      <c r="F1120">
        <v>202</v>
      </c>
    </row>
    <row r="1121" spans="2:6" x14ac:dyDescent="0.3">
      <c r="B1121" t="s">
        <v>8219</v>
      </c>
      <c r="C1121">
        <v>983</v>
      </c>
      <c r="E1121" t="s">
        <v>8221</v>
      </c>
      <c r="F1121">
        <v>0</v>
      </c>
    </row>
    <row r="1122" spans="2:6" x14ac:dyDescent="0.3">
      <c r="B1122" t="s">
        <v>8219</v>
      </c>
      <c r="C1122">
        <v>79</v>
      </c>
      <c r="E1122" t="s">
        <v>8221</v>
      </c>
      <c r="F1122">
        <v>1</v>
      </c>
    </row>
    <row r="1123" spans="2:6" x14ac:dyDescent="0.3">
      <c r="B1123" t="s">
        <v>8219</v>
      </c>
      <c r="C1123">
        <v>426</v>
      </c>
      <c r="E1123" t="s">
        <v>8221</v>
      </c>
      <c r="F1123">
        <v>0</v>
      </c>
    </row>
    <row r="1124" spans="2:6" x14ac:dyDescent="0.3">
      <c r="B1124" t="s">
        <v>8219</v>
      </c>
      <c r="C1124">
        <v>96</v>
      </c>
      <c r="E1124" t="s">
        <v>8221</v>
      </c>
      <c r="F1124">
        <v>2</v>
      </c>
    </row>
    <row r="1125" spans="2:6" x14ac:dyDescent="0.3">
      <c r="B1125" t="s">
        <v>8219</v>
      </c>
      <c r="C1125">
        <v>163</v>
      </c>
      <c r="E1125" t="s">
        <v>8221</v>
      </c>
      <c r="F1125">
        <v>13</v>
      </c>
    </row>
    <row r="1126" spans="2:6" x14ac:dyDescent="0.3">
      <c r="B1126" t="s">
        <v>8219</v>
      </c>
      <c r="C1126">
        <v>2525</v>
      </c>
      <c r="E1126" t="s">
        <v>8221</v>
      </c>
      <c r="F1126">
        <v>9</v>
      </c>
    </row>
    <row r="1127" spans="2:6" x14ac:dyDescent="0.3">
      <c r="B1127" t="s">
        <v>8219</v>
      </c>
      <c r="C1127">
        <v>2035</v>
      </c>
      <c r="E1127" t="s">
        <v>8221</v>
      </c>
      <c r="F1127">
        <v>2</v>
      </c>
    </row>
    <row r="1128" spans="2:6" x14ac:dyDescent="0.3">
      <c r="B1128" t="s">
        <v>8219</v>
      </c>
      <c r="C1128">
        <v>290</v>
      </c>
      <c r="E1128" t="s">
        <v>8221</v>
      </c>
      <c r="F1128">
        <v>0</v>
      </c>
    </row>
    <row r="1129" spans="2:6" x14ac:dyDescent="0.3">
      <c r="B1129" t="s">
        <v>8219</v>
      </c>
      <c r="C1129">
        <v>1980</v>
      </c>
      <c r="E1129" t="s">
        <v>8221</v>
      </c>
      <c r="F1129">
        <v>35</v>
      </c>
    </row>
    <row r="1130" spans="2:6" x14ac:dyDescent="0.3">
      <c r="B1130" t="s">
        <v>8219</v>
      </c>
      <c r="C1130">
        <v>57</v>
      </c>
      <c r="E1130" t="s">
        <v>8221</v>
      </c>
      <c r="F1130">
        <v>2</v>
      </c>
    </row>
    <row r="1131" spans="2:6" x14ac:dyDescent="0.3">
      <c r="B1131" t="s">
        <v>8219</v>
      </c>
      <c r="C1131">
        <v>380</v>
      </c>
      <c r="E1131" t="s">
        <v>8221</v>
      </c>
      <c r="F1131">
        <v>3</v>
      </c>
    </row>
    <row r="1132" spans="2:6" x14ac:dyDescent="0.3">
      <c r="B1132" t="s">
        <v>8219</v>
      </c>
      <c r="C1132">
        <v>128</v>
      </c>
      <c r="E1132" t="s">
        <v>8221</v>
      </c>
      <c r="F1132">
        <v>0</v>
      </c>
    </row>
    <row r="1133" spans="2:6" x14ac:dyDescent="0.3">
      <c r="B1133" t="s">
        <v>8219</v>
      </c>
      <c r="C1133">
        <v>180</v>
      </c>
      <c r="E1133" t="s">
        <v>8221</v>
      </c>
      <c r="F1133">
        <v>1</v>
      </c>
    </row>
    <row r="1134" spans="2:6" x14ac:dyDescent="0.3">
      <c r="B1134" t="s">
        <v>8219</v>
      </c>
      <c r="C1134">
        <v>571</v>
      </c>
      <c r="E1134" t="s">
        <v>8221</v>
      </c>
      <c r="F1134">
        <v>0</v>
      </c>
    </row>
    <row r="1135" spans="2:6" x14ac:dyDescent="0.3">
      <c r="B1135" t="s">
        <v>8219</v>
      </c>
      <c r="C1135">
        <v>480</v>
      </c>
      <c r="E1135" t="s">
        <v>8221</v>
      </c>
      <c r="F1135">
        <v>0</v>
      </c>
    </row>
    <row r="1136" spans="2:6" x14ac:dyDescent="0.3">
      <c r="B1136" t="s">
        <v>8219</v>
      </c>
      <c r="C1136">
        <v>249</v>
      </c>
      <c r="E1136" t="s">
        <v>8221</v>
      </c>
      <c r="F1136">
        <v>3</v>
      </c>
    </row>
    <row r="1137" spans="2:6" x14ac:dyDescent="0.3">
      <c r="B1137" t="s">
        <v>8219</v>
      </c>
      <c r="C1137">
        <v>84</v>
      </c>
      <c r="E1137" t="s">
        <v>8221</v>
      </c>
      <c r="F1137">
        <v>11</v>
      </c>
    </row>
    <row r="1138" spans="2:6" x14ac:dyDescent="0.3">
      <c r="B1138" t="s">
        <v>8219</v>
      </c>
      <c r="C1138">
        <v>197</v>
      </c>
      <c r="E1138" t="s">
        <v>8221</v>
      </c>
      <c r="F1138">
        <v>6</v>
      </c>
    </row>
    <row r="1139" spans="2:6" x14ac:dyDescent="0.3">
      <c r="B1139" t="s">
        <v>8219</v>
      </c>
      <c r="C1139">
        <v>271</v>
      </c>
      <c r="E1139" t="s">
        <v>8221</v>
      </c>
      <c r="F1139">
        <v>0</v>
      </c>
    </row>
    <row r="1140" spans="2:6" x14ac:dyDescent="0.3">
      <c r="B1140" t="s">
        <v>8219</v>
      </c>
      <c r="C1140">
        <v>50</v>
      </c>
      <c r="E1140" t="s">
        <v>8221</v>
      </c>
      <c r="F1140">
        <v>67</v>
      </c>
    </row>
    <row r="1141" spans="2:6" x14ac:dyDescent="0.3">
      <c r="B1141" t="s">
        <v>8219</v>
      </c>
      <c r="C1141">
        <v>169</v>
      </c>
      <c r="E1141" t="s">
        <v>8221</v>
      </c>
      <c r="F1141">
        <v>23</v>
      </c>
    </row>
    <row r="1142" spans="2:6" x14ac:dyDescent="0.3">
      <c r="B1142" t="s">
        <v>8219</v>
      </c>
      <c r="C1142">
        <v>205</v>
      </c>
      <c r="E1142" t="s">
        <v>8221</v>
      </c>
      <c r="F1142">
        <v>72</v>
      </c>
    </row>
    <row r="1143" spans="2:6" x14ac:dyDescent="0.3">
      <c r="B1143" t="s">
        <v>8219</v>
      </c>
      <c r="C1143">
        <v>206</v>
      </c>
      <c r="E1143" t="s">
        <v>8221</v>
      </c>
      <c r="F1143">
        <v>2</v>
      </c>
    </row>
    <row r="1144" spans="2:6" x14ac:dyDescent="0.3">
      <c r="B1144" t="s">
        <v>8219</v>
      </c>
      <c r="C1144">
        <v>84</v>
      </c>
      <c r="E1144" t="s">
        <v>8221</v>
      </c>
      <c r="F1144">
        <v>15</v>
      </c>
    </row>
    <row r="1145" spans="2:6" x14ac:dyDescent="0.3">
      <c r="B1145" t="s">
        <v>8219</v>
      </c>
      <c r="C1145">
        <v>210</v>
      </c>
      <c r="E1145" t="s">
        <v>8221</v>
      </c>
      <c r="F1145">
        <v>1</v>
      </c>
    </row>
    <row r="1146" spans="2:6" x14ac:dyDescent="0.3">
      <c r="B1146" t="s">
        <v>8219</v>
      </c>
      <c r="C1146">
        <v>181</v>
      </c>
      <c r="E1146" t="s">
        <v>8221</v>
      </c>
      <c r="F1146">
        <v>2</v>
      </c>
    </row>
    <row r="1147" spans="2:6" x14ac:dyDescent="0.3">
      <c r="B1147" t="s">
        <v>8219</v>
      </c>
      <c r="C1147">
        <v>60</v>
      </c>
      <c r="E1147" t="s">
        <v>8221</v>
      </c>
      <c r="F1147">
        <v>7</v>
      </c>
    </row>
    <row r="1148" spans="2:6" x14ac:dyDescent="0.3">
      <c r="B1148" t="s">
        <v>8219</v>
      </c>
      <c r="C1148">
        <v>445</v>
      </c>
      <c r="E1148" t="s">
        <v>8221</v>
      </c>
      <c r="F1148">
        <v>16</v>
      </c>
    </row>
    <row r="1149" spans="2:6" x14ac:dyDescent="0.3">
      <c r="B1149" t="s">
        <v>8219</v>
      </c>
      <c r="C1149">
        <v>17</v>
      </c>
      <c r="E1149" t="s">
        <v>8221</v>
      </c>
      <c r="F1149">
        <v>117</v>
      </c>
    </row>
    <row r="1150" spans="2:6" x14ac:dyDescent="0.3">
      <c r="B1150" t="s">
        <v>8219</v>
      </c>
      <c r="C1150">
        <v>194</v>
      </c>
      <c r="E1150" t="s">
        <v>8221</v>
      </c>
      <c r="F1150">
        <v>2</v>
      </c>
    </row>
    <row r="1151" spans="2:6" x14ac:dyDescent="0.3">
      <c r="B1151" t="s">
        <v>8219</v>
      </c>
      <c r="C1151">
        <v>404</v>
      </c>
      <c r="E1151" t="s">
        <v>8221</v>
      </c>
      <c r="F1151">
        <v>7</v>
      </c>
    </row>
    <row r="1152" spans="2:6" x14ac:dyDescent="0.3">
      <c r="B1152" t="s">
        <v>8219</v>
      </c>
      <c r="C1152">
        <v>194</v>
      </c>
      <c r="E1152" t="s">
        <v>8221</v>
      </c>
      <c r="F1152">
        <v>3</v>
      </c>
    </row>
    <row r="1153" spans="2:6" x14ac:dyDescent="0.3">
      <c r="B1153" t="s">
        <v>8219</v>
      </c>
      <c r="C1153">
        <v>902</v>
      </c>
      <c r="E1153" t="s">
        <v>8221</v>
      </c>
      <c r="F1153">
        <v>20</v>
      </c>
    </row>
    <row r="1154" spans="2:6" x14ac:dyDescent="0.3">
      <c r="B1154" t="s">
        <v>8219</v>
      </c>
      <c r="C1154">
        <v>1670</v>
      </c>
      <c r="E1154" t="s">
        <v>8221</v>
      </c>
      <c r="F1154">
        <v>50</v>
      </c>
    </row>
    <row r="1155" spans="2:6" x14ac:dyDescent="0.3">
      <c r="B1155" t="s">
        <v>8219</v>
      </c>
      <c r="C1155">
        <v>1328</v>
      </c>
      <c r="E1155" t="s">
        <v>8221</v>
      </c>
      <c r="F1155">
        <v>2</v>
      </c>
    </row>
    <row r="1156" spans="2:6" x14ac:dyDescent="0.3">
      <c r="B1156" t="s">
        <v>8219</v>
      </c>
      <c r="C1156">
        <v>944</v>
      </c>
      <c r="E1156" t="s">
        <v>8221</v>
      </c>
      <c r="F1156">
        <v>3</v>
      </c>
    </row>
    <row r="1157" spans="2:6" x14ac:dyDescent="0.3">
      <c r="B1157" t="s">
        <v>8219</v>
      </c>
      <c r="C1157">
        <v>147</v>
      </c>
      <c r="E1157" t="s">
        <v>8221</v>
      </c>
      <c r="F1157">
        <v>27</v>
      </c>
    </row>
    <row r="1158" spans="2:6" x14ac:dyDescent="0.3">
      <c r="B1158" t="s">
        <v>8219</v>
      </c>
      <c r="C1158">
        <v>99</v>
      </c>
      <c r="E1158" t="s">
        <v>8221</v>
      </c>
      <c r="F1158">
        <v>7</v>
      </c>
    </row>
    <row r="1159" spans="2:6" x14ac:dyDescent="0.3">
      <c r="B1159" t="s">
        <v>8219</v>
      </c>
      <c r="C1159">
        <v>79</v>
      </c>
      <c r="E1159" t="s">
        <v>8221</v>
      </c>
      <c r="F1159">
        <v>5</v>
      </c>
    </row>
    <row r="1160" spans="2:6" x14ac:dyDescent="0.3">
      <c r="B1160" t="s">
        <v>8219</v>
      </c>
      <c r="C1160">
        <v>75</v>
      </c>
      <c r="E1160" t="s">
        <v>8221</v>
      </c>
      <c r="F1160">
        <v>0</v>
      </c>
    </row>
    <row r="1161" spans="2:6" x14ac:dyDescent="0.3">
      <c r="B1161" t="s">
        <v>8219</v>
      </c>
      <c r="C1161">
        <v>207</v>
      </c>
      <c r="E1161" t="s">
        <v>8221</v>
      </c>
      <c r="F1161">
        <v>3</v>
      </c>
    </row>
    <row r="1162" spans="2:6" x14ac:dyDescent="0.3">
      <c r="B1162" t="s">
        <v>8219</v>
      </c>
      <c r="C1162">
        <v>102</v>
      </c>
      <c r="E1162" t="s">
        <v>8221</v>
      </c>
      <c r="F1162">
        <v>6</v>
      </c>
    </row>
    <row r="1163" spans="2:6" x14ac:dyDescent="0.3">
      <c r="B1163" t="s">
        <v>8219</v>
      </c>
      <c r="C1163">
        <v>32</v>
      </c>
      <c r="E1163" t="s">
        <v>8221</v>
      </c>
      <c r="F1163">
        <v>9</v>
      </c>
    </row>
    <row r="1164" spans="2:6" x14ac:dyDescent="0.3">
      <c r="B1164" t="s">
        <v>8219</v>
      </c>
      <c r="C1164">
        <v>480</v>
      </c>
      <c r="E1164" t="s">
        <v>8221</v>
      </c>
      <c r="F1164">
        <v>3</v>
      </c>
    </row>
    <row r="1165" spans="2:6" x14ac:dyDescent="0.3">
      <c r="B1165" t="s">
        <v>8219</v>
      </c>
      <c r="C1165">
        <v>11</v>
      </c>
      <c r="E1165" t="s">
        <v>8221</v>
      </c>
      <c r="F1165">
        <v>2</v>
      </c>
    </row>
    <row r="1166" spans="2:6" x14ac:dyDescent="0.3">
      <c r="B1166" t="s">
        <v>8219</v>
      </c>
      <c r="C1166">
        <v>12</v>
      </c>
      <c r="E1166" t="s">
        <v>8221</v>
      </c>
      <c r="F1166">
        <v>3</v>
      </c>
    </row>
    <row r="1167" spans="2:6" x14ac:dyDescent="0.3">
      <c r="B1167" t="s">
        <v>8219</v>
      </c>
      <c r="C1167">
        <v>48</v>
      </c>
      <c r="E1167" t="s">
        <v>8221</v>
      </c>
      <c r="F1167">
        <v>45</v>
      </c>
    </row>
    <row r="1168" spans="2:6" x14ac:dyDescent="0.3">
      <c r="B1168" t="s">
        <v>8219</v>
      </c>
      <c r="C1168">
        <v>59</v>
      </c>
      <c r="E1168" t="s">
        <v>8221</v>
      </c>
      <c r="F1168">
        <v>9</v>
      </c>
    </row>
    <row r="1169" spans="2:6" x14ac:dyDescent="0.3">
      <c r="B1169" t="s">
        <v>8219</v>
      </c>
      <c r="C1169">
        <v>79</v>
      </c>
      <c r="E1169" t="s">
        <v>8221</v>
      </c>
      <c r="F1169">
        <v>9</v>
      </c>
    </row>
    <row r="1170" spans="2:6" x14ac:dyDescent="0.3">
      <c r="B1170" t="s">
        <v>8219</v>
      </c>
      <c r="C1170">
        <v>14</v>
      </c>
      <c r="E1170" t="s">
        <v>8221</v>
      </c>
      <c r="F1170">
        <v>21</v>
      </c>
    </row>
    <row r="1171" spans="2:6" x14ac:dyDescent="0.3">
      <c r="B1171" t="s">
        <v>8219</v>
      </c>
      <c r="C1171">
        <v>106</v>
      </c>
      <c r="E1171" t="s">
        <v>8221</v>
      </c>
      <c r="F1171">
        <v>17</v>
      </c>
    </row>
    <row r="1172" spans="2:6" x14ac:dyDescent="0.3">
      <c r="B1172" t="s">
        <v>8219</v>
      </c>
      <c r="C1172">
        <v>25</v>
      </c>
      <c r="E1172" t="s">
        <v>8221</v>
      </c>
      <c r="F1172">
        <v>1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29</v>
      </c>
      <c r="E1174" t="s">
        <v>8221</v>
      </c>
      <c r="F1174">
        <v>14</v>
      </c>
    </row>
    <row r="1175" spans="2:6" x14ac:dyDescent="0.3">
      <c r="B1175" t="s">
        <v>8219</v>
      </c>
      <c r="C1175">
        <v>43</v>
      </c>
      <c r="E1175" t="s">
        <v>8221</v>
      </c>
      <c r="F1175">
        <v>42</v>
      </c>
    </row>
    <row r="1176" spans="2:6" x14ac:dyDescent="0.3">
      <c r="B1176" t="s">
        <v>8219</v>
      </c>
      <c r="C1176">
        <v>46</v>
      </c>
      <c r="E1176" t="s">
        <v>8221</v>
      </c>
      <c r="F1176">
        <v>27</v>
      </c>
    </row>
    <row r="1177" spans="2:6" x14ac:dyDescent="0.3">
      <c r="B1177" t="s">
        <v>8219</v>
      </c>
      <c r="C1177">
        <v>27</v>
      </c>
      <c r="E1177" t="s">
        <v>8221</v>
      </c>
      <c r="F1177">
        <v>5</v>
      </c>
    </row>
    <row r="1178" spans="2:6" x14ac:dyDescent="0.3">
      <c r="B1178" t="s">
        <v>8219</v>
      </c>
      <c r="C1178">
        <v>112</v>
      </c>
      <c r="E1178" t="s">
        <v>8221</v>
      </c>
      <c r="F1178">
        <v>13</v>
      </c>
    </row>
    <row r="1179" spans="2:6" x14ac:dyDescent="0.3">
      <c r="B1179" t="s">
        <v>8219</v>
      </c>
      <c r="C1179">
        <v>34</v>
      </c>
      <c r="E1179" t="s">
        <v>8221</v>
      </c>
      <c r="F1179">
        <v>12</v>
      </c>
    </row>
    <row r="1180" spans="2:6" x14ac:dyDescent="0.3">
      <c r="B1180" t="s">
        <v>8219</v>
      </c>
      <c r="C1180">
        <v>145</v>
      </c>
      <c r="E1180" t="s">
        <v>8221</v>
      </c>
      <c r="F1180">
        <v>90</v>
      </c>
    </row>
    <row r="1181" spans="2:6" x14ac:dyDescent="0.3">
      <c r="B1181" t="s">
        <v>8219</v>
      </c>
      <c r="C1181">
        <v>19</v>
      </c>
      <c r="E1181" t="s">
        <v>8221</v>
      </c>
      <c r="F1181">
        <v>2</v>
      </c>
    </row>
    <row r="1182" spans="2:6" x14ac:dyDescent="0.3">
      <c r="B1182" t="s">
        <v>8219</v>
      </c>
      <c r="C1182">
        <v>288</v>
      </c>
      <c r="E1182" t="s">
        <v>8221</v>
      </c>
      <c r="F1182">
        <v>5</v>
      </c>
    </row>
    <row r="1183" spans="2:6" x14ac:dyDescent="0.3">
      <c r="B1183" t="s">
        <v>8219</v>
      </c>
      <c r="C1183">
        <v>14</v>
      </c>
      <c r="E1183" t="s">
        <v>8221</v>
      </c>
      <c r="F1183">
        <v>31</v>
      </c>
    </row>
    <row r="1184" spans="2:6" x14ac:dyDescent="0.3">
      <c r="B1184" t="s">
        <v>8219</v>
      </c>
      <c r="C1184">
        <v>7</v>
      </c>
      <c r="E1184" t="s">
        <v>8221</v>
      </c>
      <c r="F1184">
        <v>4</v>
      </c>
    </row>
    <row r="1185" spans="2:6" x14ac:dyDescent="0.3">
      <c r="B1185" t="s">
        <v>8219</v>
      </c>
      <c r="C1185">
        <v>211</v>
      </c>
      <c r="E1185" t="s">
        <v>8221</v>
      </c>
      <c r="F1185">
        <v>29</v>
      </c>
    </row>
    <row r="1186" spans="2:6" x14ac:dyDescent="0.3">
      <c r="B1186" t="s">
        <v>8219</v>
      </c>
      <c r="C1186">
        <v>85</v>
      </c>
      <c r="E1186" t="s">
        <v>8221</v>
      </c>
      <c r="F1186">
        <v>2</v>
      </c>
    </row>
    <row r="1187" spans="2:6" x14ac:dyDescent="0.3">
      <c r="B1187" t="s">
        <v>8219</v>
      </c>
      <c r="C1187">
        <v>103</v>
      </c>
      <c r="E1187" t="s">
        <v>8221</v>
      </c>
      <c r="F1187">
        <v>114</v>
      </c>
    </row>
    <row r="1188" spans="2:6" x14ac:dyDescent="0.3">
      <c r="B1188" t="s">
        <v>8219</v>
      </c>
      <c r="C1188">
        <v>113</v>
      </c>
      <c r="E1188" t="s">
        <v>8221</v>
      </c>
      <c r="F1188">
        <v>1</v>
      </c>
    </row>
    <row r="1189" spans="2:6" x14ac:dyDescent="0.3">
      <c r="B1189" t="s">
        <v>8219</v>
      </c>
      <c r="C1189">
        <v>167</v>
      </c>
      <c r="E1189" t="s">
        <v>8221</v>
      </c>
      <c r="F1189">
        <v>76</v>
      </c>
    </row>
    <row r="1190" spans="2:6" x14ac:dyDescent="0.3">
      <c r="B1190" t="s">
        <v>8219</v>
      </c>
      <c r="C1190">
        <v>73</v>
      </c>
      <c r="E1190" t="s">
        <v>8221</v>
      </c>
      <c r="F1190">
        <v>9</v>
      </c>
    </row>
    <row r="1191" spans="2:6" x14ac:dyDescent="0.3">
      <c r="B1191" t="s">
        <v>8219</v>
      </c>
      <c r="C1191">
        <v>75</v>
      </c>
      <c r="E1191" t="s">
        <v>8221</v>
      </c>
      <c r="F1191">
        <v>37</v>
      </c>
    </row>
    <row r="1192" spans="2:6" x14ac:dyDescent="0.3">
      <c r="B1192" t="s">
        <v>8219</v>
      </c>
      <c r="C1192">
        <v>614</v>
      </c>
      <c r="E1192" t="s">
        <v>8221</v>
      </c>
      <c r="F1192">
        <v>0</v>
      </c>
    </row>
    <row r="1193" spans="2:6" x14ac:dyDescent="0.3">
      <c r="B1193" t="s">
        <v>8219</v>
      </c>
      <c r="C1193">
        <v>107</v>
      </c>
      <c r="E1193" t="s">
        <v>8221</v>
      </c>
      <c r="F1193">
        <v>1</v>
      </c>
    </row>
    <row r="1194" spans="2:6" x14ac:dyDescent="0.3">
      <c r="B1194" t="s">
        <v>8219</v>
      </c>
      <c r="C1194">
        <v>1224</v>
      </c>
      <c r="E1194" t="s">
        <v>8221</v>
      </c>
      <c r="F1194">
        <v>10</v>
      </c>
    </row>
    <row r="1195" spans="2:6" x14ac:dyDescent="0.3">
      <c r="B1195" t="s">
        <v>8219</v>
      </c>
      <c r="C1195">
        <v>104</v>
      </c>
      <c r="E1195" t="s">
        <v>8221</v>
      </c>
      <c r="F1195">
        <v>1</v>
      </c>
    </row>
    <row r="1196" spans="2:6" x14ac:dyDescent="0.3">
      <c r="B1196" t="s">
        <v>8219</v>
      </c>
      <c r="C1196">
        <v>79</v>
      </c>
      <c r="E1196" t="s">
        <v>8221</v>
      </c>
      <c r="F1196">
        <v>2</v>
      </c>
    </row>
    <row r="1197" spans="2:6" x14ac:dyDescent="0.3">
      <c r="B1197" t="s">
        <v>8219</v>
      </c>
      <c r="C1197">
        <v>157</v>
      </c>
      <c r="E1197" t="s">
        <v>8221</v>
      </c>
      <c r="F1197">
        <v>1</v>
      </c>
    </row>
    <row r="1198" spans="2:6" x14ac:dyDescent="0.3">
      <c r="B1198" t="s">
        <v>8219</v>
      </c>
      <c r="C1198">
        <v>50</v>
      </c>
      <c r="E1198" t="s">
        <v>8221</v>
      </c>
      <c r="F1198">
        <v>10</v>
      </c>
    </row>
    <row r="1199" spans="2:6" x14ac:dyDescent="0.3">
      <c r="B1199" t="s">
        <v>8219</v>
      </c>
      <c r="C1199">
        <v>64</v>
      </c>
      <c r="E1199" t="s">
        <v>8221</v>
      </c>
      <c r="F1199">
        <v>9</v>
      </c>
    </row>
    <row r="1200" spans="2:6" x14ac:dyDescent="0.3">
      <c r="B1200" t="s">
        <v>8219</v>
      </c>
      <c r="C1200">
        <v>200</v>
      </c>
      <c r="E1200" t="s">
        <v>8221</v>
      </c>
      <c r="F1200">
        <v>19</v>
      </c>
    </row>
    <row r="1201" spans="2:6" x14ac:dyDescent="0.3">
      <c r="B1201" t="s">
        <v>8219</v>
      </c>
      <c r="C1201">
        <v>22</v>
      </c>
      <c r="E1201" t="s">
        <v>8221</v>
      </c>
      <c r="F1201">
        <v>0</v>
      </c>
    </row>
    <row r="1202" spans="2:6" x14ac:dyDescent="0.3">
      <c r="B1202" t="s">
        <v>8219</v>
      </c>
      <c r="C1202">
        <v>163</v>
      </c>
      <c r="E1202" t="s">
        <v>8221</v>
      </c>
      <c r="F1202">
        <v>4</v>
      </c>
    </row>
    <row r="1203" spans="2:6" x14ac:dyDescent="0.3">
      <c r="B1203" t="s">
        <v>8219</v>
      </c>
      <c r="C1203">
        <v>77</v>
      </c>
      <c r="E1203" t="s">
        <v>8221</v>
      </c>
      <c r="F1203">
        <v>8</v>
      </c>
    </row>
    <row r="1204" spans="2:6" x14ac:dyDescent="0.3">
      <c r="B1204" t="s">
        <v>8219</v>
      </c>
      <c r="C1204">
        <v>89</v>
      </c>
      <c r="E1204" t="s">
        <v>8221</v>
      </c>
      <c r="F1204">
        <v>24</v>
      </c>
    </row>
    <row r="1205" spans="2:6" x14ac:dyDescent="0.3">
      <c r="B1205" t="s">
        <v>8219</v>
      </c>
      <c r="C1205">
        <v>3355</v>
      </c>
      <c r="E1205" t="s">
        <v>8221</v>
      </c>
      <c r="F1205">
        <v>0</v>
      </c>
    </row>
    <row r="1206" spans="2:6" x14ac:dyDescent="0.3">
      <c r="B1206" t="s">
        <v>8219</v>
      </c>
      <c r="C1206">
        <v>537</v>
      </c>
      <c r="E1206" t="s">
        <v>8221</v>
      </c>
      <c r="F1206">
        <v>39</v>
      </c>
    </row>
    <row r="1207" spans="2:6" x14ac:dyDescent="0.3">
      <c r="B1207" t="s">
        <v>8219</v>
      </c>
      <c r="C1207">
        <v>125</v>
      </c>
      <c r="E1207" t="s">
        <v>8221</v>
      </c>
      <c r="F1207">
        <v>6</v>
      </c>
    </row>
    <row r="1208" spans="2:6" x14ac:dyDescent="0.3">
      <c r="B1208" t="s">
        <v>8219</v>
      </c>
      <c r="C1208">
        <v>163</v>
      </c>
      <c r="E1208" t="s">
        <v>8221</v>
      </c>
      <c r="F1208">
        <v>4</v>
      </c>
    </row>
    <row r="1209" spans="2:6" x14ac:dyDescent="0.3">
      <c r="B1209" t="s">
        <v>8219</v>
      </c>
      <c r="C1209">
        <v>283</v>
      </c>
      <c r="E1209" t="s">
        <v>8221</v>
      </c>
      <c r="F1209">
        <v>3</v>
      </c>
    </row>
    <row r="1210" spans="2:6" x14ac:dyDescent="0.3">
      <c r="B1210" t="s">
        <v>8219</v>
      </c>
      <c r="C1210">
        <v>352</v>
      </c>
      <c r="E1210" t="s">
        <v>8221</v>
      </c>
      <c r="F1210">
        <v>53</v>
      </c>
    </row>
    <row r="1211" spans="2:6" x14ac:dyDescent="0.3">
      <c r="B1211" t="s">
        <v>8219</v>
      </c>
      <c r="C1211">
        <v>94</v>
      </c>
      <c r="E1211" t="s">
        <v>8221</v>
      </c>
      <c r="F1211">
        <v>1</v>
      </c>
    </row>
    <row r="1212" spans="2:6" x14ac:dyDescent="0.3">
      <c r="B1212" t="s">
        <v>8219</v>
      </c>
      <c r="C1212">
        <v>67</v>
      </c>
      <c r="E1212" t="s">
        <v>8221</v>
      </c>
      <c r="F1212">
        <v>2</v>
      </c>
    </row>
    <row r="1213" spans="2:6" x14ac:dyDescent="0.3">
      <c r="B1213" t="s">
        <v>8219</v>
      </c>
      <c r="C1213">
        <v>221</v>
      </c>
      <c r="E1213" t="s">
        <v>8221</v>
      </c>
      <c r="F1213">
        <v>25</v>
      </c>
    </row>
    <row r="1214" spans="2:6" x14ac:dyDescent="0.3">
      <c r="B1214" t="s">
        <v>8219</v>
      </c>
      <c r="C1214">
        <v>2165</v>
      </c>
      <c r="E1214" t="s">
        <v>8221</v>
      </c>
      <c r="F1214">
        <v>6</v>
      </c>
    </row>
    <row r="1215" spans="2:6" x14ac:dyDescent="0.3">
      <c r="B1215" t="s">
        <v>8219</v>
      </c>
      <c r="C1215">
        <v>179</v>
      </c>
      <c r="E1215" t="s">
        <v>8221</v>
      </c>
      <c r="F1215">
        <v>0</v>
      </c>
    </row>
    <row r="1216" spans="2:6" x14ac:dyDescent="0.3">
      <c r="B1216" t="s">
        <v>8219</v>
      </c>
      <c r="C1216">
        <v>123</v>
      </c>
      <c r="E1216" t="s">
        <v>8221</v>
      </c>
      <c r="F1216">
        <v>12</v>
      </c>
    </row>
    <row r="1217" spans="2:6" x14ac:dyDescent="0.3">
      <c r="B1217" t="s">
        <v>8219</v>
      </c>
      <c r="C1217">
        <v>1104</v>
      </c>
      <c r="E1217" t="s">
        <v>8221</v>
      </c>
      <c r="F1217">
        <v>0</v>
      </c>
    </row>
    <row r="1218" spans="2:6" x14ac:dyDescent="0.3">
      <c r="B1218" t="s">
        <v>8219</v>
      </c>
      <c r="C1218">
        <v>403</v>
      </c>
      <c r="E1218" t="s">
        <v>8221</v>
      </c>
      <c r="F1218">
        <v>36</v>
      </c>
    </row>
    <row r="1219" spans="2:6" x14ac:dyDescent="0.3">
      <c r="B1219" t="s">
        <v>8219</v>
      </c>
      <c r="C1219">
        <v>109</v>
      </c>
      <c r="E1219" t="s">
        <v>8221</v>
      </c>
      <c r="F1219">
        <v>0</v>
      </c>
    </row>
    <row r="1220" spans="2:6" x14ac:dyDescent="0.3">
      <c r="B1220" t="s">
        <v>8219</v>
      </c>
      <c r="C1220">
        <v>372</v>
      </c>
      <c r="E1220" t="s">
        <v>8221</v>
      </c>
      <c r="F1220">
        <v>2</v>
      </c>
    </row>
    <row r="1221" spans="2:6" x14ac:dyDescent="0.3">
      <c r="B1221" t="s">
        <v>8219</v>
      </c>
      <c r="C1221">
        <v>311</v>
      </c>
      <c r="E1221" t="s">
        <v>8221</v>
      </c>
      <c r="F1221">
        <v>1</v>
      </c>
    </row>
    <row r="1222" spans="2:6" x14ac:dyDescent="0.3">
      <c r="B1222" t="s">
        <v>8219</v>
      </c>
      <c r="C1222">
        <v>61</v>
      </c>
      <c r="E1222" t="s">
        <v>8221</v>
      </c>
      <c r="F1222">
        <v>59</v>
      </c>
    </row>
    <row r="1223" spans="2:6" x14ac:dyDescent="0.3">
      <c r="B1223" t="s">
        <v>8219</v>
      </c>
      <c r="C1223">
        <v>115</v>
      </c>
      <c r="E1223" t="s">
        <v>8221</v>
      </c>
      <c r="F1223">
        <v>1</v>
      </c>
    </row>
    <row r="1224" spans="2:6" x14ac:dyDescent="0.3">
      <c r="B1224" t="s">
        <v>8219</v>
      </c>
      <c r="C1224">
        <v>111</v>
      </c>
      <c r="E1224" t="s">
        <v>8221</v>
      </c>
      <c r="F1224">
        <v>31</v>
      </c>
    </row>
    <row r="1225" spans="2:6" x14ac:dyDescent="0.3">
      <c r="B1225" t="s">
        <v>8219</v>
      </c>
      <c r="C1225">
        <v>337</v>
      </c>
      <c r="E1225" t="s">
        <v>8221</v>
      </c>
      <c r="F1225">
        <v>18</v>
      </c>
    </row>
    <row r="1226" spans="2:6" x14ac:dyDescent="0.3">
      <c r="B1226" t="s">
        <v>8219</v>
      </c>
      <c r="C1226">
        <v>9</v>
      </c>
      <c r="E1226" t="s">
        <v>8221</v>
      </c>
      <c r="F1226">
        <v>10</v>
      </c>
    </row>
    <row r="1227" spans="2:6" x14ac:dyDescent="0.3">
      <c r="B1227" t="s">
        <v>8219</v>
      </c>
      <c r="C1227">
        <v>120</v>
      </c>
      <c r="E1227" t="s">
        <v>8221</v>
      </c>
      <c r="F1227">
        <v>0</v>
      </c>
    </row>
    <row r="1228" spans="2:6" x14ac:dyDescent="0.3">
      <c r="B1228" t="s">
        <v>8219</v>
      </c>
      <c r="C1228">
        <v>102</v>
      </c>
      <c r="E1228" t="s">
        <v>8221</v>
      </c>
      <c r="F1228">
        <v>14</v>
      </c>
    </row>
    <row r="1229" spans="2:6" x14ac:dyDescent="0.3">
      <c r="B1229" t="s">
        <v>8219</v>
      </c>
      <c r="C1229">
        <v>186</v>
      </c>
      <c r="E1229" t="s">
        <v>8221</v>
      </c>
      <c r="F1229">
        <v>2</v>
      </c>
    </row>
    <row r="1230" spans="2:6" x14ac:dyDescent="0.3">
      <c r="B1230" t="s">
        <v>8219</v>
      </c>
      <c r="C1230">
        <v>15</v>
      </c>
      <c r="E1230" t="s">
        <v>8221</v>
      </c>
      <c r="F1230">
        <v>1</v>
      </c>
    </row>
    <row r="1231" spans="2:6" x14ac:dyDescent="0.3">
      <c r="B1231" t="s">
        <v>8219</v>
      </c>
      <c r="C1231">
        <v>67</v>
      </c>
      <c r="E1231" t="s">
        <v>8221</v>
      </c>
      <c r="F1231">
        <v>3</v>
      </c>
    </row>
    <row r="1232" spans="2:6" x14ac:dyDescent="0.3">
      <c r="B1232" t="s">
        <v>8219</v>
      </c>
      <c r="C1232">
        <v>130</v>
      </c>
      <c r="E1232" t="s">
        <v>8221</v>
      </c>
      <c r="F1232">
        <v>0</v>
      </c>
    </row>
    <row r="1233" spans="2:6" x14ac:dyDescent="0.3">
      <c r="B1233" t="s">
        <v>8219</v>
      </c>
      <c r="C1233">
        <v>16</v>
      </c>
      <c r="E1233" t="s">
        <v>8221</v>
      </c>
      <c r="F1233">
        <v>2</v>
      </c>
    </row>
    <row r="1234" spans="2:6" x14ac:dyDescent="0.3">
      <c r="B1234" t="s">
        <v>8219</v>
      </c>
      <c r="C1234">
        <v>67</v>
      </c>
      <c r="E1234" t="s">
        <v>8221</v>
      </c>
      <c r="F1234">
        <v>0</v>
      </c>
    </row>
    <row r="1235" spans="2:6" x14ac:dyDescent="0.3">
      <c r="B1235" t="s">
        <v>8219</v>
      </c>
      <c r="C1235">
        <v>124</v>
      </c>
      <c r="E1235" t="s">
        <v>8221</v>
      </c>
      <c r="F1235">
        <v>12</v>
      </c>
    </row>
    <row r="1236" spans="2:6" x14ac:dyDescent="0.3">
      <c r="B1236" t="s">
        <v>8219</v>
      </c>
      <c r="C1236">
        <v>80</v>
      </c>
      <c r="E1236" t="s">
        <v>8221</v>
      </c>
      <c r="F1236">
        <v>1</v>
      </c>
    </row>
    <row r="1237" spans="2:6" x14ac:dyDescent="0.3">
      <c r="B1237" t="s">
        <v>8219</v>
      </c>
      <c r="C1237">
        <v>282</v>
      </c>
      <c r="E1237" t="s">
        <v>8221</v>
      </c>
      <c r="F1237">
        <v>8</v>
      </c>
    </row>
    <row r="1238" spans="2:6" x14ac:dyDescent="0.3">
      <c r="B1238" t="s">
        <v>8219</v>
      </c>
      <c r="C1238">
        <v>68</v>
      </c>
      <c r="E1238" t="s">
        <v>8221</v>
      </c>
      <c r="F1238">
        <v>2</v>
      </c>
    </row>
    <row r="1239" spans="2:6" x14ac:dyDescent="0.3">
      <c r="B1239" t="s">
        <v>8219</v>
      </c>
      <c r="C1239">
        <v>86</v>
      </c>
      <c r="E1239" t="s">
        <v>8221</v>
      </c>
      <c r="F1239">
        <v>31</v>
      </c>
    </row>
    <row r="1240" spans="2:6" x14ac:dyDescent="0.3">
      <c r="B1240" t="s">
        <v>8219</v>
      </c>
      <c r="C1240">
        <v>115</v>
      </c>
      <c r="E1240" t="s">
        <v>8221</v>
      </c>
      <c r="F1240">
        <v>5</v>
      </c>
    </row>
    <row r="1241" spans="2:6" x14ac:dyDescent="0.3">
      <c r="B1241" t="s">
        <v>8219</v>
      </c>
      <c r="C1241">
        <v>75</v>
      </c>
      <c r="E1241" t="s">
        <v>8221</v>
      </c>
      <c r="F1241">
        <v>1</v>
      </c>
    </row>
    <row r="1242" spans="2:6" x14ac:dyDescent="0.3">
      <c r="B1242" t="s">
        <v>8219</v>
      </c>
      <c r="C1242">
        <v>43</v>
      </c>
      <c r="E1242" t="s">
        <v>8221</v>
      </c>
      <c r="F1242">
        <v>12</v>
      </c>
    </row>
    <row r="1243" spans="2:6" x14ac:dyDescent="0.3">
      <c r="B1243" t="s">
        <v>8219</v>
      </c>
      <c r="C1243">
        <v>48</v>
      </c>
      <c r="E1243" t="s">
        <v>8221</v>
      </c>
      <c r="F1243">
        <v>4</v>
      </c>
    </row>
    <row r="1244" spans="2:6" x14ac:dyDescent="0.3">
      <c r="B1244" t="s">
        <v>8219</v>
      </c>
      <c r="C1244">
        <v>52</v>
      </c>
      <c r="E1244" t="s">
        <v>8221</v>
      </c>
      <c r="F1244">
        <v>0</v>
      </c>
    </row>
    <row r="1245" spans="2:6" x14ac:dyDescent="0.3">
      <c r="B1245" t="s">
        <v>8219</v>
      </c>
      <c r="C1245">
        <v>43</v>
      </c>
      <c r="E1245" t="s">
        <v>8221</v>
      </c>
      <c r="F1245">
        <v>7</v>
      </c>
    </row>
    <row r="1246" spans="2:6" x14ac:dyDescent="0.3">
      <c r="B1246" t="s">
        <v>8219</v>
      </c>
      <c r="C1246">
        <v>58</v>
      </c>
      <c r="E1246" t="s">
        <v>8221</v>
      </c>
      <c r="F1246">
        <v>2</v>
      </c>
    </row>
    <row r="1247" spans="2:6" x14ac:dyDescent="0.3">
      <c r="B1247" t="s">
        <v>8219</v>
      </c>
      <c r="C1247">
        <v>47</v>
      </c>
      <c r="E1247" t="s">
        <v>8221</v>
      </c>
      <c r="F1247">
        <v>1</v>
      </c>
    </row>
    <row r="1248" spans="2:6" x14ac:dyDescent="0.3">
      <c r="B1248" t="s">
        <v>8219</v>
      </c>
      <c r="C1248">
        <v>36</v>
      </c>
      <c r="E1248" t="s">
        <v>8221</v>
      </c>
      <c r="F1248">
        <v>4</v>
      </c>
    </row>
    <row r="1249" spans="2:6" x14ac:dyDescent="0.3">
      <c r="B1249" t="s">
        <v>8219</v>
      </c>
      <c r="C1249">
        <v>17</v>
      </c>
      <c r="E1249" t="s">
        <v>8221</v>
      </c>
      <c r="F1249">
        <v>6</v>
      </c>
    </row>
    <row r="1250" spans="2:6" x14ac:dyDescent="0.3">
      <c r="B1250" t="s">
        <v>8219</v>
      </c>
      <c r="C1250">
        <v>104</v>
      </c>
      <c r="E1250" t="s">
        <v>8221</v>
      </c>
      <c r="F1250">
        <v>8</v>
      </c>
    </row>
    <row r="1251" spans="2:6" x14ac:dyDescent="0.3">
      <c r="B1251" t="s">
        <v>8219</v>
      </c>
      <c r="C1251">
        <v>47</v>
      </c>
      <c r="E1251" t="s">
        <v>8221</v>
      </c>
      <c r="F1251">
        <v>14</v>
      </c>
    </row>
    <row r="1252" spans="2:6" x14ac:dyDescent="0.3">
      <c r="B1252" t="s">
        <v>8219</v>
      </c>
      <c r="C1252">
        <v>38</v>
      </c>
      <c r="E1252" t="s">
        <v>8221</v>
      </c>
      <c r="F1252">
        <v>0</v>
      </c>
    </row>
    <row r="1253" spans="2:6" x14ac:dyDescent="0.3">
      <c r="B1253" t="s">
        <v>8219</v>
      </c>
      <c r="C1253">
        <v>81</v>
      </c>
      <c r="E1253" t="s">
        <v>8221</v>
      </c>
      <c r="F1253">
        <v>4</v>
      </c>
    </row>
    <row r="1254" spans="2:6" x14ac:dyDescent="0.3">
      <c r="B1254" t="s">
        <v>8219</v>
      </c>
      <c r="C1254">
        <v>55</v>
      </c>
      <c r="E1254" t="s">
        <v>8221</v>
      </c>
      <c r="F1254">
        <v>0</v>
      </c>
    </row>
    <row r="1255" spans="2:6" x14ac:dyDescent="0.3">
      <c r="B1255" t="s">
        <v>8219</v>
      </c>
      <c r="C1255">
        <v>41</v>
      </c>
      <c r="E1255" t="s">
        <v>8221</v>
      </c>
      <c r="F1255">
        <v>0</v>
      </c>
    </row>
    <row r="1256" spans="2:6" x14ac:dyDescent="0.3">
      <c r="B1256" t="s">
        <v>8219</v>
      </c>
      <c r="C1256">
        <v>79</v>
      </c>
      <c r="E1256" t="s">
        <v>8221</v>
      </c>
      <c r="F1256">
        <v>1</v>
      </c>
    </row>
    <row r="1257" spans="2:6" x14ac:dyDescent="0.3">
      <c r="B1257" t="s">
        <v>8219</v>
      </c>
      <c r="C1257">
        <v>16</v>
      </c>
      <c r="E1257" t="s">
        <v>8221</v>
      </c>
      <c r="F1257">
        <v>1</v>
      </c>
    </row>
    <row r="1258" spans="2:6" x14ac:dyDescent="0.3">
      <c r="B1258" t="s">
        <v>8219</v>
      </c>
      <c r="C1258">
        <v>8</v>
      </c>
      <c r="E1258" t="s">
        <v>8221</v>
      </c>
      <c r="F1258">
        <v>1</v>
      </c>
    </row>
    <row r="1259" spans="2:6" x14ac:dyDescent="0.3">
      <c r="B1259" t="s">
        <v>8219</v>
      </c>
      <c r="C1259">
        <v>95</v>
      </c>
      <c r="E1259" t="s">
        <v>8221</v>
      </c>
      <c r="F1259">
        <v>1</v>
      </c>
    </row>
    <row r="1260" spans="2:6" x14ac:dyDescent="0.3">
      <c r="B1260" t="s">
        <v>8219</v>
      </c>
      <c r="C1260">
        <v>25</v>
      </c>
      <c r="E1260" t="s">
        <v>8221</v>
      </c>
      <c r="F1260">
        <v>4</v>
      </c>
    </row>
    <row r="1261" spans="2:6" x14ac:dyDescent="0.3">
      <c r="B1261" t="s">
        <v>8219</v>
      </c>
      <c r="C1261">
        <v>19</v>
      </c>
      <c r="E1261" t="s">
        <v>8221</v>
      </c>
      <c r="F1261">
        <v>0</v>
      </c>
    </row>
    <row r="1262" spans="2:6" x14ac:dyDescent="0.3">
      <c r="B1262" t="s">
        <v>8219</v>
      </c>
      <c r="C1262">
        <v>90</v>
      </c>
      <c r="E1262" t="s">
        <v>8221</v>
      </c>
      <c r="F1262">
        <v>0</v>
      </c>
    </row>
    <row r="1263" spans="2:6" x14ac:dyDescent="0.3">
      <c r="B1263" t="s">
        <v>8219</v>
      </c>
      <c r="C1263">
        <v>41</v>
      </c>
      <c r="E1263" t="s">
        <v>8221</v>
      </c>
      <c r="F1263">
        <v>2</v>
      </c>
    </row>
    <row r="1264" spans="2:6" x14ac:dyDescent="0.3">
      <c r="B1264" t="s">
        <v>8219</v>
      </c>
      <c r="C1264">
        <v>30</v>
      </c>
      <c r="E1264" t="s">
        <v>8221</v>
      </c>
      <c r="F1264">
        <v>24</v>
      </c>
    </row>
    <row r="1265" spans="2:6" x14ac:dyDescent="0.3">
      <c r="B1265" t="s">
        <v>8219</v>
      </c>
      <c r="C1265">
        <v>38</v>
      </c>
      <c r="E1265" t="s">
        <v>8221</v>
      </c>
      <c r="F1265">
        <v>1</v>
      </c>
    </row>
    <row r="1266" spans="2:6" x14ac:dyDescent="0.3">
      <c r="B1266" t="s">
        <v>8219</v>
      </c>
      <c r="C1266">
        <v>65</v>
      </c>
      <c r="E1266" t="s">
        <v>8221</v>
      </c>
      <c r="F1266">
        <v>2</v>
      </c>
    </row>
    <row r="1267" spans="2:6" x14ac:dyDescent="0.3">
      <c r="B1267" t="s">
        <v>8219</v>
      </c>
      <c r="C1267">
        <v>75</v>
      </c>
      <c r="E1267" t="s">
        <v>8221</v>
      </c>
      <c r="F1267">
        <v>1</v>
      </c>
    </row>
    <row r="1268" spans="2:6" x14ac:dyDescent="0.3">
      <c r="B1268" t="s">
        <v>8219</v>
      </c>
      <c r="C1268">
        <v>16</v>
      </c>
      <c r="E1268" t="s">
        <v>8221</v>
      </c>
      <c r="F1268">
        <v>37</v>
      </c>
    </row>
    <row r="1269" spans="2:6" x14ac:dyDescent="0.3">
      <c r="B1269" t="s">
        <v>8219</v>
      </c>
      <c r="C1269">
        <v>10</v>
      </c>
      <c r="E1269" t="s">
        <v>8221</v>
      </c>
      <c r="F1269">
        <v>5</v>
      </c>
    </row>
    <row r="1270" spans="2:6" x14ac:dyDescent="0.3">
      <c r="B1270" t="s">
        <v>8219</v>
      </c>
      <c r="C1270">
        <v>27</v>
      </c>
      <c r="E1270" t="s">
        <v>8221</v>
      </c>
      <c r="F1270">
        <v>4</v>
      </c>
    </row>
    <row r="1271" spans="2:6" x14ac:dyDescent="0.3">
      <c r="B1271" t="s">
        <v>8219</v>
      </c>
      <c r="C1271">
        <v>259</v>
      </c>
      <c r="E1271" t="s">
        <v>8221</v>
      </c>
      <c r="F1271">
        <v>16</v>
      </c>
    </row>
    <row r="1272" spans="2:6" x14ac:dyDescent="0.3">
      <c r="B1272" t="s">
        <v>8219</v>
      </c>
      <c r="C1272">
        <v>39</v>
      </c>
      <c r="E1272" t="s">
        <v>8221</v>
      </c>
      <c r="F1272">
        <v>9</v>
      </c>
    </row>
    <row r="1273" spans="2:6" x14ac:dyDescent="0.3">
      <c r="B1273" t="s">
        <v>8219</v>
      </c>
      <c r="C1273">
        <v>42</v>
      </c>
      <c r="E1273" t="s">
        <v>8221</v>
      </c>
      <c r="F1273">
        <v>0</v>
      </c>
    </row>
    <row r="1274" spans="2:6" x14ac:dyDescent="0.3">
      <c r="B1274" t="s">
        <v>8219</v>
      </c>
      <c r="C1274">
        <v>10</v>
      </c>
      <c r="E1274" t="s">
        <v>8221</v>
      </c>
      <c r="F1274">
        <v>40</v>
      </c>
    </row>
    <row r="1275" spans="2:6" x14ac:dyDescent="0.3">
      <c r="B1275" t="s">
        <v>8219</v>
      </c>
      <c r="C1275">
        <v>56</v>
      </c>
      <c r="E1275" t="s">
        <v>8221</v>
      </c>
      <c r="F1275">
        <v>0</v>
      </c>
    </row>
    <row r="1276" spans="2:6" x14ac:dyDescent="0.3">
      <c r="B1276" t="s">
        <v>8219</v>
      </c>
      <c r="C1276">
        <v>20</v>
      </c>
      <c r="E1276" t="s">
        <v>8221</v>
      </c>
      <c r="F1276">
        <v>2</v>
      </c>
    </row>
    <row r="1277" spans="2:6" x14ac:dyDescent="0.3">
      <c r="B1277" t="s">
        <v>8219</v>
      </c>
      <c r="C1277">
        <v>170</v>
      </c>
      <c r="E1277" t="s">
        <v>8221</v>
      </c>
      <c r="F1277">
        <v>1</v>
      </c>
    </row>
    <row r="1278" spans="2:6" x14ac:dyDescent="0.3">
      <c r="B1278" t="s">
        <v>8219</v>
      </c>
      <c r="C1278">
        <v>29</v>
      </c>
      <c r="E1278" t="s">
        <v>8221</v>
      </c>
      <c r="F1278">
        <v>9</v>
      </c>
    </row>
    <row r="1279" spans="2:6" x14ac:dyDescent="0.3">
      <c r="B1279" t="s">
        <v>8219</v>
      </c>
      <c r="C1279">
        <v>132</v>
      </c>
      <c r="E1279" t="s">
        <v>8221</v>
      </c>
      <c r="F1279">
        <v>34</v>
      </c>
    </row>
    <row r="1280" spans="2:6" x14ac:dyDescent="0.3">
      <c r="B1280" t="s">
        <v>8219</v>
      </c>
      <c r="C1280">
        <v>27</v>
      </c>
      <c r="E1280" t="s">
        <v>8221</v>
      </c>
      <c r="F1280">
        <v>23</v>
      </c>
    </row>
    <row r="1281" spans="2:6" x14ac:dyDescent="0.3">
      <c r="B1281" t="s">
        <v>8219</v>
      </c>
      <c r="C1281">
        <v>26</v>
      </c>
      <c r="E1281" t="s">
        <v>8221</v>
      </c>
      <c r="F1281">
        <v>19</v>
      </c>
    </row>
    <row r="1282" spans="2:6" x14ac:dyDescent="0.3">
      <c r="B1282" t="s">
        <v>8219</v>
      </c>
      <c r="C1282">
        <v>43</v>
      </c>
      <c r="E1282" t="s">
        <v>8221</v>
      </c>
      <c r="F1282">
        <v>50</v>
      </c>
    </row>
    <row r="1283" spans="2:6" x14ac:dyDescent="0.3">
      <c r="B1283" t="s">
        <v>8219</v>
      </c>
      <c r="C1283">
        <v>80</v>
      </c>
      <c r="E1283" t="s">
        <v>8221</v>
      </c>
      <c r="F1283">
        <v>12</v>
      </c>
    </row>
    <row r="1284" spans="2:6" x14ac:dyDescent="0.3">
      <c r="B1284" t="s">
        <v>8219</v>
      </c>
      <c r="C1284">
        <v>33</v>
      </c>
      <c r="E1284" t="s">
        <v>8221</v>
      </c>
      <c r="F1284">
        <v>8</v>
      </c>
    </row>
    <row r="1285" spans="2:6" x14ac:dyDescent="0.3">
      <c r="B1285" t="s">
        <v>8219</v>
      </c>
      <c r="C1285">
        <v>71</v>
      </c>
      <c r="E1285" t="s">
        <v>8221</v>
      </c>
      <c r="F1285">
        <v>9</v>
      </c>
    </row>
    <row r="1286" spans="2:6" x14ac:dyDescent="0.3">
      <c r="B1286" t="s">
        <v>8219</v>
      </c>
      <c r="C1286">
        <v>81</v>
      </c>
      <c r="E1286" t="s">
        <v>8221</v>
      </c>
      <c r="F1286">
        <v>43</v>
      </c>
    </row>
    <row r="1287" spans="2:6" x14ac:dyDescent="0.3">
      <c r="B1287" t="s">
        <v>8219</v>
      </c>
      <c r="C1287">
        <v>76</v>
      </c>
      <c r="E1287" t="s">
        <v>8221</v>
      </c>
      <c r="F1287">
        <v>28</v>
      </c>
    </row>
    <row r="1288" spans="2:6" x14ac:dyDescent="0.3">
      <c r="B1288" t="s">
        <v>8219</v>
      </c>
      <c r="C1288">
        <v>48</v>
      </c>
      <c r="E1288" t="s">
        <v>8221</v>
      </c>
      <c r="F1288">
        <v>4</v>
      </c>
    </row>
    <row r="1289" spans="2:6" x14ac:dyDescent="0.3">
      <c r="B1289" t="s">
        <v>8219</v>
      </c>
      <c r="C1289">
        <v>61</v>
      </c>
      <c r="E1289" t="s">
        <v>8221</v>
      </c>
      <c r="F1289">
        <v>24</v>
      </c>
    </row>
    <row r="1290" spans="2:6" x14ac:dyDescent="0.3">
      <c r="B1290" t="s">
        <v>8219</v>
      </c>
      <c r="C1290">
        <v>60</v>
      </c>
      <c r="E1290" t="s">
        <v>8221</v>
      </c>
      <c r="F1290">
        <v>2</v>
      </c>
    </row>
    <row r="1291" spans="2:6" x14ac:dyDescent="0.3">
      <c r="B1291" t="s">
        <v>8219</v>
      </c>
      <c r="C1291">
        <v>136</v>
      </c>
      <c r="E1291" t="s">
        <v>8221</v>
      </c>
      <c r="F1291">
        <v>2</v>
      </c>
    </row>
    <row r="1292" spans="2:6" x14ac:dyDescent="0.3">
      <c r="B1292" t="s">
        <v>8219</v>
      </c>
      <c r="C1292">
        <v>14</v>
      </c>
      <c r="E1292" t="s">
        <v>8221</v>
      </c>
      <c r="F1292">
        <v>20</v>
      </c>
    </row>
    <row r="1293" spans="2:6" x14ac:dyDescent="0.3">
      <c r="B1293" t="s">
        <v>8219</v>
      </c>
      <c r="C1293">
        <v>78</v>
      </c>
      <c r="E1293" t="s">
        <v>8221</v>
      </c>
      <c r="F1293">
        <v>1</v>
      </c>
    </row>
    <row r="1294" spans="2:6" x14ac:dyDescent="0.3">
      <c r="B1294" t="s">
        <v>8219</v>
      </c>
      <c r="C1294">
        <v>4</v>
      </c>
      <c r="E1294" t="s">
        <v>8221</v>
      </c>
      <c r="F1294">
        <v>1</v>
      </c>
    </row>
    <row r="1295" spans="2:6" x14ac:dyDescent="0.3">
      <c r="B1295" t="s">
        <v>8219</v>
      </c>
      <c r="C1295">
        <v>11</v>
      </c>
      <c r="E1295" t="s">
        <v>8221</v>
      </c>
      <c r="F1295">
        <v>4</v>
      </c>
    </row>
    <row r="1296" spans="2:6" x14ac:dyDescent="0.3">
      <c r="B1296" t="s">
        <v>8219</v>
      </c>
      <c r="C1296">
        <v>185</v>
      </c>
      <c r="E1296" t="s">
        <v>8221</v>
      </c>
      <c r="F1296">
        <v>1</v>
      </c>
    </row>
    <row r="1297" spans="2:6" x14ac:dyDescent="0.3">
      <c r="B1297" t="s">
        <v>8219</v>
      </c>
      <c r="C1297">
        <v>59</v>
      </c>
      <c r="E1297" t="s">
        <v>8221</v>
      </c>
      <c r="F1297">
        <v>1</v>
      </c>
    </row>
    <row r="1298" spans="2:6" x14ac:dyDescent="0.3">
      <c r="B1298" t="s">
        <v>8219</v>
      </c>
      <c r="C1298">
        <v>27</v>
      </c>
      <c r="E1298" t="s">
        <v>8221</v>
      </c>
      <c r="F1298">
        <v>13</v>
      </c>
    </row>
    <row r="1299" spans="2:6" x14ac:dyDescent="0.3">
      <c r="B1299" t="s">
        <v>8219</v>
      </c>
      <c r="C1299">
        <v>63</v>
      </c>
      <c r="E1299" t="s">
        <v>8221</v>
      </c>
      <c r="F1299">
        <v>1</v>
      </c>
    </row>
    <row r="1300" spans="2:6" x14ac:dyDescent="0.3">
      <c r="B1300" t="s">
        <v>8219</v>
      </c>
      <c r="C1300">
        <v>13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0</v>
      </c>
    </row>
    <row r="1302" spans="2:6" x14ac:dyDescent="0.3">
      <c r="B1302" t="s">
        <v>8219</v>
      </c>
      <c r="C1302">
        <v>57</v>
      </c>
      <c r="E1302" t="s">
        <v>8221</v>
      </c>
      <c r="F1302">
        <v>3</v>
      </c>
    </row>
    <row r="1303" spans="2:6" x14ac:dyDescent="0.3">
      <c r="B1303" t="s">
        <v>8219</v>
      </c>
      <c r="C1303">
        <v>61</v>
      </c>
      <c r="E1303" t="s">
        <v>8221</v>
      </c>
      <c r="F1303">
        <v>14</v>
      </c>
    </row>
    <row r="1304" spans="2:6" x14ac:dyDescent="0.3">
      <c r="B1304" t="s">
        <v>8219</v>
      </c>
      <c r="C1304">
        <v>65</v>
      </c>
      <c r="E1304" t="s">
        <v>8221</v>
      </c>
      <c r="F1304">
        <v>2</v>
      </c>
    </row>
    <row r="1305" spans="2:6" x14ac:dyDescent="0.3">
      <c r="B1305" t="s">
        <v>8219</v>
      </c>
      <c r="C1305">
        <v>134</v>
      </c>
      <c r="E1305" t="s">
        <v>8221</v>
      </c>
      <c r="F1305">
        <v>5</v>
      </c>
    </row>
    <row r="1306" spans="2:6" x14ac:dyDescent="0.3">
      <c r="B1306" t="s">
        <v>8219</v>
      </c>
      <c r="C1306">
        <v>37</v>
      </c>
      <c r="E1306" t="s">
        <v>8221</v>
      </c>
      <c r="F1306">
        <v>14</v>
      </c>
    </row>
    <row r="1307" spans="2:6" x14ac:dyDescent="0.3">
      <c r="B1307" t="s">
        <v>8219</v>
      </c>
      <c r="C1307">
        <v>37</v>
      </c>
      <c r="E1307" t="s">
        <v>8221</v>
      </c>
      <c r="F1307">
        <v>9</v>
      </c>
    </row>
    <row r="1308" spans="2:6" x14ac:dyDescent="0.3">
      <c r="B1308" t="s">
        <v>8219</v>
      </c>
      <c r="C1308">
        <v>150</v>
      </c>
      <c r="E1308" t="s">
        <v>8221</v>
      </c>
      <c r="F1308">
        <v>8</v>
      </c>
    </row>
    <row r="1309" spans="2:6" x14ac:dyDescent="0.3">
      <c r="B1309" t="s">
        <v>8219</v>
      </c>
      <c r="C1309">
        <v>56</v>
      </c>
      <c r="E1309" t="s">
        <v>8221</v>
      </c>
      <c r="F1309">
        <v>7</v>
      </c>
    </row>
    <row r="1310" spans="2:6" x14ac:dyDescent="0.3">
      <c r="B1310" t="s">
        <v>8219</v>
      </c>
      <c r="C1310">
        <v>18</v>
      </c>
      <c r="E1310" t="s">
        <v>8221</v>
      </c>
      <c r="F1310">
        <v>0</v>
      </c>
    </row>
    <row r="1311" spans="2:6" x14ac:dyDescent="0.3">
      <c r="B1311" t="s">
        <v>8219</v>
      </c>
      <c r="C1311">
        <v>60</v>
      </c>
      <c r="E1311" t="s">
        <v>8221</v>
      </c>
      <c r="F1311">
        <v>84</v>
      </c>
    </row>
    <row r="1312" spans="2:6" x14ac:dyDescent="0.3">
      <c r="B1312" t="s">
        <v>8219</v>
      </c>
      <c r="C1312">
        <v>67</v>
      </c>
      <c r="E1312" t="s">
        <v>8221</v>
      </c>
      <c r="F1312">
        <v>11</v>
      </c>
    </row>
    <row r="1313" spans="2:6" x14ac:dyDescent="0.3">
      <c r="B1313" t="s">
        <v>8219</v>
      </c>
      <c r="C1313">
        <v>35</v>
      </c>
      <c r="E1313" t="s">
        <v>8221</v>
      </c>
      <c r="F1313">
        <v>1</v>
      </c>
    </row>
    <row r="1314" spans="2:6" x14ac:dyDescent="0.3">
      <c r="B1314" t="s">
        <v>8219</v>
      </c>
      <c r="C1314">
        <v>34</v>
      </c>
      <c r="E1314" t="s">
        <v>8221</v>
      </c>
      <c r="F1314">
        <v>4</v>
      </c>
    </row>
    <row r="1315" spans="2:6" x14ac:dyDescent="0.3">
      <c r="B1315" t="s">
        <v>8219</v>
      </c>
      <c r="C1315">
        <v>36</v>
      </c>
      <c r="E1315" t="s">
        <v>8221</v>
      </c>
      <c r="F1315">
        <v>10</v>
      </c>
    </row>
    <row r="1316" spans="2:6" x14ac:dyDescent="0.3">
      <c r="B1316" t="s">
        <v>8219</v>
      </c>
      <c r="C1316">
        <v>18</v>
      </c>
      <c r="E1316" t="s">
        <v>8221</v>
      </c>
      <c r="F1316">
        <v>16</v>
      </c>
    </row>
    <row r="1317" spans="2:6" x14ac:dyDescent="0.3">
      <c r="B1317" t="s">
        <v>8219</v>
      </c>
      <c r="C1317">
        <v>25</v>
      </c>
      <c r="E1317" t="s">
        <v>8221</v>
      </c>
      <c r="F1317">
        <v>2</v>
      </c>
    </row>
    <row r="1318" spans="2:6" x14ac:dyDescent="0.3">
      <c r="B1318" t="s">
        <v>8219</v>
      </c>
      <c r="C1318">
        <v>21</v>
      </c>
      <c r="E1318" t="s">
        <v>8221</v>
      </c>
      <c r="F1318">
        <v>5</v>
      </c>
    </row>
    <row r="1319" spans="2:6" x14ac:dyDescent="0.3">
      <c r="B1319" t="s">
        <v>8219</v>
      </c>
      <c r="C1319">
        <v>151</v>
      </c>
      <c r="E1319" t="s">
        <v>8221</v>
      </c>
      <c r="F1319">
        <v>1</v>
      </c>
    </row>
    <row r="1320" spans="2:6" x14ac:dyDescent="0.3">
      <c r="B1320" t="s">
        <v>8219</v>
      </c>
      <c r="C1320">
        <v>489</v>
      </c>
      <c r="E1320" t="s">
        <v>8221</v>
      </c>
      <c r="F1320">
        <v>31</v>
      </c>
    </row>
    <row r="1321" spans="2:6" x14ac:dyDescent="0.3">
      <c r="B1321" t="s">
        <v>8219</v>
      </c>
      <c r="C1321">
        <v>50</v>
      </c>
      <c r="E1321" t="s">
        <v>8221</v>
      </c>
      <c r="F1321">
        <v>0</v>
      </c>
    </row>
    <row r="1322" spans="2:6" x14ac:dyDescent="0.3">
      <c r="B1322" t="s">
        <v>8219</v>
      </c>
      <c r="C1322">
        <v>321</v>
      </c>
      <c r="E1322" t="s">
        <v>8221</v>
      </c>
      <c r="F1322">
        <v>2</v>
      </c>
    </row>
    <row r="1323" spans="2:6" x14ac:dyDescent="0.3">
      <c r="B1323" t="s">
        <v>8219</v>
      </c>
      <c r="C1323">
        <v>1762</v>
      </c>
      <c r="E1323" t="s">
        <v>8221</v>
      </c>
      <c r="F1323">
        <v>7</v>
      </c>
    </row>
    <row r="1324" spans="2:6" x14ac:dyDescent="0.3">
      <c r="B1324" t="s">
        <v>8219</v>
      </c>
      <c r="C1324">
        <v>385</v>
      </c>
      <c r="E1324" t="s">
        <v>8221</v>
      </c>
      <c r="F1324">
        <v>16</v>
      </c>
    </row>
    <row r="1325" spans="2:6" x14ac:dyDescent="0.3">
      <c r="B1325" t="s">
        <v>8219</v>
      </c>
      <c r="C1325">
        <v>398</v>
      </c>
      <c r="E1325" t="s">
        <v>8221</v>
      </c>
      <c r="F1325">
        <v>4</v>
      </c>
    </row>
    <row r="1326" spans="2:6" x14ac:dyDescent="0.3">
      <c r="B1326" t="s">
        <v>8219</v>
      </c>
      <c r="C1326">
        <v>304</v>
      </c>
      <c r="E1326" t="s">
        <v>8221</v>
      </c>
      <c r="F1326">
        <v>4</v>
      </c>
    </row>
    <row r="1327" spans="2:6" x14ac:dyDescent="0.3">
      <c r="B1327" t="s">
        <v>8219</v>
      </c>
      <c r="C1327">
        <v>676</v>
      </c>
      <c r="E1327" t="s">
        <v>8221</v>
      </c>
      <c r="F1327">
        <v>4</v>
      </c>
    </row>
    <row r="1328" spans="2:6" x14ac:dyDescent="0.3">
      <c r="B1328" t="s">
        <v>8219</v>
      </c>
      <c r="C1328">
        <v>577</v>
      </c>
      <c r="E1328" t="s">
        <v>8221</v>
      </c>
      <c r="F1328">
        <v>3</v>
      </c>
    </row>
    <row r="1329" spans="2:6" x14ac:dyDescent="0.3">
      <c r="B1329" t="s">
        <v>8219</v>
      </c>
      <c r="C1329">
        <v>3663</v>
      </c>
      <c r="E1329" t="s">
        <v>8221</v>
      </c>
      <c r="F1329">
        <v>36</v>
      </c>
    </row>
    <row r="1330" spans="2:6" x14ac:dyDescent="0.3">
      <c r="B1330" t="s">
        <v>8219</v>
      </c>
      <c r="C1330">
        <v>294</v>
      </c>
      <c r="E1330" t="s">
        <v>8221</v>
      </c>
      <c r="F1330">
        <v>1</v>
      </c>
    </row>
    <row r="1331" spans="2:6" x14ac:dyDescent="0.3">
      <c r="B1331" t="s">
        <v>8219</v>
      </c>
      <c r="C1331">
        <v>28</v>
      </c>
      <c r="E1331" t="s">
        <v>8221</v>
      </c>
      <c r="F1331">
        <v>7</v>
      </c>
    </row>
    <row r="1332" spans="2:6" x14ac:dyDescent="0.3">
      <c r="B1332" t="s">
        <v>8219</v>
      </c>
      <c r="C1332">
        <v>100</v>
      </c>
      <c r="E1332" t="s">
        <v>8221</v>
      </c>
      <c r="F1332">
        <v>27</v>
      </c>
    </row>
    <row r="1333" spans="2:6" x14ac:dyDescent="0.3">
      <c r="B1333" t="s">
        <v>8219</v>
      </c>
      <c r="C1333">
        <v>72</v>
      </c>
      <c r="E1333" t="s">
        <v>8221</v>
      </c>
      <c r="F1333">
        <v>1</v>
      </c>
    </row>
    <row r="1334" spans="2:6" x14ac:dyDescent="0.3">
      <c r="B1334" t="s">
        <v>8219</v>
      </c>
      <c r="C1334">
        <v>238</v>
      </c>
      <c r="E1334" t="s">
        <v>8221</v>
      </c>
      <c r="F1334">
        <v>0</v>
      </c>
    </row>
    <row r="1335" spans="2:6" x14ac:dyDescent="0.3">
      <c r="B1335" t="s">
        <v>8219</v>
      </c>
      <c r="C1335">
        <v>159</v>
      </c>
      <c r="E1335" t="s">
        <v>8221</v>
      </c>
      <c r="F1335">
        <v>1</v>
      </c>
    </row>
    <row r="1336" spans="2:6" x14ac:dyDescent="0.3">
      <c r="B1336" t="s">
        <v>8219</v>
      </c>
      <c r="C1336">
        <v>77</v>
      </c>
      <c r="E1336" t="s">
        <v>8221</v>
      </c>
      <c r="F1336">
        <v>3</v>
      </c>
    </row>
    <row r="1337" spans="2:6" x14ac:dyDescent="0.3">
      <c r="B1337" t="s">
        <v>8219</v>
      </c>
      <c r="C1337">
        <v>53</v>
      </c>
      <c r="E1337" t="s">
        <v>8221</v>
      </c>
      <c r="F1337">
        <v>3</v>
      </c>
    </row>
    <row r="1338" spans="2:6" x14ac:dyDescent="0.3">
      <c r="B1338" t="s">
        <v>8219</v>
      </c>
      <c r="C1338">
        <v>1251</v>
      </c>
      <c r="E1338" t="s">
        <v>8221</v>
      </c>
      <c r="F1338">
        <v>3</v>
      </c>
    </row>
    <row r="1339" spans="2:6" x14ac:dyDescent="0.3">
      <c r="B1339" t="s">
        <v>8219</v>
      </c>
      <c r="C1339">
        <v>465</v>
      </c>
      <c r="E1339" t="s">
        <v>8221</v>
      </c>
      <c r="F1339">
        <v>0</v>
      </c>
    </row>
    <row r="1340" spans="2:6" x14ac:dyDescent="0.3">
      <c r="B1340" t="s">
        <v>8219</v>
      </c>
      <c r="C1340">
        <v>74</v>
      </c>
      <c r="E1340" t="s">
        <v>8221</v>
      </c>
      <c r="F1340">
        <v>6</v>
      </c>
    </row>
    <row r="1341" spans="2:6" x14ac:dyDescent="0.3">
      <c r="B1341" t="s">
        <v>8219</v>
      </c>
      <c r="C1341">
        <v>62</v>
      </c>
      <c r="E1341" t="s">
        <v>8221</v>
      </c>
      <c r="F1341">
        <v>17</v>
      </c>
    </row>
    <row r="1342" spans="2:6" x14ac:dyDescent="0.3">
      <c r="B1342" t="s">
        <v>8219</v>
      </c>
      <c r="C1342">
        <v>3468</v>
      </c>
      <c r="E1342" t="s">
        <v>8221</v>
      </c>
      <c r="F1342">
        <v>40</v>
      </c>
    </row>
    <row r="1343" spans="2:6" x14ac:dyDescent="0.3">
      <c r="B1343" t="s">
        <v>8219</v>
      </c>
      <c r="C1343">
        <v>52</v>
      </c>
      <c r="E1343" t="s">
        <v>8221</v>
      </c>
      <c r="F1343">
        <v>3</v>
      </c>
    </row>
    <row r="1344" spans="2:6" x14ac:dyDescent="0.3">
      <c r="B1344" t="s">
        <v>8219</v>
      </c>
      <c r="C1344">
        <v>50</v>
      </c>
      <c r="E1344" t="s">
        <v>8221</v>
      </c>
      <c r="F1344">
        <v>1</v>
      </c>
    </row>
    <row r="1345" spans="2:6" x14ac:dyDescent="0.3">
      <c r="B1345" t="s">
        <v>8219</v>
      </c>
      <c r="C1345">
        <v>45</v>
      </c>
      <c r="E1345" t="s">
        <v>8221</v>
      </c>
      <c r="F1345">
        <v>2</v>
      </c>
    </row>
    <row r="1346" spans="2:6" x14ac:dyDescent="0.3">
      <c r="B1346" t="s">
        <v>8219</v>
      </c>
      <c r="C1346">
        <v>21</v>
      </c>
      <c r="E1346" t="s">
        <v>8221</v>
      </c>
      <c r="F1346">
        <v>7</v>
      </c>
    </row>
    <row r="1347" spans="2:6" x14ac:dyDescent="0.3">
      <c r="B1347" t="s">
        <v>8219</v>
      </c>
      <c r="C1347">
        <v>100</v>
      </c>
      <c r="E1347" t="s">
        <v>8221</v>
      </c>
      <c r="F1347">
        <v>14</v>
      </c>
    </row>
    <row r="1348" spans="2:6" x14ac:dyDescent="0.3">
      <c r="B1348" t="s">
        <v>8219</v>
      </c>
      <c r="C1348">
        <v>81</v>
      </c>
      <c r="E1348" t="s">
        <v>8221</v>
      </c>
      <c r="F1348">
        <v>0</v>
      </c>
    </row>
    <row r="1349" spans="2:6" x14ac:dyDescent="0.3">
      <c r="B1349" t="s">
        <v>8219</v>
      </c>
      <c r="C1349">
        <v>286</v>
      </c>
      <c r="E1349" t="s">
        <v>8221</v>
      </c>
      <c r="F1349">
        <v>0</v>
      </c>
    </row>
    <row r="1350" spans="2:6" x14ac:dyDescent="0.3">
      <c r="B1350" t="s">
        <v>8219</v>
      </c>
      <c r="C1350">
        <v>42</v>
      </c>
      <c r="E1350" t="s">
        <v>8221</v>
      </c>
      <c r="F1350">
        <v>1</v>
      </c>
    </row>
    <row r="1351" spans="2:6" x14ac:dyDescent="0.3">
      <c r="B1351" t="s">
        <v>8219</v>
      </c>
      <c r="C1351">
        <v>199</v>
      </c>
      <c r="E1351" t="s">
        <v>8221</v>
      </c>
      <c r="F1351">
        <v>12</v>
      </c>
    </row>
    <row r="1352" spans="2:6" x14ac:dyDescent="0.3">
      <c r="B1352" t="s">
        <v>8219</v>
      </c>
      <c r="C1352">
        <v>25</v>
      </c>
      <c r="E1352" t="s">
        <v>8221</v>
      </c>
      <c r="F1352">
        <v>12</v>
      </c>
    </row>
    <row r="1353" spans="2:6" x14ac:dyDescent="0.3">
      <c r="B1353" t="s">
        <v>8219</v>
      </c>
      <c r="C1353">
        <v>84</v>
      </c>
      <c r="E1353" t="s">
        <v>8221</v>
      </c>
      <c r="F1353">
        <v>23</v>
      </c>
    </row>
    <row r="1354" spans="2:6" x14ac:dyDescent="0.3">
      <c r="B1354" t="s">
        <v>8219</v>
      </c>
      <c r="C1354">
        <v>50</v>
      </c>
      <c r="E1354" t="s">
        <v>8221</v>
      </c>
      <c r="F1354">
        <v>0</v>
      </c>
    </row>
    <row r="1355" spans="2:6" x14ac:dyDescent="0.3">
      <c r="B1355" t="s">
        <v>8219</v>
      </c>
      <c r="C1355">
        <v>26</v>
      </c>
      <c r="E1355" t="s">
        <v>8221</v>
      </c>
      <c r="F1355">
        <v>10</v>
      </c>
    </row>
    <row r="1356" spans="2:6" x14ac:dyDescent="0.3">
      <c r="B1356" t="s">
        <v>8219</v>
      </c>
      <c r="C1356">
        <v>14</v>
      </c>
      <c r="E1356" t="s">
        <v>8221</v>
      </c>
      <c r="F1356">
        <v>5</v>
      </c>
    </row>
    <row r="1357" spans="2:6" x14ac:dyDescent="0.3">
      <c r="B1357" t="s">
        <v>8219</v>
      </c>
      <c r="C1357">
        <v>49</v>
      </c>
      <c r="E1357" t="s">
        <v>8221</v>
      </c>
      <c r="F1357">
        <v>1</v>
      </c>
    </row>
    <row r="1358" spans="2:6" x14ac:dyDescent="0.3">
      <c r="B1358" t="s">
        <v>8219</v>
      </c>
      <c r="C1358">
        <v>69</v>
      </c>
      <c r="E1358" t="s">
        <v>8221</v>
      </c>
      <c r="F1358">
        <v>2</v>
      </c>
    </row>
    <row r="1359" spans="2:6" x14ac:dyDescent="0.3">
      <c r="B1359" t="s">
        <v>8219</v>
      </c>
      <c r="C1359">
        <v>60</v>
      </c>
      <c r="E1359" t="s">
        <v>8221</v>
      </c>
      <c r="F1359">
        <v>2</v>
      </c>
    </row>
    <row r="1360" spans="2:6" x14ac:dyDescent="0.3">
      <c r="B1360" t="s">
        <v>8219</v>
      </c>
      <c r="C1360">
        <v>80</v>
      </c>
      <c r="E1360" t="s">
        <v>8221</v>
      </c>
      <c r="F1360">
        <v>0</v>
      </c>
    </row>
    <row r="1361" spans="2:6" x14ac:dyDescent="0.3">
      <c r="B1361" t="s">
        <v>8219</v>
      </c>
      <c r="C1361">
        <v>56</v>
      </c>
      <c r="E1361" t="s">
        <v>8221</v>
      </c>
      <c r="F1361">
        <v>13</v>
      </c>
    </row>
    <row r="1362" spans="2:6" x14ac:dyDescent="0.3">
      <c r="B1362" t="s">
        <v>8219</v>
      </c>
      <c r="C1362">
        <v>104</v>
      </c>
      <c r="E1362" t="s">
        <v>8221</v>
      </c>
      <c r="F1362">
        <v>0</v>
      </c>
    </row>
    <row r="1363" spans="2:6" x14ac:dyDescent="0.3">
      <c r="B1363" t="s">
        <v>8219</v>
      </c>
      <c r="C1363">
        <v>46</v>
      </c>
      <c r="E1363" t="s">
        <v>8221</v>
      </c>
      <c r="F1363">
        <v>1</v>
      </c>
    </row>
    <row r="1364" spans="2:6" x14ac:dyDescent="0.3">
      <c r="B1364" t="s">
        <v>8219</v>
      </c>
      <c r="C1364">
        <v>206</v>
      </c>
      <c r="E1364" t="s">
        <v>8221</v>
      </c>
      <c r="F1364">
        <v>5</v>
      </c>
    </row>
    <row r="1365" spans="2:6" x14ac:dyDescent="0.3">
      <c r="B1365" t="s">
        <v>8219</v>
      </c>
      <c r="C1365">
        <v>18</v>
      </c>
      <c r="E1365" t="s">
        <v>8221</v>
      </c>
      <c r="F1365">
        <v>2</v>
      </c>
    </row>
    <row r="1366" spans="2:6" x14ac:dyDescent="0.3">
      <c r="B1366" t="s">
        <v>8219</v>
      </c>
      <c r="C1366">
        <v>28</v>
      </c>
      <c r="E1366" t="s">
        <v>8221</v>
      </c>
      <c r="F1366">
        <v>0</v>
      </c>
    </row>
    <row r="1367" spans="2:6" x14ac:dyDescent="0.3">
      <c r="B1367" t="s">
        <v>8219</v>
      </c>
      <c r="C1367">
        <v>11</v>
      </c>
      <c r="E1367" t="s">
        <v>8221</v>
      </c>
      <c r="F1367">
        <v>32</v>
      </c>
    </row>
    <row r="1368" spans="2:6" x14ac:dyDescent="0.3">
      <c r="B1368" t="s">
        <v>8219</v>
      </c>
      <c r="C1368">
        <v>263</v>
      </c>
      <c r="E1368" t="s">
        <v>8221</v>
      </c>
      <c r="F1368">
        <v>1</v>
      </c>
    </row>
    <row r="1369" spans="2:6" x14ac:dyDescent="0.3">
      <c r="B1369" t="s">
        <v>8219</v>
      </c>
      <c r="C1369">
        <v>394</v>
      </c>
      <c r="E1369" t="s">
        <v>8221</v>
      </c>
      <c r="F1369">
        <v>1</v>
      </c>
    </row>
    <row r="1370" spans="2:6" x14ac:dyDescent="0.3">
      <c r="B1370" t="s">
        <v>8219</v>
      </c>
      <c r="C1370">
        <v>1049</v>
      </c>
      <c r="E1370" t="s">
        <v>8221</v>
      </c>
      <c r="F1370">
        <v>1</v>
      </c>
    </row>
    <row r="1371" spans="2:6" x14ac:dyDescent="0.3">
      <c r="B1371" t="s">
        <v>8219</v>
      </c>
      <c r="C1371">
        <v>308</v>
      </c>
      <c r="E1371" t="s">
        <v>8221</v>
      </c>
      <c r="F1371">
        <v>0</v>
      </c>
    </row>
    <row r="1372" spans="2:6" x14ac:dyDescent="0.3">
      <c r="B1372" t="s">
        <v>8219</v>
      </c>
      <c r="C1372">
        <v>1088</v>
      </c>
      <c r="E1372" t="s">
        <v>8221</v>
      </c>
      <c r="F1372">
        <v>0</v>
      </c>
    </row>
    <row r="1373" spans="2:6" x14ac:dyDescent="0.3">
      <c r="B1373" t="s">
        <v>8219</v>
      </c>
      <c r="C1373">
        <v>73</v>
      </c>
      <c r="E1373" t="s">
        <v>8221</v>
      </c>
      <c r="F1373">
        <v>8</v>
      </c>
    </row>
    <row r="1374" spans="2:6" x14ac:dyDescent="0.3">
      <c r="B1374" t="s">
        <v>8219</v>
      </c>
      <c r="C1374">
        <v>143</v>
      </c>
      <c r="E1374" t="s">
        <v>8221</v>
      </c>
      <c r="F1374">
        <v>0</v>
      </c>
    </row>
    <row r="1375" spans="2:6" x14ac:dyDescent="0.3">
      <c r="B1375" t="s">
        <v>8219</v>
      </c>
      <c r="C1375">
        <v>1420</v>
      </c>
      <c r="E1375" t="s">
        <v>8221</v>
      </c>
      <c r="F1375">
        <v>1</v>
      </c>
    </row>
    <row r="1376" spans="2:6" x14ac:dyDescent="0.3">
      <c r="B1376" t="s">
        <v>8219</v>
      </c>
      <c r="C1376">
        <v>305</v>
      </c>
      <c r="E1376" t="s">
        <v>8221</v>
      </c>
      <c r="F1376">
        <v>16</v>
      </c>
    </row>
    <row r="1377" spans="2:6" x14ac:dyDescent="0.3">
      <c r="B1377" t="s">
        <v>8219</v>
      </c>
      <c r="C1377">
        <v>551</v>
      </c>
      <c r="E1377" t="s">
        <v>8221</v>
      </c>
      <c r="F1377">
        <v>12</v>
      </c>
    </row>
    <row r="1378" spans="2:6" x14ac:dyDescent="0.3">
      <c r="B1378" t="s">
        <v>8219</v>
      </c>
      <c r="C1378">
        <v>187</v>
      </c>
      <c r="E1378" t="s">
        <v>8221</v>
      </c>
      <c r="F1378">
        <v>4</v>
      </c>
    </row>
    <row r="1379" spans="2:6" x14ac:dyDescent="0.3">
      <c r="B1379" t="s">
        <v>8219</v>
      </c>
      <c r="C1379">
        <v>325</v>
      </c>
      <c r="E1379" t="s">
        <v>8221</v>
      </c>
      <c r="F1379">
        <v>2</v>
      </c>
    </row>
    <row r="1380" spans="2:6" x14ac:dyDescent="0.3">
      <c r="B1380" t="s">
        <v>8219</v>
      </c>
      <c r="C1380">
        <v>148</v>
      </c>
      <c r="E1380" t="s">
        <v>8221</v>
      </c>
      <c r="F1380">
        <v>3</v>
      </c>
    </row>
    <row r="1381" spans="2:6" x14ac:dyDescent="0.3">
      <c r="B1381" t="s">
        <v>8219</v>
      </c>
      <c r="C1381">
        <v>69</v>
      </c>
      <c r="E1381" t="s">
        <v>8221</v>
      </c>
      <c r="F1381">
        <v>0</v>
      </c>
    </row>
    <row r="1382" spans="2:6" x14ac:dyDescent="0.3">
      <c r="B1382" t="s">
        <v>8219</v>
      </c>
      <c r="C1382">
        <v>173</v>
      </c>
      <c r="E1382" t="s">
        <v>8221</v>
      </c>
      <c r="F1382">
        <v>3</v>
      </c>
    </row>
    <row r="1383" spans="2:6" x14ac:dyDescent="0.3">
      <c r="B1383" t="s">
        <v>8219</v>
      </c>
      <c r="C1383">
        <v>269</v>
      </c>
      <c r="E1383" t="s">
        <v>8221</v>
      </c>
      <c r="F1383">
        <v>4</v>
      </c>
    </row>
    <row r="1384" spans="2:6" x14ac:dyDescent="0.3">
      <c r="B1384" t="s">
        <v>8219</v>
      </c>
      <c r="C1384">
        <v>185</v>
      </c>
      <c r="E1384" t="s">
        <v>8221</v>
      </c>
      <c r="F1384">
        <v>2</v>
      </c>
    </row>
    <row r="1385" spans="2:6" x14ac:dyDescent="0.3">
      <c r="B1385" t="s">
        <v>8219</v>
      </c>
      <c r="C1385">
        <v>176</v>
      </c>
      <c r="E1385" t="s">
        <v>8221</v>
      </c>
      <c r="F1385">
        <v>10</v>
      </c>
    </row>
    <row r="1386" spans="2:6" x14ac:dyDescent="0.3">
      <c r="B1386" t="s">
        <v>8219</v>
      </c>
      <c r="C1386">
        <v>1019</v>
      </c>
      <c r="E1386" t="s">
        <v>8221</v>
      </c>
      <c r="F1386">
        <v>11</v>
      </c>
    </row>
    <row r="1387" spans="2:6" x14ac:dyDescent="0.3">
      <c r="B1387" t="s">
        <v>8219</v>
      </c>
      <c r="C1387">
        <v>113</v>
      </c>
      <c r="E1387" t="s">
        <v>8221</v>
      </c>
      <c r="F1387">
        <v>6</v>
      </c>
    </row>
    <row r="1388" spans="2:6" x14ac:dyDescent="0.3">
      <c r="B1388" t="s">
        <v>8219</v>
      </c>
      <c r="C1388">
        <v>404</v>
      </c>
      <c r="E1388" t="s">
        <v>8221</v>
      </c>
      <c r="F1388">
        <v>2</v>
      </c>
    </row>
    <row r="1389" spans="2:6" x14ac:dyDescent="0.3">
      <c r="B1389" t="s">
        <v>8219</v>
      </c>
      <c r="C1389">
        <v>707</v>
      </c>
      <c r="E1389" t="s">
        <v>8221</v>
      </c>
      <c r="F1389">
        <v>6</v>
      </c>
    </row>
    <row r="1390" spans="2:6" x14ac:dyDescent="0.3">
      <c r="B1390" t="s">
        <v>8219</v>
      </c>
      <c r="C1390">
        <v>392</v>
      </c>
      <c r="E1390" t="s">
        <v>8221</v>
      </c>
      <c r="F1390">
        <v>8</v>
      </c>
    </row>
    <row r="1391" spans="2:6" x14ac:dyDescent="0.3">
      <c r="B1391" t="s">
        <v>8219</v>
      </c>
      <c r="C1391">
        <v>23</v>
      </c>
      <c r="E1391" t="s">
        <v>8221</v>
      </c>
      <c r="F1391">
        <v>37</v>
      </c>
    </row>
    <row r="1392" spans="2:6" x14ac:dyDescent="0.3">
      <c r="B1392" t="s">
        <v>8219</v>
      </c>
      <c r="C1392">
        <v>682</v>
      </c>
      <c r="E1392" t="s">
        <v>8221</v>
      </c>
      <c r="F1392">
        <v>11</v>
      </c>
    </row>
    <row r="1393" spans="2:6" x14ac:dyDescent="0.3">
      <c r="B1393" t="s">
        <v>8219</v>
      </c>
      <c r="C1393">
        <v>37</v>
      </c>
      <c r="E1393" t="s">
        <v>8221</v>
      </c>
      <c r="F1393">
        <v>0</v>
      </c>
    </row>
    <row r="1394" spans="2:6" x14ac:dyDescent="0.3">
      <c r="B1394" t="s">
        <v>8219</v>
      </c>
      <c r="C1394">
        <v>146</v>
      </c>
      <c r="E1394" t="s">
        <v>8221</v>
      </c>
      <c r="F1394">
        <v>10</v>
      </c>
    </row>
    <row r="1395" spans="2:6" x14ac:dyDescent="0.3">
      <c r="B1395" t="s">
        <v>8219</v>
      </c>
      <c r="C1395">
        <v>119</v>
      </c>
      <c r="E1395" t="s">
        <v>8221</v>
      </c>
      <c r="F1395">
        <v>6</v>
      </c>
    </row>
    <row r="1396" spans="2:6" x14ac:dyDescent="0.3">
      <c r="B1396" t="s">
        <v>8219</v>
      </c>
      <c r="C1396">
        <v>163</v>
      </c>
      <c r="E1396" t="s">
        <v>8221</v>
      </c>
      <c r="F1396">
        <v>8</v>
      </c>
    </row>
    <row r="1397" spans="2:6" x14ac:dyDescent="0.3">
      <c r="B1397" t="s">
        <v>8219</v>
      </c>
      <c r="C1397">
        <v>339</v>
      </c>
      <c r="E1397" t="s">
        <v>8221</v>
      </c>
      <c r="F1397">
        <v>6</v>
      </c>
    </row>
    <row r="1398" spans="2:6" x14ac:dyDescent="0.3">
      <c r="B1398" t="s">
        <v>8219</v>
      </c>
      <c r="C1398">
        <v>58</v>
      </c>
      <c r="E1398" t="s">
        <v>8221</v>
      </c>
      <c r="F1398">
        <v>7</v>
      </c>
    </row>
    <row r="1399" spans="2:6" x14ac:dyDescent="0.3">
      <c r="B1399" t="s">
        <v>8219</v>
      </c>
      <c r="C1399">
        <v>456</v>
      </c>
      <c r="E1399" t="s">
        <v>8221</v>
      </c>
      <c r="F1399">
        <v>7</v>
      </c>
    </row>
    <row r="1400" spans="2:6" x14ac:dyDescent="0.3">
      <c r="B1400" t="s">
        <v>8219</v>
      </c>
      <c r="C1400">
        <v>15</v>
      </c>
      <c r="E1400" t="s">
        <v>8221</v>
      </c>
      <c r="F1400">
        <v>5</v>
      </c>
    </row>
    <row r="1401" spans="2:6" x14ac:dyDescent="0.3">
      <c r="B1401" t="s">
        <v>8219</v>
      </c>
      <c r="C1401">
        <v>191</v>
      </c>
      <c r="E1401" t="s">
        <v>8221</v>
      </c>
      <c r="F1401">
        <v>46</v>
      </c>
    </row>
    <row r="1402" spans="2:6" x14ac:dyDescent="0.3">
      <c r="B1402" t="s">
        <v>8219</v>
      </c>
      <c r="C1402">
        <v>17</v>
      </c>
      <c r="E1402" t="s">
        <v>8221</v>
      </c>
      <c r="F1402">
        <v>10</v>
      </c>
    </row>
    <row r="1403" spans="2:6" x14ac:dyDescent="0.3">
      <c r="B1403" t="s">
        <v>8219</v>
      </c>
      <c r="C1403">
        <v>28</v>
      </c>
      <c r="E1403" t="s">
        <v>8221</v>
      </c>
      <c r="F1403">
        <v>19</v>
      </c>
    </row>
    <row r="1404" spans="2:6" x14ac:dyDescent="0.3">
      <c r="B1404" t="s">
        <v>8219</v>
      </c>
      <c r="C1404">
        <v>18</v>
      </c>
      <c r="E1404" t="s">
        <v>8221</v>
      </c>
      <c r="F1404">
        <v>13</v>
      </c>
    </row>
    <row r="1405" spans="2:6" x14ac:dyDescent="0.3">
      <c r="B1405" t="s">
        <v>8219</v>
      </c>
      <c r="C1405">
        <v>61</v>
      </c>
      <c r="E1405" t="s">
        <v>8221</v>
      </c>
      <c r="F1405">
        <v>13</v>
      </c>
    </row>
    <row r="1406" spans="2:6" x14ac:dyDescent="0.3">
      <c r="B1406" t="s">
        <v>8219</v>
      </c>
      <c r="C1406">
        <v>108</v>
      </c>
      <c r="E1406" t="s">
        <v>8221</v>
      </c>
      <c r="F1406">
        <v>4</v>
      </c>
    </row>
    <row r="1407" spans="2:6" x14ac:dyDescent="0.3">
      <c r="B1407" t="s">
        <v>8219</v>
      </c>
      <c r="C1407">
        <v>142</v>
      </c>
      <c r="E1407" t="s">
        <v>8221</v>
      </c>
      <c r="F1407">
        <v>0</v>
      </c>
    </row>
    <row r="1408" spans="2:6" x14ac:dyDescent="0.3">
      <c r="B1408" t="s">
        <v>8219</v>
      </c>
      <c r="C1408">
        <v>74</v>
      </c>
      <c r="E1408" t="s">
        <v>8221</v>
      </c>
      <c r="F1408">
        <v>3</v>
      </c>
    </row>
    <row r="1409" spans="2:6" x14ac:dyDescent="0.3">
      <c r="B1409" t="s">
        <v>8219</v>
      </c>
      <c r="C1409">
        <v>38</v>
      </c>
      <c r="E1409" t="s">
        <v>8221</v>
      </c>
      <c r="F1409">
        <v>1</v>
      </c>
    </row>
    <row r="1410" spans="2:6" x14ac:dyDescent="0.3">
      <c r="B1410" t="s">
        <v>8219</v>
      </c>
      <c r="C1410">
        <v>20</v>
      </c>
      <c r="E1410" t="s">
        <v>8221</v>
      </c>
      <c r="F1410">
        <v>9</v>
      </c>
    </row>
    <row r="1411" spans="2:6" x14ac:dyDescent="0.3">
      <c r="B1411" t="s">
        <v>8219</v>
      </c>
      <c r="C1411">
        <v>24</v>
      </c>
      <c r="E1411" t="s">
        <v>8221</v>
      </c>
      <c r="F1411">
        <v>1</v>
      </c>
    </row>
    <row r="1412" spans="2:6" x14ac:dyDescent="0.3">
      <c r="B1412" t="s">
        <v>8219</v>
      </c>
      <c r="C1412">
        <v>66</v>
      </c>
      <c r="E1412" t="s">
        <v>8221</v>
      </c>
      <c r="F1412">
        <v>1</v>
      </c>
    </row>
    <row r="1413" spans="2:6" x14ac:dyDescent="0.3">
      <c r="B1413" t="s">
        <v>8219</v>
      </c>
      <c r="C1413">
        <v>28</v>
      </c>
      <c r="E1413" t="s">
        <v>8221</v>
      </c>
      <c r="F1413">
        <v>4</v>
      </c>
    </row>
    <row r="1414" spans="2:6" x14ac:dyDescent="0.3">
      <c r="B1414" t="s">
        <v>8219</v>
      </c>
      <c r="C1414">
        <v>24</v>
      </c>
      <c r="E1414" t="s">
        <v>8221</v>
      </c>
      <c r="F1414">
        <v>17</v>
      </c>
    </row>
    <row r="1415" spans="2:6" x14ac:dyDescent="0.3">
      <c r="B1415" t="s">
        <v>8219</v>
      </c>
      <c r="C1415">
        <v>73</v>
      </c>
      <c r="E1415" t="s">
        <v>8221</v>
      </c>
      <c r="F1415">
        <v>0</v>
      </c>
    </row>
    <row r="1416" spans="2:6" x14ac:dyDescent="0.3">
      <c r="B1416" t="s">
        <v>8219</v>
      </c>
      <c r="C1416">
        <v>3</v>
      </c>
      <c r="E1416" t="s">
        <v>8221</v>
      </c>
      <c r="F1416">
        <v>12</v>
      </c>
    </row>
    <row r="1417" spans="2:6" x14ac:dyDescent="0.3">
      <c r="B1417" t="s">
        <v>8219</v>
      </c>
      <c r="C1417">
        <v>20</v>
      </c>
      <c r="E1417" t="s">
        <v>8221</v>
      </c>
      <c r="F1417">
        <v>14</v>
      </c>
    </row>
    <row r="1418" spans="2:6" x14ac:dyDescent="0.3">
      <c r="B1418" t="s">
        <v>8219</v>
      </c>
      <c r="C1418">
        <v>21</v>
      </c>
      <c r="E1418" t="s">
        <v>8221</v>
      </c>
      <c r="F1418">
        <v>1</v>
      </c>
    </row>
    <row r="1419" spans="2:6" x14ac:dyDescent="0.3">
      <c r="B1419" t="s">
        <v>8219</v>
      </c>
      <c r="C1419">
        <v>94</v>
      </c>
      <c r="E1419" t="s">
        <v>8221</v>
      </c>
      <c r="F1419">
        <v>14</v>
      </c>
    </row>
    <row r="1420" spans="2:6" x14ac:dyDescent="0.3">
      <c r="B1420" t="s">
        <v>8219</v>
      </c>
      <c r="C1420">
        <v>139</v>
      </c>
      <c r="E1420" t="s">
        <v>8221</v>
      </c>
      <c r="F1420">
        <v>4</v>
      </c>
    </row>
    <row r="1421" spans="2:6" x14ac:dyDescent="0.3">
      <c r="B1421" t="s">
        <v>8219</v>
      </c>
      <c r="C1421">
        <v>130</v>
      </c>
      <c r="E1421" t="s">
        <v>8221</v>
      </c>
      <c r="F1421">
        <v>2</v>
      </c>
    </row>
    <row r="1422" spans="2:6" x14ac:dyDescent="0.3">
      <c r="B1422" t="s">
        <v>8219</v>
      </c>
      <c r="C1422">
        <v>31</v>
      </c>
      <c r="E1422" t="s">
        <v>8221</v>
      </c>
      <c r="F1422">
        <v>1</v>
      </c>
    </row>
    <row r="1423" spans="2:6" x14ac:dyDescent="0.3">
      <c r="B1423" t="s">
        <v>8219</v>
      </c>
      <c r="C1423">
        <v>13</v>
      </c>
      <c r="E1423" t="s">
        <v>8221</v>
      </c>
      <c r="F1423">
        <v>2</v>
      </c>
    </row>
    <row r="1424" spans="2:6" x14ac:dyDescent="0.3">
      <c r="B1424" t="s">
        <v>8219</v>
      </c>
      <c r="C1424">
        <v>90</v>
      </c>
      <c r="E1424" t="s">
        <v>8221</v>
      </c>
      <c r="F1424">
        <v>1</v>
      </c>
    </row>
    <row r="1425" spans="2:6" x14ac:dyDescent="0.3">
      <c r="B1425" t="s">
        <v>8219</v>
      </c>
      <c r="C1425">
        <v>141</v>
      </c>
      <c r="E1425" t="s">
        <v>8221</v>
      </c>
      <c r="F1425">
        <v>1</v>
      </c>
    </row>
    <row r="1426" spans="2:6" x14ac:dyDescent="0.3">
      <c r="B1426" t="s">
        <v>8219</v>
      </c>
      <c r="C1426">
        <v>23</v>
      </c>
      <c r="E1426" t="s">
        <v>8221</v>
      </c>
      <c r="F1426">
        <v>4</v>
      </c>
    </row>
    <row r="1427" spans="2:6" x14ac:dyDescent="0.3">
      <c r="B1427" t="s">
        <v>8219</v>
      </c>
      <c r="C1427">
        <v>18</v>
      </c>
      <c r="E1427" t="s">
        <v>8221</v>
      </c>
      <c r="F1427">
        <v>3</v>
      </c>
    </row>
    <row r="1428" spans="2:6" x14ac:dyDescent="0.3">
      <c r="B1428" t="s">
        <v>8219</v>
      </c>
      <c r="C1428">
        <v>76</v>
      </c>
      <c r="E1428" t="s">
        <v>8221</v>
      </c>
      <c r="F1428">
        <v>38</v>
      </c>
    </row>
    <row r="1429" spans="2:6" x14ac:dyDescent="0.3">
      <c r="B1429" t="s">
        <v>8219</v>
      </c>
      <c r="C1429">
        <v>93</v>
      </c>
      <c r="E1429" t="s">
        <v>8221</v>
      </c>
      <c r="F1429">
        <v>4</v>
      </c>
    </row>
    <row r="1430" spans="2:6" x14ac:dyDescent="0.3">
      <c r="B1430" t="s">
        <v>8219</v>
      </c>
      <c r="C1430">
        <v>69</v>
      </c>
      <c r="E1430" t="s">
        <v>8221</v>
      </c>
      <c r="F1430">
        <v>0</v>
      </c>
    </row>
    <row r="1431" spans="2:6" x14ac:dyDescent="0.3">
      <c r="B1431" t="s">
        <v>8219</v>
      </c>
      <c r="C1431">
        <v>21</v>
      </c>
      <c r="E1431" t="s">
        <v>8221</v>
      </c>
      <c r="F1431">
        <v>2</v>
      </c>
    </row>
    <row r="1432" spans="2:6" x14ac:dyDescent="0.3">
      <c r="B1432" t="s">
        <v>8219</v>
      </c>
      <c r="C1432">
        <v>57</v>
      </c>
      <c r="E1432" t="s">
        <v>8221</v>
      </c>
      <c r="F1432">
        <v>0</v>
      </c>
    </row>
    <row r="1433" spans="2:6" x14ac:dyDescent="0.3">
      <c r="B1433" t="s">
        <v>8219</v>
      </c>
      <c r="C1433">
        <v>108</v>
      </c>
      <c r="E1433" t="s">
        <v>8221</v>
      </c>
      <c r="F1433">
        <v>1</v>
      </c>
    </row>
    <row r="1434" spans="2:6" x14ac:dyDescent="0.3">
      <c r="B1434" t="s">
        <v>8219</v>
      </c>
      <c r="C1434">
        <v>83</v>
      </c>
      <c r="E1434" t="s">
        <v>8221</v>
      </c>
      <c r="F1434">
        <v>7</v>
      </c>
    </row>
    <row r="1435" spans="2:6" x14ac:dyDescent="0.3">
      <c r="B1435" t="s">
        <v>8219</v>
      </c>
      <c r="C1435">
        <v>96</v>
      </c>
      <c r="E1435" t="s">
        <v>8221</v>
      </c>
      <c r="F1435">
        <v>2</v>
      </c>
    </row>
    <row r="1436" spans="2:6" x14ac:dyDescent="0.3">
      <c r="B1436" t="s">
        <v>8219</v>
      </c>
      <c r="C1436">
        <v>64</v>
      </c>
      <c r="E1436" t="s">
        <v>8221</v>
      </c>
      <c r="F1436">
        <v>4</v>
      </c>
    </row>
    <row r="1437" spans="2:6" x14ac:dyDescent="0.3">
      <c r="B1437" t="s">
        <v>8219</v>
      </c>
      <c r="C1437">
        <v>14</v>
      </c>
      <c r="E1437" t="s">
        <v>8221</v>
      </c>
      <c r="F1437">
        <v>4</v>
      </c>
    </row>
    <row r="1438" spans="2:6" x14ac:dyDescent="0.3">
      <c r="B1438" t="s">
        <v>8219</v>
      </c>
      <c r="C1438">
        <v>169</v>
      </c>
      <c r="E1438" t="s">
        <v>8221</v>
      </c>
      <c r="F1438">
        <v>3</v>
      </c>
    </row>
    <row r="1439" spans="2:6" x14ac:dyDescent="0.3">
      <c r="B1439" t="s">
        <v>8219</v>
      </c>
      <c r="C1439">
        <v>33</v>
      </c>
      <c r="E1439" t="s">
        <v>8221</v>
      </c>
      <c r="F1439">
        <v>2</v>
      </c>
    </row>
    <row r="1440" spans="2:6" x14ac:dyDescent="0.3">
      <c r="B1440" t="s">
        <v>8219</v>
      </c>
      <c r="C1440">
        <v>102</v>
      </c>
      <c r="E1440" t="s">
        <v>8221</v>
      </c>
      <c r="F1440">
        <v>197</v>
      </c>
    </row>
    <row r="1441" spans="2:6" x14ac:dyDescent="0.3">
      <c r="B1441" t="s">
        <v>8219</v>
      </c>
      <c r="C1441">
        <v>104</v>
      </c>
      <c r="E1441" t="s">
        <v>8221</v>
      </c>
      <c r="F1441">
        <v>0</v>
      </c>
    </row>
    <row r="1442" spans="2:6" x14ac:dyDescent="0.3">
      <c r="B1442" t="s">
        <v>8219</v>
      </c>
      <c r="C1442">
        <v>20</v>
      </c>
      <c r="E1442" t="s">
        <v>8221</v>
      </c>
      <c r="F1442">
        <v>1</v>
      </c>
    </row>
    <row r="1443" spans="2:6" x14ac:dyDescent="0.3">
      <c r="B1443" t="s">
        <v>8219</v>
      </c>
      <c r="C1443">
        <v>35</v>
      </c>
      <c r="E1443" t="s">
        <v>8221</v>
      </c>
      <c r="F1443">
        <v>4</v>
      </c>
    </row>
    <row r="1444" spans="2:6" x14ac:dyDescent="0.3">
      <c r="B1444" t="s">
        <v>8219</v>
      </c>
      <c r="C1444">
        <v>94</v>
      </c>
      <c r="E1444" t="s">
        <v>8221</v>
      </c>
      <c r="F1444">
        <v>0</v>
      </c>
    </row>
    <row r="1445" spans="2:6" x14ac:dyDescent="0.3">
      <c r="B1445" t="s">
        <v>8219</v>
      </c>
      <c r="C1445">
        <v>14</v>
      </c>
      <c r="E1445" t="s">
        <v>8221</v>
      </c>
      <c r="F1445">
        <v>7</v>
      </c>
    </row>
    <row r="1446" spans="2:6" x14ac:dyDescent="0.3">
      <c r="B1446" t="s">
        <v>8219</v>
      </c>
      <c r="C1446">
        <v>15</v>
      </c>
      <c r="E1446" t="s">
        <v>8221</v>
      </c>
      <c r="F1446">
        <v>11</v>
      </c>
    </row>
    <row r="1447" spans="2:6" x14ac:dyDescent="0.3">
      <c r="B1447" t="s">
        <v>8219</v>
      </c>
      <c r="C1447">
        <v>51</v>
      </c>
      <c r="E1447" t="s">
        <v>8221</v>
      </c>
      <c r="F1447">
        <v>0</v>
      </c>
    </row>
    <row r="1448" spans="2:6" x14ac:dyDescent="0.3">
      <c r="B1448" t="s">
        <v>8219</v>
      </c>
      <c r="C1448">
        <v>19</v>
      </c>
      <c r="E1448" t="s">
        <v>8221</v>
      </c>
      <c r="F1448">
        <v>6</v>
      </c>
    </row>
    <row r="1449" spans="2:6" x14ac:dyDescent="0.3">
      <c r="B1449" t="s">
        <v>8219</v>
      </c>
      <c r="C1449">
        <v>23</v>
      </c>
      <c r="E1449" t="s">
        <v>8221</v>
      </c>
      <c r="F1449">
        <v>0</v>
      </c>
    </row>
    <row r="1450" spans="2:6" x14ac:dyDescent="0.3">
      <c r="B1450" t="s">
        <v>8219</v>
      </c>
      <c r="C1450">
        <v>97</v>
      </c>
      <c r="E1450" t="s">
        <v>8221</v>
      </c>
      <c r="F1450">
        <v>7</v>
      </c>
    </row>
    <row r="1451" spans="2:6" x14ac:dyDescent="0.3">
      <c r="B1451" t="s">
        <v>8219</v>
      </c>
      <c r="C1451">
        <v>76</v>
      </c>
      <c r="E1451" t="s">
        <v>8221</v>
      </c>
      <c r="F1451">
        <v>94</v>
      </c>
    </row>
    <row r="1452" spans="2:6" x14ac:dyDescent="0.3">
      <c r="B1452" t="s">
        <v>8219</v>
      </c>
      <c r="C1452">
        <v>11</v>
      </c>
      <c r="E1452" t="s">
        <v>8221</v>
      </c>
      <c r="F1452">
        <v>2</v>
      </c>
    </row>
    <row r="1453" spans="2:6" x14ac:dyDescent="0.3">
      <c r="B1453" t="s">
        <v>8219</v>
      </c>
      <c r="C1453">
        <v>52</v>
      </c>
      <c r="E1453" t="s">
        <v>8221</v>
      </c>
      <c r="F1453">
        <v>25</v>
      </c>
    </row>
    <row r="1454" spans="2:6" x14ac:dyDescent="0.3">
      <c r="B1454" t="s">
        <v>8219</v>
      </c>
      <c r="C1454">
        <v>95</v>
      </c>
      <c r="E1454" t="s">
        <v>8221</v>
      </c>
      <c r="F1454">
        <v>17</v>
      </c>
    </row>
    <row r="1455" spans="2:6" x14ac:dyDescent="0.3">
      <c r="B1455" t="s">
        <v>8219</v>
      </c>
      <c r="C1455">
        <v>35</v>
      </c>
      <c r="E1455" t="s">
        <v>8221</v>
      </c>
      <c r="F1455">
        <v>2</v>
      </c>
    </row>
    <row r="1456" spans="2:6" x14ac:dyDescent="0.3">
      <c r="B1456" t="s">
        <v>8219</v>
      </c>
      <c r="C1456">
        <v>21</v>
      </c>
      <c r="E1456" t="s">
        <v>8221</v>
      </c>
      <c r="F1456">
        <v>4</v>
      </c>
    </row>
    <row r="1457" spans="2:6" x14ac:dyDescent="0.3">
      <c r="B1457" t="s">
        <v>8219</v>
      </c>
      <c r="C1457">
        <v>93</v>
      </c>
      <c r="E1457" t="s">
        <v>8221</v>
      </c>
      <c r="F1457">
        <v>5</v>
      </c>
    </row>
    <row r="1458" spans="2:6" x14ac:dyDescent="0.3">
      <c r="B1458" t="s">
        <v>8219</v>
      </c>
      <c r="C1458">
        <v>11</v>
      </c>
      <c r="E1458" t="s">
        <v>8221</v>
      </c>
      <c r="F1458">
        <v>2</v>
      </c>
    </row>
    <row r="1459" spans="2:6" x14ac:dyDescent="0.3">
      <c r="B1459" t="s">
        <v>8219</v>
      </c>
      <c r="C1459">
        <v>21</v>
      </c>
      <c r="E1459" t="s">
        <v>8221</v>
      </c>
      <c r="F1459">
        <v>2</v>
      </c>
    </row>
    <row r="1460" spans="2:6" x14ac:dyDescent="0.3">
      <c r="B1460" t="s">
        <v>8219</v>
      </c>
      <c r="C1460">
        <v>54</v>
      </c>
      <c r="E1460" t="s">
        <v>8221</v>
      </c>
      <c r="F1460">
        <v>3</v>
      </c>
    </row>
    <row r="1461" spans="2:6" x14ac:dyDescent="0.3">
      <c r="B1461" t="s">
        <v>8219</v>
      </c>
      <c r="C1461">
        <v>31</v>
      </c>
      <c r="E1461" t="s">
        <v>8221</v>
      </c>
      <c r="F1461">
        <v>0</v>
      </c>
    </row>
    <row r="1462" spans="2:6" x14ac:dyDescent="0.3">
      <c r="B1462" t="s">
        <v>8219</v>
      </c>
      <c r="C1462">
        <v>132</v>
      </c>
      <c r="E1462" t="s">
        <v>8221</v>
      </c>
      <c r="F1462">
        <v>4</v>
      </c>
    </row>
    <row r="1463" spans="2:6" x14ac:dyDescent="0.3">
      <c r="B1463" t="s">
        <v>8219</v>
      </c>
      <c r="C1463">
        <v>3</v>
      </c>
      <c r="E1463" t="s">
        <v>8221</v>
      </c>
      <c r="F1463">
        <v>1</v>
      </c>
    </row>
    <row r="1464" spans="2:6" x14ac:dyDescent="0.3">
      <c r="B1464" t="s">
        <v>8219</v>
      </c>
      <c r="C1464">
        <v>6</v>
      </c>
      <c r="E1464" t="s">
        <v>8221</v>
      </c>
      <c r="F1464">
        <v>12</v>
      </c>
    </row>
    <row r="1465" spans="2:6" x14ac:dyDescent="0.3">
      <c r="B1465" t="s">
        <v>8219</v>
      </c>
      <c r="C1465">
        <v>10</v>
      </c>
      <c r="E1465" t="s">
        <v>8221</v>
      </c>
      <c r="F1465">
        <v>4</v>
      </c>
    </row>
    <row r="1466" spans="2:6" x14ac:dyDescent="0.3">
      <c r="B1466" t="s">
        <v>8219</v>
      </c>
      <c r="C1466">
        <v>147</v>
      </c>
      <c r="E1466" t="s">
        <v>8221</v>
      </c>
      <c r="F1466">
        <v>91</v>
      </c>
    </row>
    <row r="1467" spans="2:6" x14ac:dyDescent="0.3">
      <c r="B1467" t="s">
        <v>8219</v>
      </c>
      <c r="C1467">
        <v>199</v>
      </c>
      <c r="E1467" t="s">
        <v>8221</v>
      </c>
      <c r="F1467">
        <v>1</v>
      </c>
    </row>
    <row r="1468" spans="2:6" x14ac:dyDescent="0.3">
      <c r="B1468" t="s">
        <v>8219</v>
      </c>
      <c r="C1468">
        <v>50</v>
      </c>
      <c r="E1468" t="s">
        <v>8221</v>
      </c>
      <c r="F1468">
        <v>1</v>
      </c>
    </row>
    <row r="1469" spans="2:6" x14ac:dyDescent="0.3">
      <c r="B1469" t="s">
        <v>8219</v>
      </c>
      <c r="C1469">
        <v>21</v>
      </c>
      <c r="E1469" t="s">
        <v>8221</v>
      </c>
      <c r="F1469">
        <v>0</v>
      </c>
    </row>
    <row r="1470" spans="2:6" x14ac:dyDescent="0.3">
      <c r="B1470" t="s">
        <v>8219</v>
      </c>
      <c r="C1470">
        <v>24</v>
      </c>
      <c r="E1470" t="s">
        <v>8221</v>
      </c>
      <c r="F1470">
        <v>13</v>
      </c>
    </row>
    <row r="1471" spans="2:6" x14ac:dyDescent="0.3">
      <c r="B1471" t="s">
        <v>8219</v>
      </c>
      <c r="C1471">
        <v>32</v>
      </c>
      <c r="E1471" t="s">
        <v>8221</v>
      </c>
      <c r="F1471">
        <v>2</v>
      </c>
    </row>
    <row r="1472" spans="2:6" x14ac:dyDescent="0.3">
      <c r="B1472" t="s">
        <v>8219</v>
      </c>
      <c r="C1472">
        <v>62</v>
      </c>
      <c r="E1472" t="s">
        <v>8221</v>
      </c>
      <c r="F1472">
        <v>0</v>
      </c>
    </row>
    <row r="1473" spans="2:6" x14ac:dyDescent="0.3">
      <c r="B1473" t="s">
        <v>8219</v>
      </c>
      <c r="C1473">
        <v>9</v>
      </c>
      <c r="E1473" t="s">
        <v>8221</v>
      </c>
      <c r="F1473">
        <v>21</v>
      </c>
    </row>
    <row r="1474" spans="2:6" x14ac:dyDescent="0.3">
      <c r="B1474" t="s">
        <v>8219</v>
      </c>
      <c r="C1474">
        <v>38</v>
      </c>
      <c r="E1474" t="s">
        <v>8221</v>
      </c>
      <c r="F1474">
        <v>9</v>
      </c>
    </row>
    <row r="1475" spans="2:6" x14ac:dyDescent="0.3">
      <c r="B1475" t="s">
        <v>8219</v>
      </c>
      <c r="C1475">
        <v>54</v>
      </c>
      <c r="E1475" t="s">
        <v>8221</v>
      </c>
      <c r="F1475">
        <v>6</v>
      </c>
    </row>
    <row r="1476" spans="2:6" x14ac:dyDescent="0.3">
      <c r="B1476" t="s">
        <v>8219</v>
      </c>
      <c r="C1476">
        <v>37</v>
      </c>
      <c r="E1476" t="s">
        <v>8221</v>
      </c>
      <c r="F1476">
        <v>4</v>
      </c>
    </row>
    <row r="1477" spans="2:6" x14ac:dyDescent="0.3">
      <c r="B1477" t="s">
        <v>8219</v>
      </c>
      <c r="C1477">
        <v>39</v>
      </c>
      <c r="E1477" t="s">
        <v>8221</v>
      </c>
      <c r="F1477">
        <v>7</v>
      </c>
    </row>
    <row r="1478" spans="2:6" x14ac:dyDescent="0.3">
      <c r="B1478" t="s">
        <v>8219</v>
      </c>
      <c r="C1478">
        <v>34</v>
      </c>
      <c r="E1478" t="s">
        <v>8221</v>
      </c>
      <c r="F1478">
        <v>5</v>
      </c>
    </row>
    <row r="1479" spans="2:6" x14ac:dyDescent="0.3">
      <c r="B1479" t="s">
        <v>8219</v>
      </c>
      <c r="C1479">
        <v>55</v>
      </c>
      <c r="E1479" t="s">
        <v>8221</v>
      </c>
      <c r="F1479">
        <v>0</v>
      </c>
    </row>
    <row r="1480" spans="2:6" x14ac:dyDescent="0.3">
      <c r="B1480" t="s">
        <v>8219</v>
      </c>
      <c r="C1480">
        <v>32</v>
      </c>
      <c r="E1480" t="s">
        <v>8221</v>
      </c>
      <c r="F1480">
        <v>3</v>
      </c>
    </row>
    <row r="1481" spans="2:6" x14ac:dyDescent="0.3">
      <c r="B1481" t="s">
        <v>8219</v>
      </c>
      <c r="C1481">
        <v>25</v>
      </c>
      <c r="E1481" t="s">
        <v>8221</v>
      </c>
      <c r="F1481">
        <v>9</v>
      </c>
    </row>
    <row r="1482" spans="2:6" x14ac:dyDescent="0.3">
      <c r="B1482" t="s">
        <v>8219</v>
      </c>
      <c r="C1482">
        <v>33</v>
      </c>
      <c r="E1482" t="s">
        <v>8221</v>
      </c>
      <c r="F1482">
        <v>6</v>
      </c>
    </row>
    <row r="1483" spans="2:6" x14ac:dyDescent="0.3">
      <c r="B1483" t="s">
        <v>8219</v>
      </c>
      <c r="C1483">
        <v>108</v>
      </c>
      <c r="E1483" t="s">
        <v>8221</v>
      </c>
      <c r="F1483">
        <v>4</v>
      </c>
    </row>
    <row r="1484" spans="2:6" x14ac:dyDescent="0.3">
      <c r="B1484" t="s">
        <v>8219</v>
      </c>
      <c r="C1484">
        <v>20</v>
      </c>
      <c r="E1484" t="s">
        <v>8221</v>
      </c>
      <c r="F1484">
        <v>1</v>
      </c>
    </row>
    <row r="1485" spans="2:6" x14ac:dyDescent="0.3">
      <c r="B1485" t="s">
        <v>8219</v>
      </c>
      <c r="C1485">
        <v>98</v>
      </c>
      <c r="E1485" t="s">
        <v>8221</v>
      </c>
      <c r="F1485">
        <v>17</v>
      </c>
    </row>
    <row r="1486" spans="2:6" x14ac:dyDescent="0.3">
      <c r="B1486" t="s">
        <v>8219</v>
      </c>
      <c r="C1486">
        <v>196</v>
      </c>
      <c r="E1486" t="s">
        <v>8221</v>
      </c>
      <c r="F1486">
        <v>1</v>
      </c>
    </row>
    <row r="1487" spans="2:6" x14ac:dyDescent="0.3">
      <c r="B1487" t="s">
        <v>8219</v>
      </c>
      <c r="C1487">
        <v>39</v>
      </c>
      <c r="E1487" t="s">
        <v>8221</v>
      </c>
      <c r="F1487">
        <v>13</v>
      </c>
    </row>
    <row r="1488" spans="2:6" x14ac:dyDescent="0.3">
      <c r="B1488" t="s">
        <v>8219</v>
      </c>
      <c r="C1488">
        <v>128</v>
      </c>
      <c r="E1488" t="s">
        <v>8221</v>
      </c>
      <c r="F1488">
        <v>6</v>
      </c>
    </row>
    <row r="1489" spans="2:6" x14ac:dyDescent="0.3">
      <c r="B1489" t="s">
        <v>8219</v>
      </c>
      <c r="C1489">
        <v>71</v>
      </c>
      <c r="E1489" t="s">
        <v>8221</v>
      </c>
      <c r="F1489">
        <v>0</v>
      </c>
    </row>
    <row r="1490" spans="2:6" x14ac:dyDescent="0.3">
      <c r="B1490" t="s">
        <v>8219</v>
      </c>
      <c r="C1490">
        <v>47</v>
      </c>
      <c r="E1490" t="s">
        <v>8221</v>
      </c>
      <c r="F1490">
        <v>2</v>
      </c>
    </row>
    <row r="1491" spans="2:6" x14ac:dyDescent="0.3">
      <c r="B1491" t="s">
        <v>8219</v>
      </c>
      <c r="C1491">
        <v>17</v>
      </c>
      <c r="E1491" t="s">
        <v>8221</v>
      </c>
      <c r="F1491">
        <v>2</v>
      </c>
    </row>
    <row r="1492" spans="2:6" x14ac:dyDescent="0.3">
      <c r="B1492" t="s">
        <v>8219</v>
      </c>
      <c r="C1492">
        <v>91</v>
      </c>
      <c r="E1492" t="s">
        <v>8221</v>
      </c>
      <c r="F1492">
        <v>21</v>
      </c>
    </row>
    <row r="1493" spans="2:6" x14ac:dyDescent="0.3">
      <c r="B1493" t="s">
        <v>8219</v>
      </c>
      <c r="C1493">
        <v>43</v>
      </c>
      <c r="E1493" t="s">
        <v>8221</v>
      </c>
      <c r="F1493">
        <v>13</v>
      </c>
    </row>
    <row r="1494" spans="2:6" x14ac:dyDescent="0.3">
      <c r="B1494" t="s">
        <v>8219</v>
      </c>
      <c r="C1494">
        <v>17</v>
      </c>
      <c r="E1494" t="s">
        <v>8221</v>
      </c>
      <c r="F1494">
        <v>0</v>
      </c>
    </row>
    <row r="1495" spans="2:6" x14ac:dyDescent="0.3">
      <c r="B1495" t="s">
        <v>8219</v>
      </c>
      <c r="C1495">
        <v>33</v>
      </c>
      <c r="E1495" t="s">
        <v>8221</v>
      </c>
      <c r="F1495">
        <v>6</v>
      </c>
    </row>
    <row r="1496" spans="2:6" x14ac:dyDescent="0.3">
      <c r="B1496" t="s">
        <v>8219</v>
      </c>
      <c r="C1496">
        <v>87</v>
      </c>
      <c r="E1496" t="s">
        <v>8221</v>
      </c>
      <c r="F1496">
        <v>0</v>
      </c>
    </row>
    <row r="1497" spans="2:6" x14ac:dyDescent="0.3">
      <c r="B1497" t="s">
        <v>8219</v>
      </c>
      <c r="C1497">
        <v>113</v>
      </c>
      <c r="E1497" t="s">
        <v>8221</v>
      </c>
      <c r="F1497">
        <v>1</v>
      </c>
    </row>
    <row r="1498" spans="2:6" x14ac:dyDescent="0.3">
      <c r="B1498" t="s">
        <v>8219</v>
      </c>
      <c r="C1498">
        <v>14</v>
      </c>
      <c r="E1498" t="s">
        <v>8221</v>
      </c>
      <c r="F1498">
        <v>0</v>
      </c>
    </row>
    <row r="1499" spans="2:6" x14ac:dyDescent="0.3">
      <c r="B1499" t="s">
        <v>8219</v>
      </c>
      <c r="C1499">
        <v>30</v>
      </c>
      <c r="E1499" t="s">
        <v>8221</v>
      </c>
      <c r="F1499">
        <v>12</v>
      </c>
    </row>
    <row r="1500" spans="2:6" x14ac:dyDescent="0.3">
      <c r="B1500" t="s">
        <v>8219</v>
      </c>
      <c r="C1500">
        <v>16</v>
      </c>
      <c r="E1500" t="s">
        <v>8221</v>
      </c>
      <c r="F1500">
        <v>2</v>
      </c>
    </row>
    <row r="1501" spans="2:6" x14ac:dyDescent="0.3">
      <c r="B1501" t="s">
        <v>8219</v>
      </c>
      <c r="C1501">
        <v>46</v>
      </c>
      <c r="E1501" t="s">
        <v>8221</v>
      </c>
      <c r="F1501">
        <v>6</v>
      </c>
    </row>
    <row r="1502" spans="2:6" x14ac:dyDescent="0.3">
      <c r="B1502" t="s">
        <v>8219</v>
      </c>
      <c r="C1502">
        <v>24</v>
      </c>
      <c r="E1502" t="s">
        <v>8221</v>
      </c>
      <c r="F1502">
        <v>1</v>
      </c>
    </row>
    <row r="1503" spans="2:6" x14ac:dyDescent="0.3">
      <c r="B1503" t="s">
        <v>8219</v>
      </c>
      <c r="C1503">
        <v>97</v>
      </c>
      <c r="E1503" t="s">
        <v>8221</v>
      </c>
      <c r="F1503">
        <v>1</v>
      </c>
    </row>
    <row r="1504" spans="2:6" x14ac:dyDescent="0.3">
      <c r="B1504" t="s">
        <v>8219</v>
      </c>
      <c r="C1504">
        <v>59</v>
      </c>
      <c r="E1504" t="s">
        <v>8221</v>
      </c>
      <c r="F1504">
        <v>5</v>
      </c>
    </row>
    <row r="1505" spans="2:6" x14ac:dyDescent="0.3">
      <c r="B1505" t="s">
        <v>8219</v>
      </c>
      <c r="C1505">
        <v>1095</v>
      </c>
      <c r="E1505" t="s">
        <v>8221</v>
      </c>
      <c r="F1505">
        <v>0</v>
      </c>
    </row>
    <row r="1506" spans="2:6" x14ac:dyDescent="0.3">
      <c r="B1506" t="s">
        <v>8219</v>
      </c>
      <c r="C1506">
        <v>218</v>
      </c>
      <c r="E1506" t="s">
        <v>8221</v>
      </c>
      <c r="F1506">
        <v>3</v>
      </c>
    </row>
    <row r="1507" spans="2:6" x14ac:dyDescent="0.3">
      <c r="B1507" t="s">
        <v>8219</v>
      </c>
      <c r="C1507">
        <v>111</v>
      </c>
      <c r="E1507" t="s">
        <v>8221</v>
      </c>
      <c r="F1507">
        <v>8</v>
      </c>
    </row>
    <row r="1508" spans="2:6" x14ac:dyDescent="0.3">
      <c r="B1508" t="s">
        <v>8219</v>
      </c>
      <c r="C1508">
        <v>56</v>
      </c>
      <c r="E1508" t="s">
        <v>8221</v>
      </c>
      <c r="F1508">
        <v>3</v>
      </c>
    </row>
    <row r="1509" spans="2:6" x14ac:dyDescent="0.3">
      <c r="B1509" t="s">
        <v>8219</v>
      </c>
      <c r="C1509">
        <v>265</v>
      </c>
      <c r="E1509" t="s">
        <v>8221</v>
      </c>
      <c r="F1509">
        <v>8</v>
      </c>
    </row>
    <row r="1510" spans="2:6" x14ac:dyDescent="0.3">
      <c r="B1510" t="s">
        <v>8219</v>
      </c>
      <c r="C1510">
        <v>28</v>
      </c>
      <c r="E1510" t="s">
        <v>8221</v>
      </c>
      <c r="F1510">
        <v>1</v>
      </c>
    </row>
    <row r="1511" spans="2:6" x14ac:dyDescent="0.3">
      <c r="B1511" t="s">
        <v>8219</v>
      </c>
      <c r="C1511">
        <v>364</v>
      </c>
      <c r="E1511" t="s">
        <v>8221</v>
      </c>
      <c r="F1511">
        <v>4</v>
      </c>
    </row>
    <row r="1512" spans="2:6" x14ac:dyDescent="0.3">
      <c r="B1512" t="s">
        <v>8219</v>
      </c>
      <c r="C1512">
        <v>27</v>
      </c>
      <c r="E1512" t="s">
        <v>8221</v>
      </c>
      <c r="F1512">
        <v>8</v>
      </c>
    </row>
    <row r="1513" spans="2:6" x14ac:dyDescent="0.3">
      <c r="B1513" t="s">
        <v>8219</v>
      </c>
      <c r="C1513">
        <v>93</v>
      </c>
      <c r="E1513" t="s">
        <v>8221</v>
      </c>
      <c r="F1513">
        <v>1</v>
      </c>
    </row>
    <row r="1514" spans="2:6" x14ac:dyDescent="0.3">
      <c r="B1514" t="s">
        <v>8219</v>
      </c>
      <c r="C1514">
        <v>64</v>
      </c>
      <c r="E1514" t="s">
        <v>8221</v>
      </c>
      <c r="F1514">
        <v>5</v>
      </c>
    </row>
    <row r="1515" spans="2:6" x14ac:dyDescent="0.3">
      <c r="B1515" t="s">
        <v>8219</v>
      </c>
      <c r="C1515">
        <v>22</v>
      </c>
      <c r="E1515" t="s">
        <v>8221</v>
      </c>
      <c r="F1515">
        <v>0</v>
      </c>
    </row>
    <row r="1516" spans="2:6" x14ac:dyDescent="0.3">
      <c r="B1516" t="s">
        <v>8219</v>
      </c>
      <c r="C1516">
        <v>59</v>
      </c>
      <c r="E1516" t="s">
        <v>8221</v>
      </c>
      <c r="F1516">
        <v>0</v>
      </c>
    </row>
    <row r="1517" spans="2:6" x14ac:dyDescent="0.3">
      <c r="B1517" t="s">
        <v>8219</v>
      </c>
      <c r="C1517">
        <v>249</v>
      </c>
      <c r="E1517" t="s">
        <v>8221</v>
      </c>
      <c r="F1517">
        <v>1</v>
      </c>
    </row>
    <row r="1518" spans="2:6" x14ac:dyDescent="0.3">
      <c r="B1518" t="s">
        <v>8219</v>
      </c>
      <c r="C1518">
        <v>392</v>
      </c>
      <c r="E1518" t="s">
        <v>8221</v>
      </c>
      <c r="F1518">
        <v>0</v>
      </c>
    </row>
    <row r="1519" spans="2:6" x14ac:dyDescent="0.3">
      <c r="B1519" t="s">
        <v>8219</v>
      </c>
      <c r="C1519">
        <v>115</v>
      </c>
      <c r="E1519" t="s">
        <v>8221</v>
      </c>
      <c r="F1519">
        <v>0</v>
      </c>
    </row>
    <row r="1520" spans="2:6" x14ac:dyDescent="0.3">
      <c r="B1520" t="s">
        <v>8219</v>
      </c>
      <c r="C1520">
        <v>433</v>
      </c>
      <c r="E1520" t="s">
        <v>8221</v>
      </c>
      <c r="F1520">
        <v>6</v>
      </c>
    </row>
    <row r="1521" spans="2:6" x14ac:dyDescent="0.3">
      <c r="B1521" t="s">
        <v>8219</v>
      </c>
      <c r="C1521">
        <v>20</v>
      </c>
      <c r="E1521" t="s">
        <v>8221</v>
      </c>
      <c r="F1521">
        <v>6</v>
      </c>
    </row>
    <row r="1522" spans="2:6" x14ac:dyDescent="0.3">
      <c r="B1522" t="s">
        <v>8219</v>
      </c>
      <c r="C1522">
        <v>8</v>
      </c>
      <c r="E1522" t="s">
        <v>8221</v>
      </c>
      <c r="F1522">
        <v>14</v>
      </c>
    </row>
    <row r="1523" spans="2:6" x14ac:dyDescent="0.3">
      <c r="B1523" t="s">
        <v>8219</v>
      </c>
      <c r="C1523">
        <v>175</v>
      </c>
      <c r="E1523" t="s">
        <v>8221</v>
      </c>
      <c r="F1523">
        <v>6</v>
      </c>
    </row>
    <row r="1524" spans="2:6" x14ac:dyDescent="0.3">
      <c r="B1524" t="s">
        <v>8219</v>
      </c>
      <c r="C1524">
        <v>104</v>
      </c>
      <c r="E1524" t="s">
        <v>8221</v>
      </c>
      <c r="F1524">
        <v>33</v>
      </c>
    </row>
    <row r="1525" spans="2:6" x14ac:dyDescent="0.3">
      <c r="B1525" t="s">
        <v>8219</v>
      </c>
      <c r="C1525">
        <v>17</v>
      </c>
      <c r="E1525" t="s">
        <v>8221</v>
      </c>
      <c r="F1525">
        <v>4</v>
      </c>
    </row>
    <row r="1526" spans="2:6" x14ac:dyDescent="0.3">
      <c r="B1526" t="s">
        <v>8219</v>
      </c>
      <c r="C1526">
        <v>277</v>
      </c>
      <c r="E1526" t="s">
        <v>8221</v>
      </c>
      <c r="F1526">
        <v>1</v>
      </c>
    </row>
    <row r="1527" spans="2:6" x14ac:dyDescent="0.3">
      <c r="B1527" t="s">
        <v>8219</v>
      </c>
      <c r="C1527">
        <v>118</v>
      </c>
      <c r="E1527" t="s">
        <v>8221</v>
      </c>
      <c r="F1527">
        <v>0</v>
      </c>
    </row>
    <row r="1528" spans="2:6" x14ac:dyDescent="0.3">
      <c r="B1528" t="s">
        <v>8219</v>
      </c>
      <c r="C1528">
        <v>97</v>
      </c>
      <c r="E1528" t="s">
        <v>8221</v>
      </c>
      <c r="F1528">
        <v>6</v>
      </c>
    </row>
    <row r="1529" spans="2:6" x14ac:dyDescent="0.3">
      <c r="B1529" t="s">
        <v>8219</v>
      </c>
      <c r="C1529">
        <v>20</v>
      </c>
      <c r="E1529" t="s">
        <v>8221</v>
      </c>
      <c r="F1529">
        <v>6</v>
      </c>
    </row>
    <row r="1530" spans="2:6" x14ac:dyDescent="0.3">
      <c r="B1530" t="s">
        <v>8219</v>
      </c>
      <c r="C1530">
        <v>26</v>
      </c>
      <c r="E1530" t="s">
        <v>8221</v>
      </c>
      <c r="F1530">
        <v>1</v>
      </c>
    </row>
    <row r="1531" spans="2:6" x14ac:dyDescent="0.3">
      <c r="B1531" t="s">
        <v>8219</v>
      </c>
      <c r="C1531">
        <v>128</v>
      </c>
      <c r="E1531" t="s">
        <v>8221</v>
      </c>
      <c r="F1531">
        <v>3</v>
      </c>
    </row>
    <row r="1532" spans="2:6" x14ac:dyDescent="0.3">
      <c r="B1532" t="s">
        <v>8219</v>
      </c>
      <c r="C1532">
        <v>15</v>
      </c>
    </row>
    <row r="1533" spans="2:6" x14ac:dyDescent="0.3">
      <c r="B1533" t="s">
        <v>8219</v>
      </c>
      <c r="C1533">
        <v>25</v>
      </c>
    </row>
    <row r="1534" spans="2:6" x14ac:dyDescent="0.3">
      <c r="B1534" t="s">
        <v>8219</v>
      </c>
      <c r="C1534">
        <v>55</v>
      </c>
    </row>
    <row r="1535" spans="2:6" x14ac:dyDescent="0.3">
      <c r="B1535" t="s">
        <v>8219</v>
      </c>
      <c r="C1535">
        <v>107</v>
      </c>
    </row>
    <row r="1536" spans="2:6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conditionalFormatting sqref="B1:B2186">
    <cfRule type="cellIs" dxfId="12" priority="9" operator="equal">
      <formula>"live"</formula>
    </cfRule>
    <cfRule type="cellIs" dxfId="11" priority="10" operator="equal">
      <formula>"failed"</formula>
    </cfRule>
    <cfRule type="cellIs" dxfId="10" priority="11" operator="equal">
      <formula>"canceled"</formula>
    </cfRule>
    <cfRule type="cellIs" dxfId="9" priority="12" operator="equal">
      <formula>"successful"</formula>
    </cfRule>
  </conditionalFormatting>
  <conditionalFormatting sqref="E1:E1531">
    <cfRule type="cellIs" dxfId="4" priority="1" operator="equal">
      <formula>"live"</formula>
    </cfRule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65876-DB57-4AFB-AB40-424CC4FC7E45}">
  <dimension ref="A3:G6"/>
  <sheetViews>
    <sheetView workbookViewId="0">
      <selection activeCell="E10" sqref="E10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24.21875" bestFit="1" customWidth="1"/>
    <col min="4" max="4" width="20.5546875" bestFit="1" customWidth="1"/>
    <col min="5" max="5" width="20.88671875" bestFit="1" customWidth="1"/>
    <col min="6" max="6" width="21.33203125" bestFit="1" customWidth="1"/>
    <col min="7" max="8" width="24.44140625" bestFit="1" customWidth="1"/>
    <col min="9" max="11" width="2" bestFit="1" customWidth="1"/>
    <col min="12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10.77734375" bestFit="1" customWidth="1"/>
  </cols>
  <sheetData>
    <row r="3" spans="1:7" x14ac:dyDescent="0.3">
      <c r="A3" s="6" t="s">
        <v>8310</v>
      </c>
      <c r="B3" t="s">
        <v>8403</v>
      </c>
      <c r="C3" t="s">
        <v>8404</v>
      </c>
      <c r="D3" t="s">
        <v>8405</v>
      </c>
      <c r="E3" t="s">
        <v>8406</v>
      </c>
      <c r="F3" t="s">
        <v>8407</v>
      </c>
      <c r="G3" t="s">
        <v>8408</v>
      </c>
    </row>
    <row r="4" spans="1:7" x14ac:dyDescent="0.3">
      <c r="A4" s="7" t="s">
        <v>8221</v>
      </c>
      <c r="B4" s="9">
        <v>27096</v>
      </c>
      <c r="C4" s="9">
        <v>17.709803921568628</v>
      </c>
      <c r="D4" s="9">
        <v>0</v>
      </c>
      <c r="E4" s="9">
        <v>1293</v>
      </c>
      <c r="F4" s="9">
        <v>3773.2216685890044</v>
      </c>
      <c r="G4" s="9">
        <v>61.426555076684906</v>
      </c>
    </row>
    <row r="5" spans="1:7" x14ac:dyDescent="0.3">
      <c r="A5" s="7" t="s">
        <v>8219</v>
      </c>
      <c r="B5" s="9">
        <v>424819</v>
      </c>
      <c r="C5" s="9">
        <v>194.42517162471395</v>
      </c>
      <c r="D5" s="9">
        <v>1</v>
      </c>
      <c r="E5" s="9">
        <v>26457</v>
      </c>
      <c r="F5" s="12">
        <v>712840.9867348104</v>
      </c>
      <c r="G5" s="12">
        <v>844.29910975602149</v>
      </c>
    </row>
    <row r="6" spans="1:7" x14ac:dyDescent="0.3">
      <c r="A6" s="7" t="s">
        <v>8311</v>
      </c>
      <c r="B6" s="9">
        <v>451915</v>
      </c>
      <c r="C6" s="9">
        <v>121.64602960969044</v>
      </c>
      <c r="D6" s="9">
        <v>0</v>
      </c>
      <c r="E6" s="9">
        <v>26457</v>
      </c>
      <c r="F6" s="9">
        <v>428380.15922717005</v>
      </c>
      <c r="G6" s="9">
        <v>654.5075700304543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</vt:lpstr>
      <vt:lpstr>Sub Category</vt:lpstr>
      <vt:lpstr>Dara Created Conversion</vt:lpstr>
      <vt:lpstr>Raw Data</vt:lpstr>
      <vt:lpstr>BONUS</vt:lpstr>
      <vt:lpstr>Bonus Statistical Analysis</vt:lpstr>
      <vt:lpstr>Bonus Statical Analyisis Pivot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Raul</cp:lastModifiedBy>
  <dcterms:created xsi:type="dcterms:W3CDTF">2017-04-20T15:17:24Z</dcterms:created>
  <dcterms:modified xsi:type="dcterms:W3CDTF">2020-04-26T23:59:04Z</dcterms:modified>
</cp:coreProperties>
</file>