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kByte S.T\Documents\"/>
    </mc:Choice>
  </mc:AlternateContent>
  <xr:revisionPtr revIDLastSave="0" documentId="13_ncr:1_{878AE3AE-B257-4501-B244-ABE8BB1877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Estoque" sheetId="6" r:id="rId2"/>
    <sheet name="Compra" sheetId="1" r:id="rId3"/>
    <sheet name="Venda" sheetId="2" r:id="rId4"/>
    <sheet name="Controle Financeiro" sheetId="3" r:id="rId5"/>
  </sheets>
  <definedNames>
    <definedName name="NativeTimeline_Data_da_Venda">#N/A</definedName>
    <definedName name="SegmentaçãodeDados_Tipo">#N/A</definedName>
  </definedNames>
  <calcPr calcId="191029"/>
  <pivotCaches>
    <pivotCache cacheId="0" r:id="rId6"/>
    <pivotCache cacheId="1" r:id="rId7"/>
    <pivotCache cacheId="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6" l="1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7" i="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G7" i="2"/>
  <c r="I7" i="2" s="1"/>
  <c r="G8" i="2"/>
  <c r="G9" i="2"/>
  <c r="I9" i="2" s="1"/>
  <c r="G10" i="2"/>
  <c r="I10" i="2" s="1"/>
  <c r="G11" i="2"/>
  <c r="I11" i="2" s="1"/>
  <c r="G12" i="2"/>
  <c r="G13" i="2"/>
  <c r="I13" i="2" s="1"/>
  <c r="G14" i="2"/>
  <c r="I14" i="2" s="1"/>
  <c r="G15" i="2"/>
  <c r="I15" i="2" s="1"/>
  <c r="G16" i="2"/>
  <c r="G17" i="2"/>
  <c r="I17" i="2" s="1"/>
  <c r="G18" i="2"/>
  <c r="I18" i="2" s="1"/>
  <c r="G19" i="2"/>
  <c r="I19" i="2" s="1"/>
  <c r="G20" i="2"/>
  <c r="G21" i="2"/>
  <c r="I21" i="2" s="1"/>
  <c r="G22" i="2"/>
  <c r="I22" i="2" s="1"/>
  <c r="G23" i="2"/>
  <c r="I23" i="2" s="1"/>
  <c r="G24" i="2"/>
  <c r="G25" i="2"/>
  <c r="I25" i="2" s="1"/>
  <c r="G26" i="2"/>
  <c r="I26" i="2" s="1"/>
  <c r="G27" i="2"/>
  <c r="I27" i="2" s="1"/>
  <c r="G28" i="2"/>
  <c r="G29" i="2"/>
  <c r="I29" i="2" s="1"/>
  <c r="G30" i="2"/>
  <c r="I30" i="2" s="1"/>
  <c r="G31" i="2"/>
  <c r="I31" i="2" s="1"/>
  <c r="G32" i="2"/>
  <c r="G33" i="2"/>
  <c r="I33" i="2" s="1"/>
  <c r="G34" i="2"/>
  <c r="I34" i="2" s="1"/>
  <c r="G35" i="2"/>
  <c r="I35" i="2" s="1"/>
  <c r="G36" i="2"/>
  <c r="G37" i="2"/>
  <c r="I37" i="2" s="1"/>
  <c r="G38" i="2"/>
  <c r="I38" i="2" s="1"/>
  <c r="G39" i="2"/>
  <c r="I39" i="2" s="1"/>
  <c r="G40" i="2"/>
  <c r="G41" i="2"/>
  <c r="I41" i="2" s="1"/>
  <c r="G42" i="2"/>
  <c r="I42" i="2" s="1"/>
  <c r="G43" i="2"/>
  <c r="I43" i="2" s="1"/>
  <c r="G44" i="2"/>
  <c r="G45" i="2"/>
  <c r="I45" i="2" s="1"/>
  <c r="G46" i="2"/>
  <c r="I46" i="2" s="1"/>
  <c r="G47" i="2"/>
  <c r="I47" i="2" s="1"/>
  <c r="G48" i="2"/>
  <c r="G49" i="2"/>
  <c r="I49" i="2" s="1"/>
  <c r="G50" i="2"/>
  <c r="I50" i="2" s="1"/>
  <c r="G51" i="2"/>
  <c r="I51" i="2" s="1"/>
  <c r="G52" i="2"/>
  <c r="G53" i="2"/>
  <c r="I53" i="2" s="1"/>
  <c r="G54" i="2"/>
  <c r="I54" i="2" s="1"/>
  <c r="G55" i="2"/>
  <c r="I55" i="2" s="1"/>
  <c r="G56" i="2"/>
  <c r="G57" i="2"/>
  <c r="I57" i="2" s="1"/>
  <c r="G58" i="2"/>
  <c r="I58" i="2" s="1"/>
  <c r="G59" i="2"/>
  <c r="I59" i="2" s="1"/>
  <c r="G60" i="2"/>
  <c r="G61" i="2"/>
  <c r="I61" i="2" s="1"/>
  <c r="G62" i="2"/>
  <c r="I62" i="2" s="1"/>
  <c r="G63" i="2"/>
  <c r="I63" i="2" s="1"/>
  <c r="G64" i="2"/>
  <c r="G65" i="2"/>
  <c r="I65" i="2" s="1"/>
  <c r="G66" i="2"/>
  <c r="I66" i="2" s="1"/>
  <c r="G67" i="2"/>
  <c r="I67" i="2" s="1"/>
  <c r="G68" i="2"/>
  <c r="G69" i="2"/>
  <c r="I69" i="2" s="1"/>
  <c r="G70" i="2"/>
  <c r="I70" i="2" s="1"/>
  <c r="G71" i="2"/>
  <c r="I71" i="2" s="1"/>
  <c r="G72" i="2"/>
  <c r="G73" i="2"/>
  <c r="I73" i="2" s="1"/>
  <c r="G74" i="2"/>
  <c r="I74" i="2" s="1"/>
  <c r="G75" i="2"/>
  <c r="I75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2" i="3" l="1"/>
  <c r="M22" i="3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D34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22" i="6"/>
  <c r="D38" i="6"/>
  <c r="D54" i="6"/>
  <c r="D70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115" i="6"/>
  <c r="D119" i="6"/>
  <c r="D123" i="6"/>
  <c r="D10" i="6"/>
  <c r="D26" i="6"/>
  <c r="D42" i="6"/>
  <c r="D58" i="6"/>
  <c r="D74" i="6"/>
  <c r="D87" i="6"/>
  <c r="D91" i="6"/>
  <c r="D95" i="6"/>
  <c r="D99" i="6"/>
  <c r="D103" i="6"/>
  <c r="D107" i="6"/>
  <c r="D111" i="6"/>
  <c r="D14" i="6"/>
  <c r="D30" i="6"/>
  <c r="D46" i="6"/>
  <c r="D62" i="6"/>
  <c r="D78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240" i="6"/>
  <c r="D244" i="6"/>
  <c r="D248" i="6"/>
  <c r="D252" i="6"/>
  <c r="D247" i="6"/>
  <c r="D239" i="6"/>
  <c r="D231" i="6"/>
  <c r="D223" i="6"/>
  <c r="D215" i="6"/>
  <c r="D207" i="6"/>
  <c r="D199" i="6"/>
  <c r="D191" i="6"/>
  <c r="D183" i="6"/>
  <c r="D175" i="6"/>
  <c r="D167" i="6"/>
  <c r="D159" i="6"/>
  <c r="D151" i="6"/>
  <c r="D143" i="6"/>
  <c r="D135" i="6"/>
  <c r="D127" i="6"/>
  <c r="D113" i="6"/>
  <c r="D97" i="6"/>
  <c r="D66" i="6"/>
  <c r="D253" i="6"/>
  <c r="D245" i="6"/>
  <c r="D237" i="6"/>
  <c r="D229" i="6"/>
  <c r="D221" i="6"/>
  <c r="D213" i="6"/>
  <c r="D205" i="6"/>
  <c r="D197" i="6"/>
  <c r="D189" i="6"/>
  <c r="D181" i="6"/>
  <c r="D173" i="6"/>
  <c r="D165" i="6"/>
  <c r="D157" i="6"/>
  <c r="D149" i="6"/>
  <c r="D141" i="6"/>
  <c r="D133" i="6"/>
  <c r="D125" i="6"/>
  <c r="D109" i="6"/>
  <c r="D93" i="6"/>
  <c r="D50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D131" i="6"/>
  <c r="D121" i="6"/>
  <c r="D105" i="6"/>
  <c r="D89" i="6"/>
  <c r="D249" i="6"/>
  <c r="D241" i="6"/>
  <c r="D233" i="6"/>
  <c r="D225" i="6"/>
  <c r="D217" i="6"/>
  <c r="D209" i="6"/>
  <c r="D201" i="6"/>
  <c r="D193" i="6"/>
  <c r="D185" i="6"/>
  <c r="D177" i="6"/>
  <c r="D169" i="6"/>
  <c r="D161" i="6"/>
  <c r="D153" i="6"/>
  <c r="D145" i="6"/>
  <c r="D137" i="6"/>
  <c r="D129" i="6"/>
  <c r="D117" i="6"/>
  <c r="D101" i="6"/>
  <c r="D82" i="6"/>
  <c r="D18" i="6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E7" i="3"/>
  <c r="E21" i="3" s="1"/>
  <c r="G22" i="3"/>
  <c r="K22" i="3"/>
  <c r="N22" i="3"/>
  <c r="J22" i="3"/>
  <c r="I22" i="3"/>
  <c r="L22" i="3"/>
  <c r="F7" i="3"/>
  <c r="F21" i="3" s="1"/>
  <c r="L7" i="3"/>
  <c r="L21" i="3" s="1"/>
  <c r="H7" i="3"/>
  <c r="H21" i="3" s="1"/>
  <c r="H23" i="3" s="1"/>
  <c r="H24" i="3" s="1"/>
  <c r="D7" i="3"/>
  <c r="D21" i="3" s="1"/>
  <c r="C7" i="3"/>
  <c r="C21" i="3" s="1"/>
  <c r="K7" i="3"/>
  <c r="K21" i="3" s="1"/>
  <c r="G7" i="3"/>
  <c r="G21" i="3" s="1"/>
  <c r="N7" i="3"/>
  <c r="N21" i="3" s="1"/>
  <c r="J7" i="3"/>
  <c r="J21" i="3" s="1"/>
  <c r="M7" i="3"/>
  <c r="M21" i="3" s="1"/>
  <c r="I7" i="3"/>
  <c r="I21" i="3" s="1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M23" i="3" l="1"/>
  <c r="M24" i="3" s="1"/>
  <c r="N23" i="3"/>
  <c r="N24" i="3" s="1"/>
  <c r="E7" i="6"/>
  <c r="F7" i="6" s="1"/>
  <c r="E11" i="6"/>
  <c r="F11" i="6" s="1"/>
  <c r="E15" i="6"/>
  <c r="F15" i="6" s="1"/>
  <c r="E19" i="6"/>
  <c r="F19" i="6" s="1"/>
  <c r="E23" i="6"/>
  <c r="F23" i="6" s="1"/>
  <c r="E27" i="6"/>
  <c r="F27" i="6" s="1"/>
  <c r="E31" i="6"/>
  <c r="F31" i="6" s="1"/>
  <c r="E35" i="6"/>
  <c r="F35" i="6" s="1"/>
  <c r="E39" i="6"/>
  <c r="F39" i="6" s="1"/>
  <c r="E43" i="6"/>
  <c r="F43" i="6" s="1"/>
  <c r="E47" i="6"/>
  <c r="F47" i="6" s="1"/>
  <c r="E51" i="6"/>
  <c r="F51" i="6" s="1"/>
  <c r="E55" i="6"/>
  <c r="F55" i="6" s="1"/>
  <c r="E59" i="6"/>
  <c r="F59" i="6" s="1"/>
  <c r="E63" i="6"/>
  <c r="F63" i="6" s="1"/>
  <c r="E67" i="6"/>
  <c r="F67" i="6" s="1"/>
  <c r="E71" i="6"/>
  <c r="F71" i="6" s="1"/>
  <c r="E75" i="6"/>
  <c r="F75" i="6" s="1"/>
  <c r="E79" i="6"/>
  <c r="F79" i="6" s="1"/>
  <c r="E83" i="6"/>
  <c r="F83" i="6" s="1"/>
  <c r="E87" i="6"/>
  <c r="F87" i="6" s="1"/>
  <c r="E91" i="6"/>
  <c r="F91" i="6" s="1"/>
  <c r="E95" i="6"/>
  <c r="F95" i="6" s="1"/>
  <c r="E99" i="6"/>
  <c r="F99" i="6" s="1"/>
  <c r="E103" i="6"/>
  <c r="E107" i="6"/>
  <c r="F107" i="6" s="1"/>
  <c r="E111" i="6"/>
  <c r="E115" i="6"/>
  <c r="F115" i="6" s="1"/>
  <c r="E119" i="6"/>
  <c r="F119" i="6" s="1"/>
  <c r="E123" i="6"/>
  <c r="F123" i="6" s="1"/>
  <c r="E127" i="6"/>
  <c r="F127" i="6" s="1"/>
  <c r="E131" i="6"/>
  <c r="F131" i="6" s="1"/>
  <c r="E135" i="6"/>
  <c r="F135" i="6" s="1"/>
  <c r="E139" i="6"/>
  <c r="F139" i="6" s="1"/>
  <c r="E143" i="6"/>
  <c r="F143" i="6" s="1"/>
  <c r="E147" i="6"/>
  <c r="F147" i="6" s="1"/>
  <c r="E151" i="6"/>
  <c r="F151" i="6" s="1"/>
  <c r="E155" i="6"/>
  <c r="F155" i="6" s="1"/>
  <c r="E159" i="6"/>
  <c r="F159" i="6" s="1"/>
  <c r="E163" i="6"/>
  <c r="F163" i="6" s="1"/>
  <c r="E167" i="6"/>
  <c r="F167" i="6" s="1"/>
  <c r="E171" i="6"/>
  <c r="F171" i="6" s="1"/>
  <c r="E175" i="6"/>
  <c r="F175" i="6" s="1"/>
  <c r="E179" i="6"/>
  <c r="F179" i="6" s="1"/>
  <c r="E183" i="6"/>
  <c r="F183" i="6" s="1"/>
  <c r="E187" i="6"/>
  <c r="F187" i="6" s="1"/>
  <c r="E191" i="6"/>
  <c r="F191" i="6" s="1"/>
  <c r="E195" i="6"/>
  <c r="F195" i="6" s="1"/>
  <c r="E199" i="6"/>
  <c r="F199" i="6" s="1"/>
  <c r="E203" i="6"/>
  <c r="F203" i="6" s="1"/>
  <c r="E207" i="6"/>
  <c r="F207" i="6" s="1"/>
  <c r="E211" i="6"/>
  <c r="F211" i="6" s="1"/>
  <c r="E215" i="6"/>
  <c r="F215" i="6" s="1"/>
  <c r="E219" i="6"/>
  <c r="F219" i="6" s="1"/>
  <c r="E223" i="6"/>
  <c r="F223" i="6" s="1"/>
  <c r="E227" i="6"/>
  <c r="F227" i="6" s="1"/>
  <c r="E231" i="6"/>
  <c r="F231" i="6" s="1"/>
  <c r="E235" i="6"/>
  <c r="F235" i="6" s="1"/>
  <c r="E239" i="6"/>
  <c r="F239" i="6" s="1"/>
  <c r="E243" i="6"/>
  <c r="F243" i="6" s="1"/>
  <c r="E247" i="6"/>
  <c r="E251" i="6"/>
  <c r="F251" i="6" s="1"/>
  <c r="E8" i="6"/>
  <c r="F8" i="6" s="1"/>
  <c r="E12" i="6"/>
  <c r="F12" i="6" s="1"/>
  <c r="E16" i="6"/>
  <c r="F16" i="6" s="1"/>
  <c r="E20" i="6"/>
  <c r="F20" i="6" s="1"/>
  <c r="E24" i="6"/>
  <c r="F24" i="6" s="1"/>
  <c r="E28" i="6"/>
  <c r="F28" i="6" s="1"/>
  <c r="E32" i="6"/>
  <c r="F32" i="6" s="1"/>
  <c r="E36" i="6"/>
  <c r="F36" i="6" s="1"/>
  <c r="E40" i="6"/>
  <c r="F40" i="6" s="1"/>
  <c r="E44" i="6"/>
  <c r="F44" i="6" s="1"/>
  <c r="E48" i="6"/>
  <c r="F48" i="6" s="1"/>
  <c r="E52" i="6"/>
  <c r="F52" i="6" s="1"/>
  <c r="E56" i="6"/>
  <c r="F56" i="6" s="1"/>
  <c r="E60" i="6"/>
  <c r="F60" i="6" s="1"/>
  <c r="E64" i="6"/>
  <c r="F64" i="6" s="1"/>
  <c r="E68" i="6"/>
  <c r="F68" i="6" s="1"/>
  <c r="E72" i="6"/>
  <c r="F72" i="6" s="1"/>
  <c r="E76" i="6"/>
  <c r="F76" i="6" s="1"/>
  <c r="E80" i="6"/>
  <c r="F80" i="6" s="1"/>
  <c r="E84" i="6"/>
  <c r="F84" i="6" s="1"/>
  <c r="E88" i="6"/>
  <c r="F88" i="6" s="1"/>
  <c r="E92" i="6"/>
  <c r="F92" i="6" s="1"/>
  <c r="E96" i="6"/>
  <c r="F96" i="6" s="1"/>
  <c r="E100" i="6"/>
  <c r="F100" i="6" s="1"/>
  <c r="E104" i="6"/>
  <c r="F104" i="6" s="1"/>
  <c r="E108" i="6"/>
  <c r="F108" i="6" s="1"/>
  <c r="E112" i="6"/>
  <c r="F112" i="6" s="1"/>
  <c r="E116" i="6"/>
  <c r="F116" i="6" s="1"/>
  <c r="E120" i="6"/>
  <c r="F120" i="6" s="1"/>
  <c r="E124" i="6"/>
  <c r="F124" i="6" s="1"/>
  <c r="E128" i="6"/>
  <c r="F128" i="6" s="1"/>
  <c r="E132" i="6"/>
  <c r="F132" i="6" s="1"/>
  <c r="E136" i="6"/>
  <c r="F136" i="6" s="1"/>
  <c r="E140" i="6"/>
  <c r="F140" i="6" s="1"/>
  <c r="E144" i="6"/>
  <c r="F144" i="6" s="1"/>
  <c r="E148" i="6"/>
  <c r="F148" i="6" s="1"/>
  <c r="E152" i="6"/>
  <c r="F152" i="6" s="1"/>
  <c r="E156" i="6"/>
  <c r="F156" i="6" s="1"/>
  <c r="E160" i="6"/>
  <c r="F160" i="6" s="1"/>
  <c r="E164" i="6"/>
  <c r="F164" i="6" s="1"/>
  <c r="E168" i="6"/>
  <c r="F168" i="6" s="1"/>
  <c r="E172" i="6"/>
  <c r="F172" i="6" s="1"/>
  <c r="E176" i="6"/>
  <c r="F176" i="6" s="1"/>
  <c r="E180" i="6"/>
  <c r="F180" i="6" s="1"/>
  <c r="E184" i="6"/>
  <c r="F184" i="6" s="1"/>
  <c r="E188" i="6"/>
  <c r="F188" i="6" s="1"/>
  <c r="E192" i="6"/>
  <c r="F192" i="6" s="1"/>
  <c r="E196" i="6"/>
  <c r="F196" i="6" s="1"/>
  <c r="E200" i="6"/>
  <c r="F200" i="6" s="1"/>
  <c r="E204" i="6"/>
  <c r="F204" i="6" s="1"/>
  <c r="E208" i="6"/>
  <c r="F208" i="6" s="1"/>
  <c r="E212" i="6"/>
  <c r="F212" i="6" s="1"/>
  <c r="E216" i="6"/>
  <c r="F216" i="6" s="1"/>
  <c r="E220" i="6"/>
  <c r="F220" i="6" s="1"/>
  <c r="E224" i="6"/>
  <c r="F224" i="6" s="1"/>
  <c r="E228" i="6"/>
  <c r="F228" i="6" s="1"/>
  <c r="E232" i="6"/>
  <c r="F232" i="6" s="1"/>
  <c r="E236" i="6"/>
  <c r="F236" i="6" s="1"/>
  <c r="E240" i="6"/>
  <c r="F240" i="6" s="1"/>
  <c r="E244" i="6"/>
  <c r="F244" i="6" s="1"/>
  <c r="E248" i="6"/>
  <c r="F248" i="6" s="1"/>
  <c r="E252" i="6"/>
  <c r="F252" i="6" s="1"/>
  <c r="E9" i="6"/>
  <c r="F9" i="6" s="1"/>
  <c r="E13" i="6"/>
  <c r="F13" i="6" s="1"/>
  <c r="E17" i="6"/>
  <c r="F17" i="6" s="1"/>
  <c r="E21" i="6"/>
  <c r="F21" i="6" s="1"/>
  <c r="E25" i="6"/>
  <c r="F25" i="6" s="1"/>
  <c r="E29" i="6"/>
  <c r="F29" i="6" s="1"/>
  <c r="E33" i="6"/>
  <c r="F33" i="6" s="1"/>
  <c r="E37" i="6"/>
  <c r="F37" i="6" s="1"/>
  <c r="E41" i="6"/>
  <c r="F41" i="6" s="1"/>
  <c r="E45" i="6"/>
  <c r="F45" i="6" s="1"/>
  <c r="E49" i="6"/>
  <c r="F49" i="6" s="1"/>
  <c r="E53" i="6"/>
  <c r="F53" i="6" s="1"/>
  <c r="E57" i="6"/>
  <c r="F57" i="6" s="1"/>
  <c r="E61" i="6"/>
  <c r="F61" i="6" s="1"/>
  <c r="E65" i="6"/>
  <c r="F65" i="6" s="1"/>
  <c r="E69" i="6"/>
  <c r="F69" i="6" s="1"/>
  <c r="E73" i="6"/>
  <c r="F73" i="6" s="1"/>
  <c r="E77" i="6"/>
  <c r="F77" i="6" s="1"/>
  <c r="E81" i="6"/>
  <c r="F81" i="6" s="1"/>
  <c r="E85" i="6"/>
  <c r="F85" i="6" s="1"/>
  <c r="E89" i="6"/>
  <c r="F89" i="6" s="1"/>
  <c r="E93" i="6"/>
  <c r="F93" i="6" s="1"/>
  <c r="E97" i="6"/>
  <c r="F97" i="6" s="1"/>
  <c r="E101" i="6"/>
  <c r="F101" i="6" s="1"/>
  <c r="E105" i="6"/>
  <c r="F105" i="6" s="1"/>
  <c r="E109" i="6"/>
  <c r="F109" i="6" s="1"/>
  <c r="E113" i="6"/>
  <c r="F113" i="6" s="1"/>
  <c r="E117" i="6"/>
  <c r="F117" i="6" s="1"/>
  <c r="E121" i="6"/>
  <c r="F121" i="6" s="1"/>
  <c r="E125" i="6"/>
  <c r="F125" i="6" s="1"/>
  <c r="E129" i="6"/>
  <c r="F129" i="6" s="1"/>
  <c r="E133" i="6"/>
  <c r="F133" i="6" s="1"/>
  <c r="E137" i="6"/>
  <c r="E141" i="6"/>
  <c r="F141" i="6" s="1"/>
  <c r="E145" i="6"/>
  <c r="F145" i="6" s="1"/>
  <c r="E149" i="6"/>
  <c r="F149" i="6" s="1"/>
  <c r="E153" i="6"/>
  <c r="F153" i="6" s="1"/>
  <c r="E157" i="6"/>
  <c r="F157" i="6" s="1"/>
  <c r="E161" i="6"/>
  <c r="F161" i="6" s="1"/>
  <c r="E165" i="6"/>
  <c r="F165" i="6" s="1"/>
  <c r="E169" i="6"/>
  <c r="F169" i="6" s="1"/>
  <c r="E173" i="6"/>
  <c r="F173" i="6" s="1"/>
  <c r="E177" i="6"/>
  <c r="F177" i="6" s="1"/>
  <c r="E181" i="6"/>
  <c r="F181" i="6" s="1"/>
  <c r="E185" i="6"/>
  <c r="F185" i="6" s="1"/>
  <c r="E189" i="6"/>
  <c r="F189" i="6" s="1"/>
  <c r="E193" i="6"/>
  <c r="F193" i="6" s="1"/>
  <c r="E197" i="6"/>
  <c r="F197" i="6" s="1"/>
  <c r="E201" i="6"/>
  <c r="F201" i="6" s="1"/>
  <c r="E205" i="6"/>
  <c r="F205" i="6" s="1"/>
  <c r="E209" i="6"/>
  <c r="F209" i="6" s="1"/>
  <c r="E213" i="6"/>
  <c r="F213" i="6" s="1"/>
  <c r="E217" i="6"/>
  <c r="F217" i="6" s="1"/>
  <c r="E221" i="6"/>
  <c r="F221" i="6" s="1"/>
  <c r="E225" i="6"/>
  <c r="F225" i="6" s="1"/>
  <c r="E229" i="6"/>
  <c r="F229" i="6" s="1"/>
  <c r="E233" i="6"/>
  <c r="F233" i="6" s="1"/>
  <c r="E237" i="6"/>
  <c r="F237" i="6" s="1"/>
  <c r="E241" i="6"/>
  <c r="F241" i="6" s="1"/>
  <c r="E245" i="6"/>
  <c r="F245" i="6" s="1"/>
  <c r="E249" i="6"/>
  <c r="F249" i="6" s="1"/>
  <c r="E253" i="6"/>
  <c r="F253" i="6" s="1"/>
  <c r="E14" i="6"/>
  <c r="F14" i="6" s="1"/>
  <c r="E30" i="6"/>
  <c r="F30" i="6" s="1"/>
  <c r="E46" i="6"/>
  <c r="F46" i="6" s="1"/>
  <c r="E62" i="6"/>
  <c r="F62" i="6" s="1"/>
  <c r="E78" i="6"/>
  <c r="F78" i="6" s="1"/>
  <c r="E94" i="6"/>
  <c r="F94" i="6" s="1"/>
  <c r="E110" i="6"/>
  <c r="F110" i="6" s="1"/>
  <c r="E126" i="6"/>
  <c r="F126" i="6" s="1"/>
  <c r="E142" i="6"/>
  <c r="F142" i="6" s="1"/>
  <c r="E158" i="6"/>
  <c r="F158" i="6" s="1"/>
  <c r="E174" i="6"/>
  <c r="F174" i="6" s="1"/>
  <c r="E190" i="6"/>
  <c r="F190" i="6" s="1"/>
  <c r="E206" i="6"/>
  <c r="F206" i="6" s="1"/>
  <c r="E222" i="6"/>
  <c r="F222" i="6" s="1"/>
  <c r="E238" i="6"/>
  <c r="F238" i="6" s="1"/>
  <c r="E254" i="6"/>
  <c r="F254" i="6" s="1"/>
  <c r="E18" i="6"/>
  <c r="F18" i="6" s="1"/>
  <c r="E34" i="6"/>
  <c r="F34" i="6" s="1"/>
  <c r="E50" i="6"/>
  <c r="F50" i="6" s="1"/>
  <c r="E66" i="6"/>
  <c r="F66" i="6" s="1"/>
  <c r="E82" i="6"/>
  <c r="F82" i="6" s="1"/>
  <c r="E98" i="6"/>
  <c r="F98" i="6" s="1"/>
  <c r="E114" i="6"/>
  <c r="F114" i="6" s="1"/>
  <c r="E130" i="6"/>
  <c r="F130" i="6" s="1"/>
  <c r="E146" i="6"/>
  <c r="F146" i="6" s="1"/>
  <c r="E162" i="6"/>
  <c r="F162" i="6" s="1"/>
  <c r="E178" i="6"/>
  <c r="F178" i="6" s="1"/>
  <c r="E194" i="6"/>
  <c r="F194" i="6" s="1"/>
  <c r="E210" i="6"/>
  <c r="F210" i="6" s="1"/>
  <c r="E226" i="6"/>
  <c r="F226" i="6" s="1"/>
  <c r="E242" i="6"/>
  <c r="F242" i="6" s="1"/>
  <c r="E22" i="6"/>
  <c r="F22" i="6" s="1"/>
  <c r="E38" i="6"/>
  <c r="F38" i="6" s="1"/>
  <c r="E54" i="6"/>
  <c r="F54" i="6" s="1"/>
  <c r="E70" i="6"/>
  <c r="F70" i="6" s="1"/>
  <c r="E86" i="6"/>
  <c r="F86" i="6" s="1"/>
  <c r="E102" i="6"/>
  <c r="F102" i="6" s="1"/>
  <c r="E118" i="6"/>
  <c r="F118" i="6" s="1"/>
  <c r="E134" i="6"/>
  <c r="F134" i="6" s="1"/>
  <c r="E150" i="6"/>
  <c r="F150" i="6" s="1"/>
  <c r="E166" i="6"/>
  <c r="F166" i="6" s="1"/>
  <c r="E182" i="6"/>
  <c r="F182" i="6" s="1"/>
  <c r="E198" i="6"/>
  <c r="F198" i="6" s="1"/>
  <c r="E214" i="6"/>
  <c r="F214" i="6" s="1"/>
  <c r="E230" i="6"/>
  <c r="F230" i="6" s="1"/>
  <c r="E246" i="6"/>
  <c r="F246" i="6" s="1"/>
  <c r="E10" i="6"/>
  <c r="F10" i="6" s="1"/>
  <c r="E74" i="6"/>
  <c r="F74" i="6" s="1"/>
  <c r="E138" i="6"/>
  <c r="F138" i="6" s="1"/>
  <c r="E202" i="6"/>
  <c r="F202" i="6" s="1"/>
  <c r="E26" i="6"/>
  <c r="F26" i="6" s="1"/>
  <c r="E90" i="6"/>
  <c r="F90" i="6" s="1"/>
  <c r="E154" i="6"/>
  <c r="F154" i="6" s="1"/>
  <c r="E218" i="6"/>
  <c r="F218" i="6" s="1"/>
  <c r="E42" i="6"/>
  <c r="F42" i="6" s="1"/>
  <c r="E106" i="6"/>
  <c r="F106" i="6" s="1"/>
  <c r="E170" i="6"/>
  <c r="F170" i="6" s="1"/>
  <c r="E234" i="6"/>
  <c r="F234" i="6" s="1"/>
  <c r="E58" i="6"/>
  <c r="F58" i="6" s="1"/>
  <c r="E122" i="6"/>
  <c r="F122" i="6" s="1"/>
  <c r="E186" i="6"/>
  <c r="F186" i="6" s="1"/>
  <c r="E250" i="6"/>
  <c r="F250" i="6" s="1"/>
  <c r="F137" i="6"/>
  <c r="F247" i="6"/>
  <c r="F111" i="6"/>
  <c r="F103" i="6"/>
  <c r="I23" i="3"/>
  <c r="I24" i="3" s="1"/>
  <c r="G23" i="3"/>
  <c r="G24" i="3" s="1"/>
  <c r="K23" i="3"/>
  <c r="K24" i="3" s="1"/>
  <c r="L23" i="3"/>
  <c r="L24" i="3" s="1"/>
  <c r="F22" i="3"/>
  <c r="F23" i="3" s="1"/>
  <c r="F24" i="3" s="1"/>
  <c r="C22" i="3"/>
  <c r="C23" i="3" s="1"/>
  <c r="C24" i="3" s="1"/>
  <c r="D22" i="3"/>
  <c r="D23" i="3" s="1"/>
  <c r="D24" i="3" s="1"/>
  <c r="J23" i="3"/>
  <c r="J24" i="3" s="1"/>
  <c r="E22" i="3"/>
  <c r="E23" i="3" s="1"/>
  <c r="E24" i="3" s="1"/>
</calcChain>
</file>

<file path=xl/sharedStrings.xml><?xml version="1.0" encoding="utf-8"?>
<sst xmlns="http://schemas.openxmlformats.org/spreadsheetml/2006/main" count="373" uniqueCount="129">
  <si>
    <t>Data da Compra</t>
  </si>
  <si>
    <t>Código</t>
  </si>
  <si>
    <t>Tipo</t>
  </si>
  <si>
    <t>Modelo</t>
  </si>
  <si>
    <t>Quantidade</t>
  </si>
  <si>
    <t>Valor unitário</t>
  </si>
  <si>
    <t>Blusa</t>
  </si>
  <si>
    <t>Laura</t>
  </si>
  <si>
    <t>Sarah</t>
  </si>
  <si>
    <t>Rebeca</t>
  </si>
  <si>
    <t>Suziane</t>
  </si>
  <si>
    <t>Maria</t>
  </si>
  <si>
    <t>Luiza</t>
  </si>
  <si>
    <t>Adria</t>
  </si>
  <si>
    <t>Lúria</t>
  </si>
  <si>
    <t>Joana</t>
  </si>
  <si>
    <t>Marcela</t>
  </si>
  <si>
    <t>Body</t>
  </si>
  <si>
    <t>Cavado</t>
  </si>
  <si>
    <t>Estampado</t>
  </si>
  <si>
    <t>Rendado</t>
  </si>
  <si>
    <t>Manga</t>
  </si>
  <si>
    <t>Calça</t>
  </si>
  <si>
    <t>Jeans Rasgado</t>
  </si>
  <si>
    <t>Skinny</t>
  </si>
  <si>
    <t>Cigarrete</t>
  </si>
  <si>
    <t>Pantalona</t>
  </si>
  <si>
    <t>Cintura Alta</t>
  </si>
  <si>
    <t>Cropped</t>
  </si>
  <si>
    <t>Simples</t>
  </si>
  <si>
    <t>Faixa</t>
  </si>
  <si>
    <t>Emanuelle</t>
  </si>
  <si>
    <t>Saia</t>
  </si>
  <si>
    <t>Longa</t>
  </si>
  <si>
    <t>Curta</t>
  </si>
  <si>
    <t>Jeans</t>
  </si>
  <si>
    <t>Moderna</t>
  </si>
  <si>
    <t>Rendada</t>
  </si>
  <si>
    <t>Couro</t>
  </si>
  <si>
    <t>Short</t>
  </si>
  <si>
    <t>Bordado</t>
  </si>
  <si>
    <t>Marcia</t>
  </si>
  <si>
    <t>Vestido</t>
  </si>
  <si>
    <t>Alça Fina</t>
  </si>
  <si>
    <t>Alça Larga</t>
  </si>
  <si>
    <t>Floral</t>
  </si>
  <si>
    <t>Longo</t>
  </si>
  <si>
    <t>Curto</t>
  </si>
  <si>
    <t>Data da Venda</t>
  </si>
  <si>
    <t>Desconto</t>
  </si>
  <si>
    <t>Valor Final</t>
  </si>
  <si>
    <t>Tipo-Modelo</t>
  </si>
  <si>
    <t>Blusa-Laura</t>
  </si>
  <si>
    <t>Blusa-Sarah</t>
  </si>
  <si>
    <t>Blusa-Rebeca</t>
  </si>
  <si>
    <t>Blusa-Suziane</t>
  </si>
  <si>
    <t>Blusa-Maria</t>
  </si>
  <si>
    <t>Blusa-Luiza</t>
  </si>
  <si>
    <t>Blusa-Adria</t>
  </si>
  <si>
    <t>Blusa-Lúria</t>
  </si>
  <si>
    <t>Blusa-Joana</t>
  </si>
  <si>
    <t>Blusa-Marcela</t>
  </si>
  <si>
    <t>Body-Cavado</t>
  </si>
  <si>
    <t>Body-Estampado</t>
  </si>
  <si>
    <t>Body-Rendado</t>
  </si>
  <si>
    <t>Body-Manga</t>
  </si>
  <si>
    <t>Calça-Jeans Rasgado</t>
  </si>
  <si>
    <t>Calça-Skinny</t>
  </si>
  <si>
    <t>Calça-Cigarrete</t>
  </si>
  <si>
    <t>Calça-Pantalona</t>
  </si>
  <si>
    <t>Calça-Cintura Alta</t>
  </si>
  <si>
    <t>Cropped-Simples</t>
  </si>
  <si>
    <t>Cropped-Faixa</t>
  </si>
  <si>
    <t>Cropped-Rendado</t>
  </si>
  <si>
    <t>Cropped-Emanuelle</t>
  </si>
  <si>
    <t>Cropped-Estampado</t>
  </si>
  <si>
    <t>Saia-Longa</t>
  </si>
  <si>
    <t>Saia-Curta</t>
  </si>
  <si>
    <t>Saia-Jeans</t>
  </si>
  <si>
    <t>Saia-Moderna</t>
  </si>
  <si>
    <t>Saia-Rendada</t>
  </si>
  <si>
    <t>Saia-Couro</t>
  </si>
  <si>
    <t>Short-Jeans</t>
  </si>
  <si>
    <t>Short-Jeans Rasgado</t>
  </si>
  <si>
    <t>Short-Maria</t>
  </si>
  <si>
    <t>Short-Bordado</t>
  </si>
  <si>
    <t>Short-Marcia</t>
  </si>
  <si>
    <t>Vestido-Alça Fina</t>
  </si>
  <si>
    <t>Vestido-Alça Larga</t>
  </si>
  <si>
    <t>Vestido-Floral</t>
  </si>
  <si>
    <t>Vestido-Longo</t>
  </si>
  <si>
    <t>Vestido-Curto</t>
  </si>
  <si>
    <t>Vestido-Estampado</t>
  </si>
  <si>
    <t>Vestido-Couro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</si>
  <si>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</si>
  <si>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</si>
  <si>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</si>
  <si>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</si>
  <si>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</si>
  <si>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</si>
  <si>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</si>
  <si>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</si>
  <si>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</si>
  <si>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</si>
  <si>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</si>
  <si>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</si>
  <si>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</si>
  <si>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Compras</t>
  </si>
  <si>
    <t>Aluguel</t>
  </si>
  <si>
    <t>Condomínio</t>
  </si>
  <si>
    <t>Agua</t>
  </si>
  <si>
    <t>Luz</t>
  </si>
  <si>
    <t>Transporte</t>
  </si>
  <si>
    <t>Telefone</t>
  </si>
  <si>
    <t>Valor Total</t>
  </si>
  <si>
    <t>Preço de Venda</t>
  </si>
  <si>
    <t>Valor Unitário</t>
  </si>
  <si>
    <t>Outros</t>
  </si>
  <si>
    <t>Total de despesas</t>
  </si>
  <si>
    <t>Total de Vendas</t>
  </si>
  <si>
    <t>Lucro</t>
  </si>
  <si>
    <t>Rótulos de Linha</t>
  </si>
  <si>
    <t>Total Geral</t>
  </si>
  <si>
    <t>Vendas</t>
  </si>
  <si>
    <t>Estoque</t>
  </si>
  <si>
    <t>Soma de Estoque</t>
  </si>
  <si>
    <t>Soma de Valor Final</t>
  </si>
  <si>
    <t>Soma de Quantidade</t>
  </si>
  <si>
    <t>Vestido-Noiva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</si>
</sst>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#,##0_ ;\-#,##0\ "/>
    <numFmt numFmtId="165" formatCode="&quot;R$&quot;\ #,##0.00"/>
    <numFmt numFmtId="166" formatCode="0.0,&quot;K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2" fillId="0" borderId="1" xfId="0" applyFont="1" applyBorder="1"/>
    <xf numFmtId="14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7" fontId="2" fillId="0" borderId="0" xfId="1" applyNumberFormat="1" applyFont="1" applyBorder="1"/>
    <xf numFmtId="14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  <xf numFmtId="7" fontId="0" fillId="0" borderId="0" xfId="1" applyNumberFormat="1" applyFont="1" applyBorder="1"/>
    <xf numFmtId="165" fontId="2" fillId="0" borderId="1" xfId="0" applyNumberFormat="1" applyFont="1" applyBorder="1"/>
    <xf numFmtId="165" fontId="0" fillId="0" borderId="0" xfId="0" applyNumberFormat="1"/>
    <xf numFmtId="0" fontId="2" fillId="0" borderId="2" xfId="0" applyFont="1" applyBorder="1"/>
    <xf numFmtId="165" fontId="2" fillId="0" borderId="0" xfId="0" applyNumberFormat="1" applyFont="1" applyBorder="1"/>
    <xf numFmtId="165" fontId="2" fillId="0" borderId="2" xfId="0" applyNumberFormat="1" applyFont="1" applyBorder="1"/>
    <xf numFmtId="165" fontId="0" fillId="0" borderId="0" xfId="0" applyNumberFormat="1" applyBorder="1"/>
    <xf numFmtId="0" fontId="0" fillId="0" borderId="0" xfId="0" applyNumberFormat="1"/>
    <xf numFmtId="1" fontId="2" fillId="0" borderId="2" xfId="0" applyNumberFormat="1" applyFon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66" fontId="0" fillId="0" borderId="0" xfId="0" applyNumberFormat="1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7" fontId="3" fillId="0" borderId="0" xfId="1" applyNumberFormat="1" applyFont="1" applyBorder="1"/>
    <xf numFmtId="0" fontId="0" fillId="2" borderId="0" xfId="0" applyFill="1"/>
    <xf numFmtId="0" fontId="3" fillId="2" borderId="0" xfId="0" applyFont="1" applyFill="1"/>
  </cellXfs>
  <cellStyles count="2">
    <cellStyle name="Moeda" xfId="1" builtinId="4"/>
    <cellStyle name="Normal" xfId="0" builtinId="0"/>
  </cellStyles>
  <dxfs count="83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numFmt numFmtId="166" formatCode="0.0,&quot;K&quot;"/>
    </dxf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R$&quot;\ #,##0.00;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_ ;\-#,##0\ 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 de vendas.xlsx]Estoque!Tabela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Estoque</a:t>
            </a:r>
          </a:p>
        </c:rich>
      </c:tx>
      <c:layout>
        <c:manualLayout>
          <c:xMode val="edge"/>
          <c:yMode val="edge"/>
          <c:x val="0.21775074863609525"/>
          <c:y val="6.547619047619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Estoque!$I$6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43-4CB9-963A-ABE61CC80479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43-4CB9-963A-ABE61CC804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43-4CB9-963A-ABE61CC80479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43-4CB9-963A-ABE61CC80479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43-4CB9-963A-ABE61CC804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3-4CB9-963A-ABE61CC8047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3-4CB9-963A-ABE61CC80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Estoque!$H$7:$H$12</c:f>
              <c:strCache>
                <c:ptCount val="5"/>
                <c:pt idx="0">
                  <c:v>Blusa-Marcela</c:v>
                </c:pt>
                <c:pt idx="1">
                  <c:v>Vestido-Estampado</c:v>
                </c:pt>
                <c:pt idx="2">
                  <c:v>Vestido-Alça Larga</c:v>
                </c:pt>
                <c:pt idx="3">
                  <c:v>Calça-Jeans Rasgado</c:v>
                </c:pt>
                <c:pt idx="4">
                  <c:v>Cropped-Rendado</c:v>
                </c:pt>
              </c:strCache>
            </c:strRef>
          </c:cat>
          <c:val>
            <c:numRef>
              <c:f>Estoque!$I$7:$I$12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43-4CB9-963A-ABE61CC8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 de vendas.xlsx]Venda!Tabela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>
        <c:manualLayout>
          <c:xMode val="edge"/>
          <c:yMode val="edge"/>
          <c:x val="0.27248009253080652"/>
          <c:y val="2.3718760071801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5861997513467"/>
          <c:y val="0.12567554443759058"/>
          <c:w val="0.49801681862135655"/>
          <c:h val="0.8370521183067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Venda!$N$6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Venda!$M$7:$M$14</c:f>
              <c:strCache>
                <c:ptCount val="7"/>
                <c:pt idx="0">
                  <c:v>Vestido-Noiva</c:v>
                </c:pt>
                <c:pt idx="1">
                  <c:v>Vestido-Floral</c:v>
                </c:pt>
                <c:pt idx="2">
                  <c:v>Vestido-Longo</c:v>
                </c:pt>
                <c:pt idx="3">
                  <c:v>Body-Manga</c:v>
                </c:pt>
                <c:pt idx="4">
                  <c:v>Blusa-Adria</c:v>
                </c:pt>
                <c:pt idx="5">
                  <c:v>Body-Rendado</c:v>
                </c:pt>
                <c:pt idx="6">
                  <c:v>Blusa-Laura</c:v>
                </c:pt>
              </c:strCache>
            </c:strRef>
          </c:cat>
          <c:val>
            <c:numRef>
              <c:f>Venda!$N$7:$N$14</c:f>
              <c:numCache>
                <c:formatCode>"R$"\ #,##0.00</c:formatCode>
                <c:ptCount val="7"/>
                <c:pt idx="0">
                  <c:v>9980</c:v>
                </c:pt>
                <c:pt idx="1">
                  <c:v>8560</c:v>
                </c:pt>
                <c:pt idx="2">
                  <c:v>3250</c:v>
                </c:pt>
                <c:pt idx="3">
                  <c:v>1560</c:v>
                </c:pt>
                <c:pt idx="4">
                  <c:v>700</c:v>
                </c:pt>
                <c:pt idx="5">
                  <c:v>700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C-4DCC-BA46-E924970E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6747536"/>
        <c:axId val="296741936"/>
      </c:barChart>
      <c:catAx>
        <c:axId val="29674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741936"/>
        <c:crosses val="autoZero"/>
        <c:auto val="1"/>
        <c:lblAlgn val="ctr"/>
        <c:lblOffset val="100"/>
        <c:noMultiLvlLbl val="0"/>
      </c:catAx>
      <c:valAx>
        <c:axId val="2967419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967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 de vendas.xlsx]Venda!Tabela dinâmica12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  <a:sym typeface="Webdings" panose="05030102010509060703" pitchFamily="18" charset="2"/>
              </a:defRPr>
            </a:pPr>
            <a:r>
              <a:rPr lang="en-US"/>
              <a:t>Top 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  <a:sym typeface="Webdings" panose="05030102010509060703" pitchFamily="18" charset="2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  <a:sym typeface="Webdings" panose="05030102010509060703" pitchFamily="18" charset="2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Venda!$Q$6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  <a:sym typeface="Webdings" panose="05030102010509060703" pitchFamily="18" charset="2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Venda!$P$7:$P$13</c:f>
              <c:strCache>
                <c:ptCount val="6"/>
                <c:pt idx="0">
                  <c:v>Vestido-Noiva</c:v>
                </c:pt>
                <c:pt idx="1">
                  <c:v>Vestido-Floral</c:v>
                </c:pt>
                <c:pt idx="2">
                  <c:v>Vestido-Longo</c:v>
                </c:pt>
                <c:pt idx="3">
                  <c:v>Body-Manga</c:v>
                </c:pt>
                <c:pt idx="4">
                  <c:v>Blusa-Adria</c:v>
                </c:pt>
                <c:pt idx="5">
                  <c:v>Body-Rendado</c:v>
                </c:pt>
              </c:strCache>
            </c:strRef>
          </c:cat>
          <c:val>
            <c:numRef>
              <c:f>Venda!$Q$7:$Q$13</c:f>
              <c:numCache>
                <c:formatCode>General</c:formatCode>
                <c:ptCount val="6"/>
                <c:pt idx="0">
                  <c:v>500</c:v>
                </c:pt>
                <c:pt idx="1">
                  <c:v>107</c:v>
                </c:pt>
                <c:pt idx="2">
                  <c:v>65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4-41E2-A839-0ACD624E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3026768"/>
        <c:axId val="233026208"/>
      </c:barChart>
      <c:catAx>
        <c:axId val="2330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  <a:sym typeface="Webdings" panose="05030102010509060703" pitchFamily="18" charset="2"/>
              </a:defRPr>
            </a:pPr>
            <a:endParaRPr lang="pt-BR"/>
          </a:p>
        </c:txPr>
        <c:crossAx val="233026208"/>
        <c:crosses val="autoZero"/>
        <c:auto val="1"/>
        <c:lblAlgn val="ctr"/>
        <c:lblOffset val="100"/>
        <c:noMultiLvlLbl val="0"/>
      </c:catAx>
      <c:valAx>
        <c:axId val="23302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0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>
          <a:sym typeface="Webdings" panose="05030102010509060703" pitchFamily="18" charset="2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Análise Financeira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'Controle Financeiro'!$B$24</c:f>
              <c:strCache>
                <c:ptCount val="1"/>
              </c:strCache>
            </c:strRef>
          </c:tx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'Controle Financeiro'!$C$6:$N$6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Financeiro'!$C$24:$N$24</c:f>
              <c:numCache>
                <c:formatCode>0.0,"K"</c:formatCode>
                <c:ptCount val="12"/>
                <c:pt idx="0">
                  <c:v>10170</c:v>
                </c:pt>
                <c:pt idx="1">
                  <c:v>6225</c:v>
                </c:pt>
                <c:pt idx="2">
                  <c:v>2320</c:v>
                </c:pt>
                <c:pt idx="3">
                  <c:v>-865</c:v>
                </c:pt>
                <c:pt idx="4">
                  <c:v>3638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34-9706-D3E22464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44144"/>
        <c:axId val="236981920"/>
      </c:lineChart>
      <c:catAx>
        <c:axId val="2322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81920"/>
        <c:crosses val="autoZero"/>
        <c:auto val="1"/>
        <c:lblAlgn val="ctr"/>
        <c:lblOffset val="100"/>
        <c:noMultiLvlLbl val="0"/>
      </c:catAx>
      <c:valAx>
        <c:axId val="236981920"/>
        <c:scaling>
          <c:orientation val="minMax"/>
        </c:scaling>
        <c:delete val="1"/>
        <c:axPos val="l"/>
        <c:numFmt formatCode="0.0,&quot;K&quot;" sourceLinked="1"/>
        <c:majorTickMark val="none"/>
        <c:minorTickMark val="none"/>
        <c:tickLblPos val="nextTo"/>
        <c:crossAx val="2322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hyperlink" Target="#Venda!B6"/><Relationship Id="rId12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'Controle Financeiro'!B6"/><Relationship Id="rId5" Type="http://schemas.openxmlformats.org/officeDocument/2006/relationships/hyperlink" Target="#Compra!B6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hyperlink" Target="#Estoque!B6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Venda!B6"/><Relationship Id="rId7" Type="http://schemas.openxmlformats.org/officeDocument/2006/relationships/hyperlink" Target="#'Controle Financeiro'!B6"/><Relationship Id="rId2" Type="http://schemas.openxmlformats.org/officeDocument/2006/relationships/image" Target="../media/image1.png"/><Relationship Id="rId1" Type="http://schemas.openxmlformats.org/officeDocument/2006/relationships/hyperlink" Target="#Compra!B6"/><Relationship Id="rId6" Type="http://schemas.openxmlformats.org/officeDocument/2006/relationships/image" Target="../media/image3.png"/><Relationship Id="rId5" Type="http://schemas.openxmlformats.org/officeDocument/2006/relationships/hyperlink" Target="#Estoque!B6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ontrole Financeiro'!B6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Compra!B6"/><Relationship Id="rId1" Type="http://schemas.openxmlformats.org/officeDocument/2006/relationships/image" Target="../media/image7.png"/><Relationship Id="rId6" Type="http://schemas.openxmlformats.org/officeDocument/2006/relationships/hyperlink" Target="#Estoque!B6"/><Relationship Id="rId5" Type="http://schemas.openxmlformats.org/officeDocument/2006/relationships/image" Target="../media/image2.png"/><Relationship Id="rId10" Type="http://schemas.openxmlformats.org/officeDocument/2006/relationships/image" Target="../media/image8.png"/><Relationship Id="rId4" Type="http://schemas.openxmlformats.org/officeDocument/2006/relationships/hyperlink" Target="#Venda!B6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Venda!B6"/><Relationship Id="rId7" Type="http://schemas.openxmlformats.org/officeDocument/2006/relationships/hyperlink" Target="#'Controle Financeiro'!B6"/><Relationship Id="rId2" Type="http://schemas.openxmlformats.org/officeDocument/2006/relationships/image" Target="../media/image1.png"/><Relationship Id="rId1" Type="http://schemas.openxmlformats.org/officeDocument/2006/relationships/hyperlink" Target="#Compra!B6"/><Relationship Id="rId6" Type="http://schemas.openxmlformats.org/officeDocument/2006/relationships/image" Target="../media/image3.png"/><Relationship Id="rId5" Type="http://schemas.openxmlformats.org/officeDocument/2006/relationships/hyperlink" Target="#Estoque!B6"/><Relationship Id="rId4" Type="http://schemas.openxmlformats.org/officeDocument/2006/relationships/image" Target="../media/image2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0.png"/><Relationship Id="rId1" Type="http://schemas.openxmlformats.org/officeDocument/2006/relationships/hyperlink" Target="#Dashboard!A1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hyperlink" Target="#Estoque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127008</xdr:colOff>
      <xdr:row>25</xdr:row>
      <xdr:rowOff>23813</xdr:rowOff>
    </xdr:from>
    <xdr:to>
      <xdr:col>25</xdr:col>
      <xdr:colOff>8</xdr:colOff>
      <xdr:row>39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127008</xdr:colOff>
      <xdr:row>4</xdr:row>
      <xdr:rowOff>169860</xdr:rowOff>
    </xdr:from>
    <xdr:to>
      <xdr:col>25</xdr:col>
      <xdr:colOff>8</xdr:colOff>
      <xdr:row>9</xdr:row>
      <xdr:rowOff>31747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da Vend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8" y="931860"/>
              <a:ext cx="3841750" cy="81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134944</xdr:colOff>
      <xdr:row>9</xdr:row>
      <xdr:rowOff>95254</xdr:rowOff>
    </xdr:from>
    <xdr:to>
      <xdr:col>25</xdr:col>
      <xdr:colOff>7944</xdr:colOff>
      <xdr:row>12</xdr:row>
      <xdr:rowOff>180979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44" y="1809754"/>
              <a:ext cx="3841750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25</xdr:col>
      <xdr:colOff>47633</xdr:colOff>
      <xdr:row>4</xdr:row>
      <xdr:rowOff>166687</xdr:rowOff>
    </xdr:from>
    <xdr:to>
      <xdr:col>51</xdr:col>
      <xdr:colOff>136533</xdr:colOff>
      <xdr:row>39</xdr:row>
      <xdr:rowOff>166688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30169</xdr:colOff>
      <xdr:row>4</xdr:row>
      <xdr:rowOff>166707</xdr:rowOff>
    </xdr:from>
    <xdr:to>
      <xdr:col>79</xdr:col>
      <xdr:colOff>30170</xdr:colOff>
      <xdr:row>39</xdr:row>
      <xdr:rowOff>166688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127009</xdr:colOff>
      <xdr:row>13</xdr:row>
      <xdr:rowOff>39686</xdr:rowOff>
    </xdr:from>
    <xdr:to>
      <xdr:col>25</xdr:col>
      <xdr:colOff>9</xdr:colOff>
      <xdr:row>24</xdr:row>
      <xdr:rowOff>158749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63508</xdr:colOff>
      <xdr:row>0</xdr:row>
      <xdr:rowOff>0</xdr:rowOff>
    </xdr:from>
    <xdr:to>
      <xdr:col>55</xdr:col>
      <xdr:colOff>63508</xdr:colOff>
      <xdr:row>4</xdr:row>
      <xdr:rowOff>111124</xdr:rowOff>
    </xdr:to>
    <xdr:grpSp>
      <xdr:nvGrpSpPr>
        <xdr:cNvPr id="12" name="Grup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048508" y="0"/>
          <a:ext cx="1746250" cy="873124"/>
          <a:chOff x="5191125" y="0"/>
          <a:chExt cx="1781175" cy="781050"/>
        </a:xfrm>
        <a:solidFill>
          <a:schemeClr val="tx1">
            <a:lumMod val="50000"/>
            <a:lumOff val="50000"/>
          </a:schemeClr>
        </a:solidFill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5191125" y="0"/>
            <a:ext cx="1781175" cy="7810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1" y="142876"/>
            <a:ext cx="457200" cy="457200"/>
          </a:xfrm>
          <a:prstGeom prst="rect">
            <a:avLst/>
          </a:prstGeom>
          <a:grpFill/>
        </xdr:spPr>
      </xdr:pic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5686425" y="314325"/>
            <a:ext cx="902748" cy="31245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bg1"/>
                </a:solidFill>
                <a:latin typeface="Century Gothic" panose="020B0502020202020204" pitchFamily="34" charset="0"/>
              </a:rPr>
              <a:t>Compra</a:t>
            </a:r>
          </a:p>
        </xdr:txBody>
      </xdr:sp>
    </xdr:grpSp>
    <xdr:clientData/>
  </xdr:twoCellAnchor>
  <xdr:twoCellAnchor>
    <xdr:from>
      <xdr:col>55</xdr:col>
      <xdr:colOff>111133</xdr:colOff>
      <xdr:row>0</xdr:row>
      <xdr:rowOff>0</xdr:rowOff>
    </xdr:from>
    <xdr:to>
      <xdr:col>66</xdr:col>
      <xdr:colOff>111133</xdr:colOff>
      <xdr:row>4</xdr:row>
      <xdr:rowOff>111124</xdr:rowOff>
    </xdr:to>
    <xdr:grpSp>
      <xdr:nvGrpSpPr>
        <xdr:cNvPr id="16" name="Grup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8842383" y="0"/>
          <a:ext cx="1746250" cy="873124"/>
          <a:chOff x="7029450" y="0"/>
          <a:chExt cx="1781175" cy="781050"/>
        </a:xfrm>
        <a:solidFill>
          <a:schemeClr val="tx1">
            <a:lumMod val="50000"/>
            <a:lumOff val="50000"/>
          </a:schemeClr>
        </a:solidFill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7029450" y="0"/>
            <a:ext cx="1781175" cy="7810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9451" y="114301"/>
            <a:ext cx="571500" cy="571500"/>
          </a:xfrm>
          <a:prstGeom prst="rect">
            <a:avLst/>
          </a:prstGeom>
          <a:grpFill/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7572375" y="314325"/>
            <a:ext cx="770019" cy="31245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bg1"/>
                </a:solidFill>
                <a:latin typeface="Century Gothic" panose="020B0502020202020204" pitchFamily="34" charset="0"/>
              </a:rPr>
              <a:t>Venda</a:t>
            </a:r>
          </a:p>
        </xdr:txBody>
      </xdr:sp>
    </xdr:grpSp>
    <xdr:clientData/>
  </xdr:twoCellAnchor>
  <xdr:twoCellAnchor>
    <xdr:from>
      <xdr:col>33</xdr:col>
      <xdr:colOff>25408</xdr:colOff>
      <xdr:row>0</xdr:row>
      <xdr:rowOff>0</xdr:rowOff>
    </xdr:from>
    <xdr:to>
      <xdr:col>44</xdr:col>
      <xdr:colOff>25408</xdr:colOff>
      <xdr:row>4</xdr:row>
      <xdr:rowOff>111124</xdr:rowOff>
    </xdr:to>
    <xdr:grpSp>
      <xdr:nvGrpSpPr>
        <xdr:cNvPr id="30" name="Grupo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5264158" y="0"/>
          <a:ext cx="1746250" cy="873124"/>
          <a:chOff x="5238750" y="0"/>
          <a:chExt cx="1781175" cy="781050"/>
        </a:xfrm>
        <a:solidFill>
          <a:schemeClr val="tx1">
            <a:lumMod val="50000"/>
            <a:lumOff val="50000"/>
          </a:schemeClr>
        </a:solidFill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5238750" y="0"/>
            <a:ext cx="1781175" cy="7810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14950" y="180974"/>
            <a:ext cx="438151" cy="438151"/>
          </a:xfrm>
          <a:prstGeom prst="rect">
            <a:avLst/>
          </a:prstGeom>
          <a:grpFill/>
        </xdr:spPr>
      </xdr:pic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5772150" y="295275"/>
            <a:ext cx="866840" cy="31245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bg1"/>
                </a:solidFill>
                <a:latin typeface="Century Gothic" panose="020B0502020202020204" pitchFamily="34" charset="0"/>
              </a:rPr>
              <a:t>Estoque</a:t>
            </a:r>
          </a:p>
        </xdr:txBody>
      </xdr:sp>
    </xdr:grpSp>
    <xdr:clientData/>
  </xdr:twoCellAnchor>
  <xdr:twoCellAnchor>
    <xdr:from>
      <xdr:col>67</xdr:col>
      <xdr:colOff>15885</xdr:colOff>
      <xdr:row>0</xdr:row>
      <xdr:rowOff>0</xdr:rowOff>
    </xdr:from>
    <xdr:to>
      <xdr:col>78</xdr:col>
      <xdr:colOff>17559</xdr:colOff>
      <xdr:row>4</xdr:row>
      <xdr:rowOff>111124</xdr:rowOff>
    </xdr:to>
    <xdr:grpSp>
      <xdr:nvGrpSpPr>
        <xdr:cNvPr id="24" name="Grupo 2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10652135" y="0"/>
          <a:ext cx="1747924" cy="873124"/>
          <a:chOff x="10696575" y="0"/>
          <a:chExt cx="1781175" cy="781050"/>
        </a:xfrm>
        <a:solidFill>
          <a:schemeClr val="tx1">
            <a:lumMod val="50000"/>
            <a:lumOff val="50000"/>
          </a:schemeClr>
        </a:solidFill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10696575" y="0"/>
            <a:ext cx="1781175" cy="7810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06099" y="142876"/>
            <a:ext cx="533400" cy="533400"/>
          </a:xfrm>
          <a:prstGeom prst="rect">
            <a:avLst/>
          </a:prstGeom>
          <a:grpFill/>
        </xdr:spPr>
      </xdr:pic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1210926" y="152400"/>
            <a:ext cx="1240855" cy="532582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>
                <a:solidFill>
                  <a:schemeClr val="bg1"/>
                </a:solidFill>
                <a:latin typeface="Century Gothic" panose="020B0502020202020204" pitchFamily="34" charset="0"/>
              </a:rPr>
              <a:t>Controle Financeiro</a:t>
            </a:r>
          </a:p>
        </xdr:txBody>
      </xdr:sp>
    </xdr:grpSp>
    <xdr:clientData/>
  </xdr:twoCellAnchor>
  <xdr:twoCellAnchor>
    <xdr:from>
      <xdr:col>0</xdr:col>
      <xdr:colOff>136533</xdr:colOff>
      <xdr:row>0</xdr:row>
      <xdr:rowOff>0</xdr:rowOff>
    </xdr:from>
    <xdr:to>
      <xdr:col>32</xdr:col>
      <xdr:colOff>146058</xdr:colOff>
      <xdr:row>4</xdr:row>
      <xdr:rowOff>111125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36533" y="0"/>
          <a:ext cx="5089525" cy="873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93663</xdr:colOff>
      <xdr:row>0</xdr:row>
      <xdr:rowOff>131762</xdr:rowOff>
    </xdr:from>
    <xdr:to>
      <xdr:col>27</xdr:col>
      <xdr:colOff>135399</xdr:colOff>
      <xdr:row>3</xdr:row>
      <xdr:rowOff>90920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046163" y="131762"/>
          <a:ext cx="3375486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800" b="1">
              <a:solidFill>
                <a:schemeClr val="bg1"/>
              </a:solidFill>
            </a:rPr>
            <a:t>KPIs de Vendas</a:t>
          </a:r>
        </a:p>
      </xdr:txBody>
    </xdr:sp>
    <xdr:clientData/>
  </xdr:twoCellAnchor>
  <xdr:twoCellAnchor>
    <xdr:from>
      <xdr:col>1</xdr:col>
      <xdr:colOff>63504</xdr:colOff>
      <xdr:row>0</xdr:row>
      <xdr:rowOff>31748</xdr:rowOff>
    </xdr:from>
    <xdr:to>
      <xdr:col>6</xdr:col>
      <xdr:colOff>63504</xdr:colOff>
      <xdr:row>4</xdr:row>
      <xdr:rowOff>63498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60BF616-EC22-486E-B748-F4DE767B5B52}"/>
            </a:ext>
          </a:extLst>
        </xdr:cNvPr>
        <xdr:cNvSpPr/>
      </xdr:nvSpPr>
      <xdr:spPr>
        <a:xfrm>
          <a:off x="222254" y="31748"/>
          <a:ext cx="793750" cy="7937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111136</xdr:colOff>
      <xdr:row>0</xdr:row>
      <xdr:rowOff>87313</xdr:rowOff>
    </xdr:from>
    <xdr:to>
      <xdr:col>6</xdr:col>
      <xdr:colOff>31760</xdr:colOff>
      <xdr:row>4</xdr:row>
      <xdr:rowOff>39687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24D057-C419-4349-9AD2-B1389A1B5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6" y="87313"/>
          <a:ext cx="714374" cy="714374"/>
        </a:xfrm>
        <a:prstGeom prst="rect">
          <a:avLst/>
        </a:prstGeom>
      </xdr:spPr>
    </xdr:pic>
    <xdr:clientData/>
  </xdr:twoCellAnchor>
  <xdr:twoCellAnchor>
    <xdr:from>
      <xdr:col>77</xdr:col>
      <xdr:colOff>23813</xdr:colOff>
      <xdr:row>0</xdr:row>
      <xdr:rowOff>0</xdr:rowOff>
    </xdr:from>
    <xdr:to>
      <xdr:col>79</xdr:col>
      <xdr:colOff>23813</xdr:colOff>
      <xdr:row>4</xdr:row>
      <xdr:rowOff>111124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E77751F-26F8-4C2E-90D6-B6C1153786ED}"/>
            </a:ext>
          </a:extLst>
        </xdr:cNvPr>
        <xdr:cNvSpPr/>
      </xdr:nvSpPr>
      <xdr:spPr>
        <a:xfrm>
          <a:off x="12247563" y="0"/>
          <a:ext cx="317500" cy="87312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0.30937</cdr:x>
      <cdr:y>0</cdr:y>
    </cdr:from>
    <cdr:to>
      <cdr:x>0.41394</cdr:x>
      <cdr:y>0.173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52550" y="0"/>
          <a:ext cx="457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2400">
              <a:solidFill>
                <a:schemeClr val="bg1"/>
              </a:solidFill>
              <a:sym typeface="Webdings" panose="05030102010509060703" pitchFamily="18" charset="2"/>
            </a:rPr>
            <a:t></a:t>
          </a:r>
          <a:endParaRPr lang="pt-BR" sz="2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0.57298</cdr:x>
      <cdr:y>0</cdr:y>
    </cdr:from>
    <cdr:to>
      <cdr:x>0.67756</cdr:x>
      <cdr:y>0.173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505075" y="0"/>
          <a:ext cx="457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2400">
              <a:solidFill>
                <a:schemeClr val="bg1"/>
              </a:solidFill>
              <a:sym typeface="Webdings" panose="05030102010509060703" pitchFamily="18" charset="2"/>
            </a:rPr>
            <a:t></a:t>
          </a:r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1085850</xdr:colOff>
      <xdr:row>0</xdr:row>
      <xdr:rowOff>0</xdr:rowOff>
    </xdr:from>
    <xdr:to>
      <xdr:col>9</xdr:col>
      <xdr:colOff>504825</xdr:colOff>
      <xdr:row>4</xdr:row>
      <xdr:rowOff>19050</xdr:rowOff>
    </xdr:to>
    <xdr:grpSp>
      <xdr:nvGrpSpPr>
        <xdr:cNvPr id="67" name="Grupo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7115175" y="0"/>
          <a:ext cx="1781175" cy="781050"/>
          <a:chOff x="5191125" y="0"/>
          <a:chExt cx="1781175" cy="781050"/>
        </a:xfrm>
      </xdr:grpSpPr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519112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69" name="Imagem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1" y="142876"/>
            <a:ext cx="457200" cy="457200"/>
          </a:xfrm>
          <a:prstGeom prst="rect">
            <a:avLst/>
          </a:prstGeom>
        </xdr:spPr>
      </xdr:pic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 txBox="1"/>
        </xdr:nvSpPr>
        <xdr:spPr>
          <a:xfrm>
            <a:off x="5686425" y="314325"/>
            <a:ext cx="902748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Compra</a:t>
            </a:r>
          </a:p>
        </xdr:txBody>
      </xdr:sp>
    </xdr:grpSp>
    <xdr:clientData/>
  </xdr:twoCellAnchor>
  <xdr:twoCellAnchor>
    <xdr:from>
      <xdr:col>9</xdr:col>
      <xdr:colOff>552450</xdr:colOff>
      <xdr:row>0</xdr:row>
      <xdr:rowOff>0</xdr:rowOff>
    </xdr:from>
    <xdr:to>
      <xdr:col>12</xdr:col>
      <xdr:colOff>504825</xdr:colOff>
      <xdr:row>4</xdr:row>
      <xdr:rowOff>19050</xdr:rowOff>
    </xdr:to>
    <xdr:grpSp>
      <xdr:nvGrpSpPr>
        <xdr:cNvPr id="71" name="Grupo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pSpPr/>
      </xdr:nvGrpSpPr>
      <xdr:grpSpPr>
        <a:xfrm>
          <a:off x="8943975" y="0"/>
          <a:ext cx="1781175" cy="781050"/>
          <a:chOff x="7029450" y="0"/>
          <a:chExt cx="1781175" cy="781050"/>
        </a:xfrm>
      </xdr:grpSpPr>
      <xdr:sp macro="" textlink="">
        <xdr:nvSpPr>
          <xdr:cNvPr id="72" name="Retângulo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70294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73" name="Imagem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9451" y="114301"/>
            <a:ext cx="571500" cy="571500"/>
          </a:xfrm>
          <a:prstGeom prst="rect">
            <a:avLst/>
          </a:prstGeom>
        </xdr:spPr>
      </xdr:pic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 txBox="1"/>
        </xdr:nvSpPr>
        <xdr:spPr>
          <a:xfrm>
            <a:off x="7572375" y="314325"/>
            <a:ext cx="770019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Venda</a:t>
            </a:r>
          </a:p>
        </xdr:txBody>
      </xdr:sp>
    </xdr:grpSp>
    <xdr:clientData/>
  </xdr:twoCellAnchor>
  <xdr:twoCellAnchor>
    <xdr:from>
      <xdr:col>5</xdr:col>
      <xdr:colOff>866775</xdr:colOff>
      <xdr:row>0</xdr:row>
      <xdr:rowOff>0</xdr:rowOff>
    </xdr:from>
    <xdr:to>
      <xdr:col>7</xdr:col>
      <xdr:colOff>1028700</xdr:colOff>
      <xdr:row>4</xdr:row>
      <xdr:rowOff>19050</xdr:rowOff>
    </xdr:to>
    <xdr:grpSp>
      <xdr:nvGrpSpPr>
        <xdr:cNvPr id="75" name="Grupo 7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GrpSpPr/>
      </xdr:nvGrpSpPr>
      <xdr:grpSpPr>
        <a:xfrm>
          <a:off x="5276850" y="0"/>
          <a:ext cx="1781175" cy="781050"/>
          <a:chOff x="5238750" y="0"/>
          <a:chExt cx="1781175" cy="781050"/>
        </a:xfrm>
      </xdr:grpSpPr>
      <xdr:sp macro="" textlink="">
        <xdr:nvSpPr>
          <xdr:cNvPr id="76" name="Retângulo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52387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14950" y="180974"/>
            <a:ext cx="438151" cy="438151"/>
          </a:xfrm>
          <a:prstGeom prst="rect">
            <a:avLst/>
          </a:prstGeom>
        </xdr:spPr>
      </xdr:pic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 txBox="1"/>
        </xdr:nvSpPr>
        <xdr:spPr>
          <a:xfrm>
            <a:off x="5772150" y="295275"/>
            <a:ext cx="866840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Estoque</a:t>
            </a:r>
          </a:p>
        </xdr:txBody>
      </xdr:sp>
    </xdr:grpSp>
    <xdr:clientData/>
  </xdr:twoCellAnchor>
  <xdr:twoCellAnchor>
    <xdr:from>
      <xdr:col>12</xdr:col>
      <xdr:colOff>552450</xdr:colOff>
      <xdr:row>0</xdr:row>
      <xdr:rowOff>0</xdr:rowOff>
    </xdr:from>
    <xdr:to>
      <xdr:col>15</xdr:col>
      <xdr:colOff>594476</xdr:colOff>
      <xdr:row>4</xdr:row>
      <xdr:rowOff>19050</xdr:rowOff>
    </xdr:to>
    <xdr:grpSp>
      <xdr:nvGrpSpPr>
        <xdr:cNvPr id="79" name="Grupo 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/>
      </xdr:nvGrpSpPr>
      <xdr:grpSpPr>
        <a:xfrm>
          <a:off x="10772775" y="0"/>
          <a:ext cx="1870826" cy="781050"/>
          <a:chOff x="10696575" y="0"/>
          <a:chExt cx="1870826" cy="781050"/>
        </a:xfrm>
      </xdr:grpSpPr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>
            <a:off x="1069657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06099" y="142876"/>
            <a:ext cx="533400" cy="533400"/>
          </a:xfrm>
          <a:prstGeom prst="rect">
            <a:avLst/>
          </a:prstGeom>
        </xdr:spPr>
      </xdr:pic>
      <xdr:sp macro="" textlink="">
        <xdr:nvSpPr>
          <xdr:cNvPr id="82" name="CaixaDeTexto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>
            <a:off x="11210925" y="152400"/>
            <a:ext cx="1356476" cy="53258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squar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Controle Financeiro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781050</xdr:colOff>
      <xdr:row>4</xdr:row>
      <xdr:rowOff>28575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0" y="0"/>
          <a:ext cx="5191125" cy="790575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114300</xdr:colOff>
      <xdr:row>0</xdr:row>
      <xdr:rowOff>123825</xdr:rowOff>
    </xdr:from>
    <xdr:to>
      <xdr:col>4</xdr:col>
      <xdr:colOff>403686</xdr:colOff>
      <xdr:row>3</xdr:row>
      <xdr:rowOff>82983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723900" y="123825"/>
          <a:ext cx="34421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800" b="1">
              <a:solidFill>
                <a:schemeClr val="bg1"/>
              </a:solidFill>
            </a:rPr>
            <a:t>KPIs de Vendas</a:t>
          </a:r>
        </a:p>
      </xdr:txBody>
    </xdr:sp>
    <xdr:clientData/>
  </xdr:twoCellAnchor>
  <xdr:twoCellAnchor>
    <xdr:from>
      <xdr:col>0</xdr:col>
      <xdr:colOff>76200</xdr:colOff>
      <xdr:row>0</xdr:row>
      <xdr:rowOff>57150</xdr:rowOff>
    </xdr:from>
    <xdr:to>
      <xdr:col>1</xdr:col>
      <xdr:colOff>133350</xdr:colOff>
      <xdr:row>3</xdr:row>
      <xdr:rowOff>152400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A8B0543-102D-4363-AAB6-8FCCC621C7EE}"/>
            </a:ext>
          </a:extLst>
        </xdr:cNvPr>
        <xdr:cNvSpPr/>
      </xdr:nvSpPr>
      <xdr:spPr>
        <a:xfrm>
          <a:off x="76200" y="57150"/>
          <a:ext cx="666750" cy="6667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66675</xdr:colOff>
      <xdr:row>0</xdr:row>
      <xdr:rowOff>38100</xdr:rowOff>
    </xdr:from>
    <xdr:to>
      <xdr:col>1</xdr:col>
      <xdr:colOff>152400</xdr:colOff>
      <xdr:row>3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24B557-8BF5-4544-AFDA-D9214D641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695325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400050</xdr:colOff>
      <xdr:row>4</xdr:row>
      <xdr:rowOff>28575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0"/>
          <a:ext cx="5191125" cy="790575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rgbClr val="E3008C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76202</xdr:colOff>
      <xdr:row>0</xdr:row>
      <xdr:rowOff>76201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634" t="1553" r="79791" b="79816"/>
        <a:stretch/>
      </xdr:blipFill>
      <xdr:spPr>
        <a:xfrm>
          <a:off x="0" y="0"/>
          <a:ext cx="76202" cy="76201"/>
        </a:xfrm>
        <a:prstGeom prst="flowChartConnector">
          <a:avLst/>
        </a:prstGeom>
        <a:solidFill>
          <a:schemeClr val="bg1">
            <a:lumMod val="50000"/>
          </a:schemeClr>
        </a:solidFill>
      </xdr:spPr>
    </xdr:pic>
    <xdr:clientData/>
  </xdr:twoCellAnchor>
  <xdr:twoCellAnchor>
    <xdr:from>
      <xdr:col>1</xdr:col>
      <xdr:colOff>114300</xdr:colOff>
      <xdr:row>0</xdr:row>
      <xdr:rowOff>123825</xdr:rowOff>
    </xdr:from>
    <xdr:to>
      <xdr:col>5</xdr:col>
      <xdr:colOff>289386</xdr:colOff>
      <xdr:row>3</xdr:row>
      <xdr:rowOff>82983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723900" y="123825"/>
          <a:ext cx="3442161" cy="530658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rPr>
            <a:t>KPIs de Vendas</a:t>
          </a:r>
        </a:p>
      </xdr:txBody>
    </xdr:sp>
    <xdr:clientData/>
  </xdr:twoCellAnchor>
  <xdr:twoCellAnchor>
    <xdr:from>
      <xdr:col>8</xdr:col>
      <xdr:colOff>333375</xdr:colOff>
      <xdr:row>0</xdr:row>
      <xdr:rowOff>9525</xdr:rowOff>
    </xdr:from>
    <xdr:to>
      <xdr:col>10</xdr:col>
      <xdr:colOff>247650</xdr:colOff>
      <xdr:row>4</xdr:row>
      <xdr:rowOff>28575</xdr:rowOff>
    </xdr:to>
    <xdr:grpSp>
      <xdr:nvGrpSpPr>
        <xdr:cNvPr id="50" name="Grupo 4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7124700" y="9525"/>
          <a:ext cx="1781175" cy="781050"/>
          <a:chOff x="5191125" y="0"/>
          <a:chExt cx="1781175" cy="781050"/>
        </a:xfrm>
      </xdr:grpSpPr>
      <xdr:sp macro="" textlink="">
        <xdr:nvSpPr>
          <xdr:cNvPr id="51" name="Retângulo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/>
        </xdr:nvSpPr>
        <xdr:spPr>
          <a:xfrm>
            <a:off x="519112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1" y="142876"/>
            <a:ext cx="457200" cy="457200"/>
          </a:xfrm>
          <a:prstGeom prst="rect">
            <a:avLst/>
          </a:prstGeom>
        </xdr:spPr>
      </xdr:pic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 txBox="1"/>
        </xdr:nvSpPr>
        <xdr:spPr>
          <a:xfrm>
            <a:off x="5686425" y="314325"/>
            <a:ext cx="902748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Compra</a:t>
            </a:r>
          </a:p>
        </xdr:txBody>
      </xdr:sp>
    </xdr:grpSp>
    <xdr:clientData/>
  </xdr:twoCellAnchor>
  <xdr:twoCellAnchor>
    <xdr:from>
      <xdr:col>10</xdr:col>
      <xdr:colOff>295275</xdr:colOff>
      <xdr:row>0</xdr:row>
      <xdr:rowOff>9525</xdr:rowOff>
    </xdr:from>
    <xdr:to>
      <xdr:col>12</xdr:col>
      <xdr:colOff>180975</xdr:colOff>
      <xdr:row>4</xdr:row>
      <xdr:rowOff>28575</xdr:rowOff>
    </xdr:to>
    <xdr:grpSp>
      <xdr:nvGrpSpPr>
        <xdr:cNvPr id="54" name="Grupo 5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/>
      </xdr:nvGrpSpPr>
      <xdr:grpSpPr>
        <a:xfrm>
          <a:off x="8953500" y="9525"/>
          <a:ext cx="1781175" cy="781050"/>
          <a:chOff x="7029450" y="0"/>
          <a:chExt cx="1781175" cy="781050"/>
        </a:xfrm>
      </xdr:grpSpPr>
      <xdr:sp macro="" textlink="">
        <xdr:nvSpPr>
          <xdr:cNvPr id="55" name="Retângulo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>
          <a:xfrm>
            <a:off x="70294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9451" y="114301"/>
            <a:ext cx="571500" cy="571500"/>
          </a:xfrm>
          <a:prstGeom prst="rect">
            <a:avLst/>
          </a:prstGeom>
        </xdr:spPr>
      </xdr:pic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 txBox="1"/>
        </xdr:nvSpPr>
        <xdr:spPr>
          <a:xfrm>
            <a:off x="7572375" y="314325"/>
            <a:ext cx="770019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Venda</a:t>
            </a:r>
          </a:p>
        </xdr:txBody>
      </xdr:sp>
    </xdr:grpSp>
    <xdr:clientData/>
  </xdr:twoCellAnchor>
  <xdr:twoCellAnchor>
    <xdr:from>
      <xdr:col>6</xdr:col>
      <xdr:colOff>457200</xdr:colOff>
      <xdr:row>0</xdr:row>
      <xdr:rowOff>9525</xdr:rowOff>
    </xdr:from>
    <xdr:to>
      <xdr:col>8</xdr:col>
      <xdr:colOff>276225</xdr:colOff>
      <xdr:row>4</xdr:row>
      <xdr:rowOff>28575</xdr:rowOff>
    </xdr:to>
    <xdr:grpSp>
      <xdr:nvGrpSpPr>
        <xdr:cNvPr id="58" name="Grupo 5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pSpPr/>
      </xdr:nvGrpSpPr>
      <xdr:grpSpPr>
        <a:xfrm>
          <a:off x="5248275" y="9525"/>
          <a:ext cx="1819275" cy="781050"/>
          <a:chOff x="5238750" y="0"/>
          <a:chExt cx="1781175" cy="781050"/>
        </a:xfrm>
      </xdr:grpSpPr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>
          <a:xfrm>
            <a:off x="52387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14950" y="180974"/>
            <a:ext cx="438151" cy="438151"/>
          </a:xfrm>
          <a:prstGeom prst="rect">
            <a:avLst/>
          </a:prstGeom>
        </xdr:spPr>
      </xdr:pic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5772150" y="295275"/>
            <a:ext cx="866840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Estoque</a:t>
            </a:r>
          </a:p>
        </xdr:txBody>
      </xdr:sp>
    </xdr:grpSp>
    <xdr:clientData/>
  </xdr:twoCellAnchor>
  <xdr:twoCellAnchor>
    <xdr:from>
      <xdr:col>12</xdr:col>
      <xdr:colOff>228600</xdr:colOff>
      <xdr:row>0</xdr:row>
      <xdr:rowOff>9525</xdr:rowOff>
    </xdr:from>
    <xdr:to>
      <xdr:col>15</xdr:col>
      <xdr:colOff>270626</xdr:colOff>
      <xdr:row>4</xdr:row>
      <xdr:rowOff>28575</xdr:rowOff>
    </xdr:to>
    <xdr:grpSp>
      <xdr:nvGrpSpPr>
        <xdr:cNvPr id="62" name="Grupo 6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pSpPr/>
      </xdr:nvGrpSpPr>
      <xdr:grpSpPr>
        <a:xfrm>
          <a:off x="10782300" y="9525"/>
          <a:ext cx="1870826" cy="781050"/>
          <a:chOff x="10696575" y="0"/>
          <a:chExt cx="1870826" cy="781050"/>
        </a:xfrm>
      </xdr:grpSpPr>
      <xdr:sp macro="" textlink="">
        <xdr:nvSpPr>
          <xdr:cNvPr id="63" name="Retângulo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/>
        </xdr:nvSpPr>
        <xdr:spPr>
          <a:xfrm>
            <a:off x="1069657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06099" y="142876"/>
            <a:ext cx="533400" cy="533400"/>
          </a:xfrm>
          <a:prstGeom prst="rect">
            <a:avLst/>
          </a:prstGeom>
        </xdr:spPr>
      </xdr:pic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 txBox="1"/>
        </xdr:nvSpPr>
        <xdr:spPr>
          <a:xfrm>
            <a:off x="11210925" y="152400"/>
            <a:ext cx="1356476" cy="53258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squar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Controle Financeiro</a:t>
            </a:r>
          </a:p>
        </xdr:txBody>
      </xdr:sp>
    </xdr:grpSp>
    <xdr:clientData/>
  </xdr:twoCellAnchor>
  <xdr:twoCellAnchor>
    <xdr:from>
      <xdr:col>0</xdr:col>
      <xdr:colOff>38100</xdr:colOff>
      <xdr:row>0</xdr:row>
      <xdr:rowOff>28575</xdr:rowOff>
    </xdr:from>
    <xdr:to>
      <xdr:col>1</xdr:col>
      <xdr:colOff>142875</xdr:colOff>
      <xdr:row>3</xdr:row>
      <xdr:rowOff>171450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14D3088-4F90-42F2-8D26-CC746A86C66E}"/>
            </a:ext>
          </a:extLst>
        </xdr:cNvPr>
        <xdr:cNvSpPr/>
      </xdr:nvSpPr>
      <xdr:spPr>
        <a:xfrm>
          <a:off x="38100" y="28575"/>
          <a:ext cx="714375" cy="7143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66675</xdr:colOff>
      <xdr:row>0</xdr:row>
      <xdr:rowOff>38100</xdr:rowOff>
    </xdr:from>
    <xdr:to>
      <xdr:col>1</xdr:col>
      <xdr:colOff>104775</xdr:colOff>
      <xdr:row>3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0FC49A-1BBE-490B-A1BA-E9C5096D6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64770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28575</xdr:rowOff>
    </xdr:from>
    <xdr:to>
      <xdr:col>10</xdr:col>
      <xdr:colOff>628650</xdr:colOff>
      <xdr:row>4</xdr:row>
      <xdr:rowOff>47625</xdr:rowOff>
    </xdr:to>
    <xdr:grpSp>
      <xdr:nvGrpSpPr>
        <xdr:cNvPr id="29" name="Grupo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7105650" y="28575"/>
          <a:ext cx="1781175" cy="781050"/>
          <a:chOff x="5191125" y="0"/>
          <a:chExt cx="1781175" cy="781050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519112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1" y="142876"/>
            <a:ext cx="457200" cy="457200"/>
          </a:xfrm>
          <a:prstGeom prst="rect">
            <a:avLst/>
          </a:prstGeom>
        </xdr:spPr>
      </xdr:pic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>
          <a:xfrm>
            <a:off x="5686425" y="314325"/>
            <a:ext cx="902748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Compra</a:t>
            </a:r>
          </a:p>
        </xdr:txBody>
      </xdr:sp>
    </xdr:grpSp>
    <xdr:clientData/>
  </xdr:twoCellAnchor>
  <xdr:twoCellAnchor>
    <xdr:from>
      <xdr:col>10</xdr:col>
      <xdr:colOff>676275</xdr:colOff>
      <xdr:row>0</xdr:row>
      <xdr:rowOff>28575</xdr:rowOff>
    </xdr:from>
    <xdr:to>
      <xdr:col>12</xdr:col>
      <xdr:colOff>561975</xdr:colOff>
      <xdr:row>4</xdr:row>
      <xdr:rowOff>47625</xdr:rowOff>
    </xdr:to>
    <xdr:grpSp>
      <xdr:nvGrpSpPr>
        <xdr:cNvPr id="33" name="Grup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8934450" y="28575"/>
          <a:ext cx="1781175" cy="781050"/>
          <a:chOff x="7029450" y="0"/>
          <a:chExt cx="1781175" cy="781050"/>
        </a:xfrm>
      </xdr:grpSpPr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0294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9451" y="114301"/>
            <a:ext cx="571500" cy="571500"/>
          </a:xfrm>
          <a:prstGeom prst="rect">
            <a:avLst/>
          </a:prstGeom>
        </xdr:spPr>
      </xdr:pic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/>
        </xdr:nvSpPr>
        <xdr:spPr>
          <a:xfrm>
            <a:off x="7572375" y="314325"/>
            <a:ext cx="770019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Venda</a:t>
            </a:r>
          </a:p>
        </xdr:txBody>
      </xdr:sp>
    </xdr:grpSp>
    <xdr:clientData/>
  </xdr:twoCellAnchor>
  <xdr:twoCellAnchor>
    <xdr:from>
      <xdr:col>6</xdr:col>
      <xdr:colOff>342900</xdr:colOff>
      <xdr:row>0</xdr:row>
      <xdr:rowOff>28575</xdr:rowOff>
    </xdr:from>
    <xdr:to>
      <xdr:col>8</xdr:col>
      <xdr:colOff>438150</xdr:colOff>
      <xdr:row>4</xdr:row>
      <xdr:rowOff>47625</xdr:rowOff>
    </xdr:to>
    <xdr:grpSp>
      <xdr:nvGrpSpPr>
        <xdr:cNvPr id="37" name="Grupo 3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pSpPr/>
      </xdr:nvGrpSpPr>
      <xdr:grpSpPr>
        <a:xfrm>
          <a:off x="5267325" y="28575"/>
          <a:ext cx="1781175" cy="781050"/>
          <a:chOff x="5238750" y="0"/>
          <a:chExt cx="1781175" cy="781050"/>
        </a:xfrm>
      </xdr:grpSpPr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5238750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14950" y="180974"/>
            <a:ext cx="438151" cy="438151"/>
          </a:xfrm>
          <a:prstGeom prst="rect">
            <a:avLst/>
          </a:prstGeom>
        </xdr:spPr>
      </xdr:pic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/>
        </xdr:nvSpPr>
        <xdr:spPr>
          <a:xfrm>
            <a:off x="5772150" y="295275"/>
            <a:ext cx="866840" cy="312458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Estoque</a:t>
            </a:r>
          </a:p>
        </xdr:txBody>
      </xdr:sp>
    </xdr:grpSp>
    <xdr:clientData/>
  </xdr:twoCellAnchor>
  <xdr:twoCellAnchor>
    <xdr:from>
      <xdr:col>12</xdr:col>
      <xdr:colOff>609600</xdr:colOff>
      <xdr:row>0</xdr:row>
      <xdr:rowOff>28575</xdr:rowOff>
    </xdr:from>
    <xdr:to>
      <xdr:col>14</xdr:col>
      <xdr:colOff>32501</xdr:colOff>
      <xdr:row>4</xdr:row>
      <xdr:rowOff>47625</xdr:rowOff>
    </xdr:to>
    <xdr:grpSp>
      <xdr:nvGrpSpPr>
        <xdr:cNvPr id="41" name="Grupo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pSpPr/>
      </xdr:nvGrpSpPr>
      <xdr:grpSpPr>
        <a:xfrm>
          <a:off x="10763250" y="28575"/>
          <a:ext cx="1870826" cy="781050"/>
          <a:chOff x="10696575" y="0"/>
          <a:chExt cx="1870826" cy="781050"/>
        </a:xfrm>
      </xdr:grpSpPr>
      <xdr:sp macro="" textlink="">
        <xdr:nvSpPr>
          <xdr:cNvPr id="42" name="Retângulo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10696575" y="0"/>
            <a:ext cx="1781175" cy="781050"/>
          </a:xfrm>
          <a:prstGeom prst="rect">
            <a:avLst/>
          </a:prstGeom>
          <a:solidFill>
            <a:sysClr val="window" lastClr="FFFFFF">
              <a:lumMod val="50000"/>
            </a:sys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06099" y="142876"/>
            <a:ext cx="533400" cy="533400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/>
        </xdr:nvSpPr>
        <xdr:spPr>
          <a:xfrm>
            <a:off x="11210925" y="152400"/>
            <a:ext cx="1356476" cy="53258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squar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4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entury Gothic" panose="020B0502020202020204" pitchFamily="34" charset="0"/>
              </a:rPr>
              <a:t>Controle Financeiro</a:t>
            </a:r>
          </a:p>
        </xdr:txBody>
      </xdr:sp>
    </xdr:grpSp>
    <xdr:clientData/>
  </xdr:twoCellAnchor>
  <xdr:twoCellAnchor>
    <xdr:from>
      <xdr:col>0</xdr:col>
      <xdr:colOff>9525</xdr:colOff>
      <xdr:row>0</xdr:row>
      <xdr:rowOff>19050</xdr:rowOff>
    </xdr:from>
    <xdr:to>
      <xdr:col>6</xdr:col>
      <xdr:colOff>276225</xdr:colOff>
      <xdr:row>4</xdr:row>
      <xdr:rowOff>47625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9525" y="19050"/>
          <a:ext cx="5191125" cy="790575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rgbClr val="E3008C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0</xdr:col>
      <xdr:colOff>76200</xdr:colOff>
      <xdr:row>0</xdr:row>
      <xdr:rowOff>76200</xdr:rowOff>
    </xdr:from>
    <xdr:to>
      <xdr:col>1</xdr:col>
      <xdr:colOff>152400</xdr:colOff>
      <xdr:row>4</xdr:row>
      <xdr:rowOff>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BE410B8-44E2-4BA4-945F-3B88C56C39D1}"/>
            </a:ext>
          </a:extLst>
        </xdr:cNvPr>
        <xdr:cNvSpPr/>
      </xdr:nvSpPr>
      <xdr:spPr>
        <a:xfrm>
          <a:off x="76200" y="76200"/>
          <a:ext cx="685800" cy="6858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0</xdr:row>
      <xdr:rowOff>95251</xdr:rowOff>
    </xdr:from>
    <xdr:to>
      <xdr:col>1</xdr:col>
      <xdr:colOff>123825</xdr:colOff>
      <xdr:row>3</xdr:row>
      <xdr:rowOff>155291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7" b="1247"/>
        <a:stretch/>
      </xdr:blipFill>
      <xdr:spPr>
        <a:xfrm>
          <a:off x="85726" y="95251"/>
          <a:ext cx="647699" cy="631540"/>
        </a:xfrm>
        <a:prstGeom prst="flowChartConnector">
          <a:avLst/>
        </a:prstGeom>
      </xdr:spPr>
    </xdr:pic>
    <xdr:clientData/>
  </xdr:twoCellAnchor>
  <xdr:twoCellAnchor>
    <xdr:from>
      <xdr:col>1</xdr:col>
      <xdr:colOff>123825</xdr:colOff>
      <xdr:row>0</xdr:row>
      <xdr:rowOff>142875</xdr:rowOff>
    </xdr:from>
    <xdr:to>
      <xdr:col>5</xdr:col>
      <xdr:colOff>165561</xdr:colOff>
      <xdr:row>3</xdr:row>
      <xdr:rowOff>102033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733425" y="142875"/>
          <a:ext cx="3442161" cy="530658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rPr>
            <a:t>KPIs de Vendas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539185</xdr:colOff>
      <xdr:row>4</xdr:row>
      <xdr:rowOff>42742</xdr:rowOff>
    </xdr:to>
    <xdr:pic>
      <xdr:nvPicPr>
        <xdr:cNvPr id="40" name="Imagem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5206435" cy="804742"/>
        </a:xfrm>
        <a:prstGeom prst="rect">
          <a:avLst/>
        </a:prstGeom>
        <a:solidFill>
          <a:schemeClr val="bg1">
            <a:lumMod val="50000"/>
          </a:schemeClr>
        </a:solidFill>
      </xdr:spPr>
    </xdr:pic>
    <xdr:clientData/>
  </xdr:twoCellAnchor>
  <xdr:twoCellAnchor editAs="oneCell">
    <xdr:from>
      <xdr:col>6</xdr:col>
      <xdr:colOff>619125</xdr:colOff>
      <xdr:row>0</xdr:row>
      <xdr:rowOff>19050</xdr:rowOff>
    </xdr:from>
    <xdr:to>
      <xdr:col>15</xdr:col>
      <xdr:colOff>182756</xdr:colOff>
      <xdr:row>4</xdr:row>
      <xdr:rowOff>37406</xdr:rowOff>
    </xdr:to>
    <xdr:pic>
      <xdr:nvPicPr>
        <xdr:cNvPr id="41" name="Imagem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6375" y="19050"/>
          <a:ext cx="7364606" cy="780356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47625</xdr:rowOff>
    </xdr:from>
    <xdr:to>
      <xdr:col>1</xdr:col>
      <xdr:colOff>428625</xdr:colOff>
      <xdr:row>3</xdr:row>
      <xdr:rowOff>180975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E6C5A32E-D24D-426C-B91C-4DC83B738B24}"/>
            </a:ext>
          </a:extLst>
        </xdr:cNvPr>
        <xdr:cNvSpPr/>
      </xdr:nvSpPr>
      <xdr:spPr>
        <a:xfrm>
          <a:off x="57150" y="47625"/>
          <a:ext cx="704850" cy="7048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76200</xdr:colOff>
      <xdr:row>0</xdr:row>
      <xdr:rowOff>47625</xdr:rowOff>
    </xdr:from>
    <xdr:to>
      <xdr:col>1</xdr:col>
      <xdr:colOff>400050</xdr:colOff>
      <xdr:row>3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57964E-6AC0-4999-8D07-66F3AD739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57225" cy="657225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0</xdr:row>
      <xdr:rowOff>47625</xdr:rowOff>
    </xdr:from>
    <xdr:to>
      <xdr:col>6</xdr:col>
      <xdr:colOff>514350</xdr:colOff>
      <xdr:row>4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62B0E30-CFAF-43DE-AD62-B1708DC36B6D}"/>
            </a:ext>
          </a:extLst>
        </xdr:cNvPr>
        <xdr:cNvSpPr/>
      </xdr:nvSpPr>
      <xdr:spPr>
        <a:xfrm>
          <a:off x="4219575" y="47625"/>
          <a:ext cx="962025" cy="71437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" refreshedDate="43961.657657870368" createdVersion="5" refreshedVersion="5" minRefreshableVersion="3" recordCount="70" xr:uid="{00000000-000A-0000-FFFF-FFFF03000000}">
  <cacheSource type="worksheet">
    <worksheetSource name="Tabela2"/>
  </cacheSource>
  <cacheFields count="10">
    <cacheField name="Data da Venda" numFmtId="14">
      <sharedItems containsSemiMixedTypes="0" containsNonDate="0" containsDate="1" containsString="0" minDate="2020-01-06T00:00:00" maxDate="2020-05-11T00:00:00" count="53">
        <d v="2020-04-25T00:00:00"/>
        <d v="2020-04-28T00:00:00"/>
        <d v="2020-02-28T00:00:00"/>
        <d v="2020-01-27T00:00:00"/>
        <d v="2020-02-25T00:00:00"/>
        <d v="2020-02-13T00:00:00"/>
        <d v="2020-05-01T00:00:00"/>
        <d v="2020-02-29T00:00:00"/>
        <d v="2020-02-23T00:00:00"/>
        <d v="2020-04-09T00:00:00"/>
        <d v="2020-04-04T00:00:00"/>
        <d v="2020-04-27T00:00:00"/>
        <d v="2020-05-02T00:00:00"/>
        <d v="2020-03-11T00:00:00"/>
        <d v="2020-02-15T00:00:00"/>
        <d v="2020-03-09T00:00:00"/>
        <d v="2020-03-13T00:00:00"/>
        <d v="2020-02-12T00:00:00"/>
        <d v="2020-04-01T00:00:00"/>
        <d v="2020-04-24T00:00:00"/>
        <d v="2020-03-18T00:00:00"/>
        <d v="2020-01-26T00:00:00"/>
        <d v="2020-01-20T00:00:00"/>
        <d v="2020-04-16T00:00:00"/>
        <d v="2020-04-20T00:00:00"/>
        <d v="2020-01-10T00:00:00"/>
        <d v="2020-04-17T00:00:00"/>
        <d v="2020-03-27T00:00:00"/>
        <d v="2020-02-02T00:00:00"/>
        <d v="2020-04-03T00:00:00"/>
        <d v="2020-03-22T00:00:00"/>
        <d v="2020-01-07T00:00:00"/>
        <d v="2020-02-07T00:00:00"/>
        <d v="2020-05-10T00:00:00"/>
        <d v="2020-01-13T00:00:00"/>
        <d v="2020-02-14T00:00:00"/>
        <d v="2020-04-02T00:00:00"/>
        <d v="2020-05-08T00:00:00"/>
        <d v="2020-04-19T00:00:00"/>
        <d v="2020-05-04T00:00:00"/>
        <d v="2020-02-11T00:00:00"/>
        <d v="2020-01-30T00:00:00"/>
        <d v="2020-01-06T00:00:00"/>
        <d v="2020-03-12T00:00:00"/>
        <d v="2020-03-17T00:00:00"/>
        <d v="2020-02-18T00:00:00"/>
        <d v="2020-03-20T00:00:00"/>
        <d v="2020-01-29T00:00:00"/>
        <d v="2020-05-05T00:00:00"/>
        <d v="2020-03-25T00:00:00"/>
        <d v="2020-03-08T00:00:00"/>
        <d v="2020-02-04T00:00:00"/>
        <d v="2020-05-06T00:00:00"/>
      </sharedItems>
    </cacheField>
    <cacheField name="Código" numFmtId="0">
      <sharedItems containsSemiMixedTypes="0" containsString="0" containsNumber="1" containsInteger="1" minValue="1000" maxValue="2204"/>
    </cacheField>
    <cacheField name="Tipo" numFmtId="0">
      <sharedItems count="7">
        <s v="Blusa"/>
        <s v="Body"/>
        <s v="Calça"/>
        <s v="Cropped"/>
        <s v="Saia"/>
        <s v="Short"/>
        <s v="Vestido"/>
      </sharedItems>
    </cacheField>
    <cacheField name="Modelo" numFmtId="0">
      <sharedItems/>
    </cacheField>
    <cacheField name="Quantidade" numFmtId="0">
      <sharedItems containsSemiMixedTypes="0" containsString="0" containsNumber="1" containsInteger="1" minValue="1" maxValue="500"/>
    </cacheField>
    <cacheField name="Valor Unitário" numFmtId="165">
      <sharedItems containsSemiMixedTypes="0" containsString="0" containsNumber="1" containsInteger="1" minValue="20" maxValue="80"/>
    </cacheField>
    <cacheField name="Desconto" numFmtId="165">
      <sharedItems containsString="0" containsBlank="1" containsNumber="1" containsInteger="1" minValue="5" maxValue="20"/>
    </cacheField>
    <cacheField name="Valor Final" numFmtId="165">
      <sharedItems containsSemiMixedTypes="0" containsString="0" containsNumber="1" containsInteger="1" minValue="60" maxValue="9980"/>
    </cacheField>
    <cacheField name="Mês" numFmtId="1">
      <sharedItems containsSemiMixedTypes="0" containsString="0" containsNumber="1" containsInteger="1" minValue="1" maxValue="5"/>
    </cacheField>
    <cacheField name="Tipo-Modelo" numFmtId="165">
      <sharedItems count="43">
        <s v="Blusa-Laura"/>
        <s v="Blusa-Sarah"/>
        <s v="Blusa-Rebeca"/>
        <s v="Blusa-Suziane"/>
        <s v="Blusa-Maria"/>
        <s v="Blusa-Luiza"/>
        <s v="Blusa-Adria"/>
        <s v="Blusa-Lúria"/>
        <s v="Blusa-Joana"/>
        <s v="Blusa-Marcela"/>
        <s v="Body-Cavado"/>
        <s v="Body-Estampado"/>
        <s v="Body-Rendado"/>
        <s v="Body-Manga"/>
        <s v="Calça-Jeans Rasgado"/>
        <s v="Calça-Skinny"/>
        <s v="Calça-Cigarrete"/>
        <s v="Calça-Pantalona"/>
        <s v="Calça-Cintura Alta"/>
        <s v="Cropped-Simples"/>
        <s v="Cropped-Faixa"/>
        <s v="Cropped-Rendado"/>
        <s v="Cropped-Emanuelle"/>
        <s v="Cropped-Estampado"/>
        <s v="Saia-Longa"/>
        <s v="Saia-Curta"/>
        <s v="Saia-Jeans"/>
        <s v="Saia-Moderna"/>
        <s v="Saia-Rendada"/>
        <s v="Saia-Couro"/>
        <s v="Short-Jeans"/>
        <s v="Short-Jeans Rasgado"/>
        <s v="Short-Maria"/>
        <s v="Short-Bordado"/>
        <s v="Short-Marcia"/>
        <s v="Vestido-Alça Fina"/>
        <s v="Vestido-Alça Larga"/>
        <s v="Vestido-Floral"/>
        <s v="Vestido-Longo"/>
        <s v="Vestido-Curto"/>
        <s v="Vestido-Estampado"/>
        <s v="Vestido-Couro"/>
        <s v="Vestido-Noiv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" refreshedDate="43961.664116666667" createdVersion="5" refreshedVersion="5" minRefreshableVersion="3" recordCount="124" xr:uid="{00000000-000A-0000-FFFF-FFFF04000000}">
  <cacheSource type="worksheet">
    <worksheetSource name="Tabela1"/>
  </cacheSource>
  <cacheFields count="10">
    <cacheField name="Data da Compra" numFmtId="14">
      <sharedItems containsSemiMixedTypes="0" containsNonDate="0" containsDate="1" containsString="0" minDate="2020-01-06T00:00:00" maxDate="2020-05-05T00:00:00"/>
    </cacheField>
    <cacheField name="Código" numFmtId="0">
      <sharedItems containsSemiMixedTypes="0" containsString="0" containsNumber="1" containsInteger="1" minValue="2040" maxValue="2204"/>
    </cacheField>
    <cacheField name="Tipo" numFmtId="0">
      <sharedItems/>
    </cacheField>
    <cacheField name="Modelo" numFmtId="0">
      <sharedItems/>
    </cacheField>
    <cacheField name="Quantidade" numFmtId="164">
      <sharedItems containsSemiMixedTypes="0" containsString="0" containsNumber="1" containsInteger="1" minValue="10" maxValue="60"/>
    </cacheField>
    <cacheField name="Valor unitário" numFmtId="7">
      <sharedItems containsSemiMixedTypes="0" containsString="0" containsNumber="1" containsInteger="1" minValue="15" maxValue="90"/>
    </cacheField>
    <cacheField name="Valor Total" numFmtId="165">
      <sharedItems containsSemiMixedTypes="0" containsString="0" containsNumber="1" containsInteger="1" minValue="250" maxValue="3000"/>
    </cacheField>
    <cacheField name="Preço de Venda" numFmtId="165">
      <sharedItems containsSemiMixedTypes="0" containsString="0" containsNumber="1" containsInteger="1" minValue="5" maxValue="110"/>
    </cacheField>
    <cacheField name="Mês" numFmtId="0">
      <sharedItems containsSemiMixedTypes="0" containsString="0" containsNumber="1" containsInteger="1" minValue="1" maxValue="5"/>
    </cacheField>
    <cacheField name="Tipo-Modelo" numFmtId="0">
      <sharedItems count="44">
        <s v="Blusa-Laura"/>
        <s v="Blusa-Sarah"/>
        <s v="Blusa-Rebeca"/>
        <s v="Blusa-Suziane"/>
        <s v="Blusa-Maria"/>
        <s v="Blusa-Luiza"/>
        <s v="Blusa-Adria"/>
        <s v="Blusa-Lúria"/>
        <s v="Blusa-Joana"/>
        <s v="Blusa-Marcela"/>
        <s v="Body-Cavado"/>
        <s v="Body-Estampado"/>
        <s v="Body-Rendado"/>
        <s v="Body-Manga"/>
        <s v="Calça-Jeans Rasgado"/>
        <s v="Calça-Skinny"/>
        <s v="Calça-Cigarrete"/>
        <s v="Calça-Pantalona"/>
        <s v="Calça-Cintura Alta"/>
        <s v="Cropped-Simples"/>
        <s v="Cropped-Faixa"/>
        <s v="Cropped-Rendado"/>
        <s v="Cropped-Emanuelle"/>
        <s v="Cropped-Estampado"/>
        <s v="Saia-Longa"/>
        <s v="Saia-Curta"/>
        <s v="Saia-Jeans"/>
        <s v="Saia-Moderna"/>
        <s v="Saia-Rendada"/>
        <s v="Saia-Couro"/>
        <s v="Short-Jeans"/>
        <s v="Short-Jeans Rasgado"/>
        <s v="Short-Maria"/>
        <s v="Short-Bordado"/>
        <s v="Short-Marcia"/>
        <s v="Vestido-Alça Fina"/>
        <s v="Vestido-Alça Larga"/>
        <s v="Vestido-Floral"/>
        <s v="Vestido-Longo"/>
        <s v="Vestido-Curto"/>
        <s v="Vestido-Estampado"/>
        <s v="Vestido-Couro"/>
        <s v="vestido-Noiva" u="1"/>
        <s v="vesrtido-noiv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" refreshedDate="43961.664195717596" createdVersion="5" refreshedVersion="5" minRefreshableVersion="3" recordCount="248" xr:uid="{00000000-000A-0000-FFFF-FFFF05000000}">
  <cacheSource type="worksheet">
    <worksheetSource name="Tabela5"/>
  </cacheSource>
  <cacheFields count="4">
    <cacheField name="Tipo-Modelo" numFmtId="0">
      <sharedItems containsMixedTypes="1" containsNumber="1" containsInteger="1" minValue="0" maxValue="0" count="44">
        <s v="Blusa-Adria"/>
        <s v="Blusa-Joana"/>
        <s v="Blusa-Laura"/>
        <s v="Blusa-Luiza"/>
        <s v="Blusa-Lúria"/>
        <s v="Blusa-Marcela"/>
        <s v="Blusa-Maria"/>
        <s v="Blusa-Rebeca"/>
        <s v="Blusa-Sarah"/>
        <s v="Blusa-Suziane"/>
        <s v="Body-Cavado"/>
        <s v="Body-Estampado"/>
        <s v="Body-Manga"/>
        <s v="Body-Rendado"/>
        <s v="Calça-Cigarrete"/>
        <s v="Calça-Cintura Alta"/>
        <s v="Calça-Jeans Rasgado"/>
        <s v="Calça-Pantalona"/>
        <s v="Calça-Skinny"/>
        <s v="Cropped-Emanuelle"/>
        <s v="Cropped-Estampado"/>
        <s v="Cropped-Faixa"/>
        <s v="Cropped-Rendado"/>
        <s v="Cropped-Simples"/>
        <s v="Saia-Couro"/>
        <s v="Saia-Curta"/>
        <s v="Saia-Jeans"/>
        <s v="Saia-Longa"/>
        <s v="Saia-Moderna"/>
        <s v="Saia-Rendada"/>
        <s v="Short-Bordado"/>
        <s v="Short-Jeans"/>
        <s v="Short-Jeans Rasgado"/>
        <s v="Short-Marcia"/>
        <s v="Short-Maria"/>
        <s v="Vestido-Alça Fina"/>
        <s v="Vestido-Alça Larga"/>
        <s v="Vestido-Couro"/>
        <s v="Vestido-Curto"/>
        <s v="Vestido-Estampado"/>
        <s v="Vestido-Floral"/>
        <s v="Vestido-Longo"/>
        <s v="Total Geral"/>
        <n v="0"/>
      </sharedItems>
    </cacheField>
    <cacheField name="Compras" numFmtId="0">
      <sharedItems containsSemiMixedTypes="0" containsString="0" containsNumber="1" containsInteger="1" minValue="0" maxValue="180"/>
    </cacheField>
    <cacheField name="Vendas" numFmtId="0">
      <sharedItems containsSemiMixedTypes="0" containsString="0" containsNumber="1" containsInteger="1" minValue="0" maxValue="170"/>
    </cacheField>
    <cacheField name="Estoque" numFmtId="0">
      <sharedItems containsSemiMixedTypes="0" containsString="0" containsNumber="1" containsInteger="1" minValue="-2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n v="2040"/>
    <x v="0"/>
    <s v="Laura"/>
    <n v="8"/>
    <n v="30"/>
    <n v="10"/>
    <n v="230"/>
    <n v="4"/>
    <x v="0"/>
  </r>
  <r>
    <x v="1"/>
    <n v="2040"/>
    <x v="0"/>
    <s v="Laura"/>
    <n v="16"/>
    <n v="30"/>
    <m/>
    <n v="480"/>
    <n v="4"/>
    <x v="0"/>
  </r>
  <r>
    <x v="2"/>
    <n v="2044"/>
    <x v="0"/>
    <s v="Sarah"/>
    <n v="20"/>
    <n v="25"/>
    <m/>
    <n v="500"/>
    <n v="2"/>
    <x v="1"/>
  </r>
  <r>
    <x v="2"/>
    <n v="2048"/>
    <x v="0"/>
    <s v="Rebeca"/>
    <n v="40"/>
    <n v="25"/>
    <n v="5"/>
    <n v="995"/>
    <n v="2"/>
    <x v="2"/>
  </r>
  <r>
    <x v="3"/>
    <n v="2052"/>
    <x v="0"/>
    <s v="Suziane"/>
    <n v="100"/>
    <n v="30"/>
    <m/>
    <n v="3000"/>
    <n v="1"/>
    <x v="3"/>
  </r>
  <r>
    <x v="4"/>
    <n v="2056"/>
    <x v="0"/>
    <s v="Maria"/>
    <n v="30"/>
    <n v="60"/>
    <m/>
    <n v="1800"/>
    <n v="2"/>
    <x v="4"/>
  </r>
  <r>
    <x v="5"/>
    <n v="2060"/>
    <x v="0"/>
    <s v="Luiza"/>
    <n v="45"/>
    <n v="30"/>
    <m/>
    <n v="1350"/>
    <n v="2"/>
    <x v="5"/>
  </r>
  <r>
    <x v="6"/>
    <n v="2064"/>
    <x v="0"/>
    <s v="Adria"/>
    <n v="20"/>
    <n v="35"/>
    <m/>
    <n v="700"/>
    <n v="5"/>
    <x v="6"/>
  </r>
  <r>
    <x v="7"/>
    <n v="2068"/>
    <x v="0"/>
    <s v="Lúria"/>
    <n v="15"/>
    <n v="25"/>
    <m/>
    <n v="375"/>
    <n v="2"/>
    <x v="7"/>
  </r>
  <r>
    <x v="8"/>
    <n v="2072"/>
    <x v="0"/>
    <s v="Joana"/>
    <n v="45"/>
    <n v="30"/>
    <m/>
    <n v="1350"/>
    <n v="2"/>
    <x v="8"/>
  </r>
  <r>
    <x v="9"/>
    <n v="2076"/>
    <x v="0"/>
    <s v="Marcela"/>
    <n v="60"/>
    <n v="35"/>
    <m/>
    <n v="2100"/>
    <n v="4"/>
    <x v="9"/>
  </r>
  <r>
    <x v="10"/>
    <n v="2080"/>
    <x v="1"/>
    <s v="Cavado"/>
    <n v="140"/>
    <n v="40"/>
    <m/>
    <n v="5600"/>
    <n v="4"/>
    <x v="10"/>
  </r>
  <r>
    <x v="11"/>
    <n v="2084"/>
    <x v="1"/>
    <s v="Estampado"/>
    <n v="20"/>
    <n v="50"/>
    <m/>
    <n v="1000"/>
    <n v="4"/>
    <x v="11"/>
  </r>
  <r>
    <x v="11"/>
    <n v="2088"/>
    <x v="1"/>
    <s v="Rendado"/>
    <n v="8"/>
    <n v="35"/>
    <n v="10"/>
    <n v="270"/>
    <n v="4"/>
    <x v="12"/>
  </r>
  <r>
    <x v="12"/>
    <n v="2092"/>
    <x v="1"/>
    <s v="Manga"/>
    <n v="25"/>
    <n v="60"/>
    <m/>
    <n v="1500"/>
    <n v="5"/>
    <x v="13"/>
  </r>
  <r>
    <x v="13"/>
    <n v="2096"/>
    <x v="2"/>
    <s v="Jeans Rasgado"/>
    <n v="100"/>
    <n v="55"/>
    <m/>
    <n v="5500"/>
    <n v="3"/>
    <x v="14"/>
  </r>
  <r>
    <x v="14"/>
    <n v="2100"/>
    <x v="2"/>
    <s v="Skinny"/>
    <n v="5"/>
    <n v="55"/>
    <m/>
    <n v="275"/>
    <n v="2"/>
    <x v="15"/>
  </r>
  <r>
    <x v="15"/>
    <n v="2104"/>
    <x v="2"/>
    <s v="Cigarrete"/>
    <n v="10"/>
    <n v="70"/>
    <m/>
    <n v="700"/>
    <n v="3"/>
    <x v="16"/>
  </r>
  <r>
    <x v="16"/>
    <n v="2108"/>
    <x v="2"/>
    <s v="Pantalona"/>
    <n v="2"/>
    <n v="65"/>
    <m/>
    <n v="130"/>
    <n v="3"/>
    <x v="17"/>
  </r>
  <r>
    <x v="17"/>
    <n v="2112"/>
    <x v="2"/>
    <s v="Cintura Alta"/>
    <n v="72"/>
    <n v="30"/>
    <n v="20"/>
    <n v="2140"/>
    <n v="2"/>
    <x v="18"/>
  </r>
  <r>
    <x v="18"/>
    <n v="2116"/>
    <x v="3"/>
    <s v="Simples"/>
    <n v="110"/>
    <n v="30"/>
    <m/>
    <n v="3300"/>
    <n v="4"/>
    <x v="19"/>
  </r>
  <r>
    <x v="19"/>
    <n v="2120"/>
    <x v="3"/>
    <s v="Faixa"/>
    <n v="50"/>
    <n v="55"/>
    <m/>
    <n v="2750"/>
    <n v="4"/>
    <x v="20"/>
  </r>
  <r>
    <x v="18"/>
    <n v="2124"/>
    <x v="3"/>
    <s v="Rendado"/>
    <n v="103"/>
    <n v="35"/>
    <m/>
    <n v="3605"/>
    <n v="4"/>
    <x v="21"/>
  </r>
  <r>
    <x v="20"/>
    <n v="2128"/>
    <x v="3"/>
    <s v="Emanuelle"/>
    <n v="75"/>
    <n v="40"/>
    <m/>
    <n v="3000"/>
    <n v="3"/>
    <x v="22"/>
  </r>
  <r>
    <x v="21"/>
    <n v="2132"/>
    <x v="3"/>
    <s v="Estampado"/>
    <n v="78"/>
    <n v="60"/>
    <m/>
    <n v="4680"/>
    <n v="1"/>
    <x v="23"/>
  </r>
  <r>
    <x v="22"/>
    <n v="2136"/>
    <x v="4"/>
    <s v="Longa"/>
    <n v="30"/>
    <n v="35"/>
    <m/>
    <n v="1050"/>
    <n v="1"/>
    <x v="24"/>
  </r>
  <r>
    <x v="17"/>
    <n v="2140"/>
    <x v="4"/>
    <s v="Curta"/>
    <n v="79"/>
    <n v="55"/>
    <m/>
    <n v="4345"/>
    <n v="2"/>
    <x v="25"/>
  </r>
  <r>
    <x v="23"/>
    <n v="2144"/>
    <x v="4"/>
    <s v="Jeans"/>
    <n v="60"/>
    <n v="65"/>
    <m/>
    <n v="3900"/>
    <n v="4"/>
    <x v="26"/>
  </r>
  <r>
    <x v="24"/>
    <n v="2148"/>
    <x v="4"/>
    <s v="Moderna"/>
    <n v="57"/>
    <n v="80"/>
    <m/>
    <n v="4560"/>
    <n v="4"/>
    <x v="27"/>
  </r>
  <r>
    <x v="25"/>
    <n v="2152"/>
    <x v="4"/>
    <s v="Rendada"/>
    <n v="69"/>
    <n v="80"/>
    <m/>
    <n v="5520"/>
    <n v="1"/>
    <x v="28"/>
  </r>
  <r>
    <x v="26"/>
    <n v="2156"/>
    <x v="4"/>
    <s v="Couro"/>
    <n v="58"/>
    <n v="55"/>
    <m/>
    <n v="3190"/>
    <n v="4"/>
    <x v="29"/>
  </r>
  <r>
    <x v="27"/>
    <n v="2160"/>
    <x v="5"/>
    <s v="Jeans"/>
    <n v="78"/>
    <n v="55"/>
    <m/>
    <n v="4290"/>
    <n v="3"/>
    <x v="30"/>
  </r>
  <r>
    <x v="28"/>
    <n v="2164"/>
    <x v="5"/>
    <s v="Jeans Rasgado"/>
    <n v="80"/>
    <n v="35"/>
    <m/>
    <n v="2800"/>
    <n v="2"/>
    <x v="31"/>
  </r>
  <r>
    <x v="29"/>
    <n v="2168"/>
    <x v="5"/>
    <s v="Maria"/>
    <n v="52"/>
    <n v="75"/>
    <m/>
    <n v="3900"/>
    <n v="4"/>
    <x v="32"/>
  </r>
  <r>
    <x v="30"/>
    <n v="2172"/>
    <x v="5"/>
    <s v="Bordado"/>
    <n v="57"/>
    <n v="40"/>
    <m/>
    <n v="2280"/>
    <n v="3"/>
    <x v="33"/>
  </r>
  <r>
    <x v="31"/>
    <n v="2176"/>
    <x v="5"/>
    <s v="Marcia"/>
    <n v="80"/>
    <n v="50"/>
    <m/>
    <n v="4000"/>
    <n v="1"/>
    <x v="34"/>
  </r>
  <r>
    <x v="5"/>
    <n v="2180"/>
    <x v="6"/>
    <s v="Alça Fina"/>
    <n v="69"/>
    <n v="60"/>
    <m/>
    <n v="4140"/>
    <n v="2"/>
    <x v="35"/>
  </r>
  <r>
    <x v="32"/>
    <n v="2184"/>
    <x v="6"/>
    <s v="Alça Larga"/>
    <n v="42"/>
    <n v="60"/>
    <m/>
    <n v="2520"/>
    <n v="2"/>
    <x v="36"/>
  </r>
  <r>
    <x v="33"/>
    <n v="2188"/>
    <x v="6"/>
    <s v="Floral"/>
    <n v="107"/>
    <n v="80"/>
    <m/>
    <n v="8560"/>
    <n v="5"/>
    <x v="37"/>
  </r>
  <r>
    <x v="27"/>
    <n v="2192"/>
    <x v="6"/>
    <s v="Longo"/>
    <n v="5"/>
    <n v="50"/>
    <m/>
    <n v="250"/>
    <n v="3"/>
    <x v="38"/>
  </r>
  <r>
    <x v="34"/>
    <n v="2196"/>
    <x v="6"/>
    <s v="Curto"/>
    <n v="60"/>
    <n v="25"/>
    <m/>
    <n v="1500"/>
    <n v="1"/>
    <x v="39"/>
  </r>
  <r>
    <x v="35"/>
    <n v="2200"/>
    <x v="6"/>
    <s v="Estampado"/>
    <n v="50"/>
    <n v="25"/>
    <m/>
    <n v="1250"/>
    <n v="2"/>
    <x v="40"/>
  </r>
  <r>
    <x v="36"/>
    <n v="2204"/>
    <x v="6"/>
    <s v="Couro"/>
    <n v="45"/>
    <n v="30"/>
    <m/>
    <n v="1350"/>
    <n v="4"/>
    <x v="41"/>
  </r>
  <r>
    <x v="27"/>
    <n v="2064"/>
    <x v="0"/>
    <s v="Adria"/>
    <n v="40"/>
    <n v="35"/>
    <m/>
    <n v="1400"/>
    <n v="3"/>
    <x v="6"/>
  </r>
  <r>
    <x v="37"/>
    <n v="2192"/>
    <x v="6"/>
    <s v="Longo"/>
    <n v="50"/>
    <n v="50"/>
    <m/>
    <n v="2500"/>
    <n v="5"/>
    <x v="38"/>
  </r>
  <r>
    <x v="3"/>
    <n v="2192"/>
    <x v="6"/>
    <s v="Longo"/>
    <n v="30"/>
    <n v="50"/>
    <m/>
    <n v="1500"/>
    <n v="1"/>
    <x v="38"/>
  </r>
  <r>
    <x v="15"/>
    <n v="2192"/>
    <x v="6"/>
    <s v="Longo"/>
    <n v="5"/>
    <n v="50"/>
    <m/>
    <n v="250"/>
    <n v="3"/>
    <x v="38"/>
  </r>
  <r>
    <x v="12"/>
    <n v="2192"/>
    <x v="6"/>
    <s v="Longo"/>
    <n v="15"/>
    <n v="50"/>
    <m/>
    <n v="750"/>
    <n v="5"/>
    <x v="38"/>
  </r>
  <r>
    <x v="20"/>
    <n v="2192"/>
    <x v="6"/>
    <s v="Longo"/>
    <n v="20"/>
    <n v="50"/>
    <m/>
    <n v="1000"/>
    <n v="3"/>
    <x v="38"/>
  </r>
  <r>
    <x v="38"/>
    <n v="2192"/>
    <x v="6"/>
    <s v="Longo"/>
    <n v="41"/>
    <n v="50"/>
    <m/>
    <n v="2050"/>
    <n v="4"/>
    <x v="38"/>
  </r>
  <r>
    <x v="28"/>
    <n v="2040"/>
    <x v="0"/>
    <s v="Laura"/>
    <n v="22"/>
    <n v="30"/>
    <m/>
    <n v="660"/>
    <n v="2"/>
    <x v="0"/>
  </r>
  <r>
    <x v="39"/>
    <n v="2040"/>
    <x v="0"/>
    <s v="Laura"/>
    <n v="10"/>
    <n v="30"/>
    <m/>
    <n v="300"/>
    <n v="5"/>
    <x v="0"/>
  </r>
  <r>
    <x v="40"/>
    <n v="2044"/>
    <x v="0"/>
    <s v="Sarah"/>
    <n v="90"/>
    <n v="25"/>
    <m/>
    <n v="2250"/>
    <n v="2"/>
    <x v="1"/>
  </r>
  <r>
    <x v="32"/>
    <n v="2048"/>
    <x v="0"/>
    <s v="Rebeca"/>
    <n v="100"/>
    <n v="25"/>
    <m/>
    <n v="2500"/>
    <n v="2"/>
    <x v="2"/>
  </r>
  <r>
    <x v="23"/>
    <n v="2052"/>
    <x v="0"/>
    <s v="Suziane"/>
    <n v="70"/>
    <n v="30"/>
    <m/>
    <n v="2100"/>
    <n v="4"/>
    <x v="3"/>
  </r>
  <r>
    <x v="41"/>
    <n v="2056"/>
    <x v="0"/>
    <s v="Maria"/>
    <n v="100"/>
    <n v="60"/>
    <m/>
    <n v="6000"/>
    <n v="1"/>
    <x v="4"/>
  </r>
  <r>
    <x v="18"/>
    <n v="2060"/>
    <x v="0"/>
    <s v="Luiza"/>
    <n v="100"/>
    <n v="30"/>
    <m/>
    <n v="3000"/>
    <n v="4"/>
    <x v="5"/>
  </r>
  <r>
    <x v="42"/>
    <n v="2064"/>
    <x v="0"/>
    <s v="Adria"/>
    <n v="15"/>
    <n v="35"/>
    <m/>
    <n v="525"/>
    <n v="1"/>
    <x v="6"/>
  </r>
  <r>
    <x v="43"/>
    <n v="2068"/>
    <x v="0"/>
    <s v="Lúria"/>
    <n v="15"/>
    <n v="25"/>
    <m/>
    <n v="375"/>
    <n v="3"/>
    <x v="7"/>
  </r>
  <r>
    <x v="44"/>
    <n v="2072"/>
    <x v="0"/>
    <s v="Joana"/>
    <n v="40"/>
    <n v="30"/>
    <m/>
    <n v="1200"/>
    <n v="3"/>
    <x v="8"/>
  </r>
  <r>
    <x v="45"/>
    <n v="2076"/>
    <x v="0"/>
    <s v="Marcela"/>
    <n v="35"/>
    <n v="35"/>
    <m/>
    <n v="1225"/>
    <n v="2"/>
    <x v="9"/>
  </r>
  <r>
    <x v="46"/>
    <n v="2080"/>
    <x v="1"/>
    <s v="Cavado"/>
    <n v="3"/>
    <n v="40"/>
    <m/>
    <n v="120"/>
    <n v="3"/>
    <x v="10"/>
  </r>
  <r>
    <x v="47"/>
    <n v="2084"/>
    <x v="1"/>
    <s v="Estampado"/>
    <n v="6"/>
    <n v="50"/>
    <m/>
    <n v="300"/>
    <n v="1"/>
    <x v="11"/>
  </r>
  <r>
    <x v="12"/>
    <n v="2088"/>
    <x v="1"/>
    <s v="Rendado"/>
    <n v="20"/>
    <n v="35"/>
    <m/>
    <n v="700"/>
    <n v="5"/>
    <x v="12"/>
  </r>
  <r>
    <x v="48"/>
    <n v="2092"/>
    <x v="1"/>
    <s v="Manga"/>
    <n v="1"/>
    <n v="60"/>
    <m/>
    <n v="60"/>
    <n v="5"/>
    <x v="13"/>
  </r>
  <r>
    <x v="49"/>
    <n v="2096"/>
    <x v="2"/>
    <s v="Jeans Rasgado"/>
    <n v="33"/>
    <n v="55"/>
    <m/>
    <n v="1815"/>
    <n v="3"/>
    <x v="14"/>
  </r>
  <r>
    <x v="25"/>
    <n v="2100"/>
    <x v="2"/>
    <s v="Skinny"/>
    <n v="80"/>
    <n v="55"/>
    <m/>
    <n v="4400"/>
    <n v="1"/>
    <x v="15"/>
  </r>
  <r>
    <x v="50"/>
    <n v="2104"/>
    <x v="2"/>
    <s v="Cigarrete"/>
    <n v="46"/>
    <n v="70"/>
    <m/>
    <n v="3220"/>
    <n v="3"/>
    <x v="16"/>
  </r>
  <r>
    <x v="51"/>
    <n v="2108"/>
    <x v="2"/>
    <s v="Pantalona"/>
    <n v="108"/>
    <n v="65"/>
    <m/>
    <n v="7020"/>
    <n v="2"/>
    <x v="17"/>
  </r>
  <r>
    <x v="52"/>
    <n v="1000"/>
    <x v="6"/>
    <s v="Noiva"/>
    <n v="500"/>
    <n v="20"/>
    <n v="20"/>
    <n v="9980"/>
    <n v="5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">
  <r>
    <d v="2020-01-06T00:00:00"/>
    <n v="2040"/>
    <s v="Blusa"/>
    <s v="Laura"/>
    <n v="20"/>
    <n v="20"/>
    <n v="400"/>
    <n v="30"/>
    <n v="1"/>
    <x v="0"/>
  </r>
  <r>
    <d v="2020-01-06T00:00:00"/>
    <n v="2044"/>
    <s v="Blusa"/>
    <s v="Sarah"/>
    <n v="40"/>
    <n v="15"/>
    <n v="600"/>
    <n v="25"/>
    <n v="1"/>
    <x v="1"/>
  </r>
  <r>
    <d v="2020-01-06T00:00:00"/>
    <n v="2048"/>
    <s v="Blusa"/>
    <s v="Rebeca"/>
    <n v="50"/>
    <n v="17"/>
    <n v="850"/>
    <n v="25"/>
    <n v="1"/>
    <x v="2"/>
  </r>
  <r>
    <d v="2020-01-06T00:00:00"/>
    <n v="2052"/>
    <s v="Blusa"/>
    <s v="Suziane"/>
    <n v="60"/>
    <n v="20"/>
    <n v="1200"/>
    <n v="30"/>
    <n v="1"/>
    <x v="3"/>
  </r>
  <r>
    <d v="2020-01-06T00:00:00"/>
    <n v="2056"/>
    <s v="Blusa"/>
    <s v="Maria"/>
    <n v="40"/>
    <n v="22"/>
    <n v="880"/>
    <n v="60"/>
    <n v="1"/>
    <x v="4"/>
  </r>
  <r>
    <d v="2020-01-13T00:00:00"/>
    <n v="2060"/>
    <s v="Blusa"/>
    <s v="Luiza"/>
    <n v="40"/>
    <n v="35"/>
    <n v="1400"/>
    <n v="30"/>
    <n v="1"/>
    <x v="5"/>
  </r>
  <r>
    <d v="2020-01-13T00:00:00"/>
    <n v="2064"/>
    <s v="Blusa"/>
    <s v="Adria"/>
    <n v="30"/>
    <n v="20"/>
    <n v="600"/>
    <n v="35"/>
    <n v="1"/>
    <x v="6"/>
  </r>
  <r>
    <d v="2020-01-13T00:00:00"/>
    <n v="2068"/>
    <s v="Blusa"/>
    <s v="Lúria"/>
    <n v="10"/>
    <n v="25"/>
    <n v="250"/>
    <n v="25"/>
    <n v="1"/>
    <x v="7"/>
  </r>
  <r>
    <d v="2020-01-13T00:00:00"/>
    <n v="2072"/>
    <s v="Blusa"/>
    <s v="Joana"/>
    <n v="30"/>
    <n v="15"/>
    <n v="450"/>
    <n v="30"/>
    <n v="1"/>
    <x v="8"/>
  </r>
  <r>
    <d v="2020-01-13T00:00:00"/>
    <n v="2076"/>
    <s v="Blusa"/>
    <s v="Marcela"/>
    <n v="40"/>
    <n v="19"/>
    <n v="760"/>
    <n v="35"/>
    <n v="1"/>
    <x v="9"/>
  </r>
  <r>
    <d v="2020-01-13T00:00:00"/>
    <n v="2080"/>
    <s v="Body"/>
    <s v="Cavado"/>
    <n v="50"/>
    <n v="20"/>
    <n v="1000"/>
    <n v="40"/>
    <n v="1"/>
    <x v="10"/>
  </r>
  <r>
    <d v="2020-01-13T00:00:00"/>
    <n v="2084"/>
    <s v="Body"/>
    <s v="Estampado"/>
    <n v="10"/>
    <n v="25"/>
    <n v="250"/>
    <n v="50"/>
    <n v="1"/>
    <x v="11"/>
  </r>
  <r>
    <d v="2020-01-20T00:00:00"/>
    <n v="2088"/>
    <s v="Body"/>
    <s v="Rendado"/>
    <n v="10"/>
    <n v="30"/>
    <n v="300"/>
    <n v="35"/>
    <n v="1"/>
    <x v="12"/>
  </r>
  <r>
    <d v="2020-01-20T00:00:00"/>
    <n v="2092"/>
    <s v="Body"/>
    <s v="Manga"/>
    <n v="10"/>
    <n v="25"/>
    <n v="250"/>
    <n v="60"/>
    <n v="1"/>
    <x v="13"/>
  </r>
  <r>
    <d v="2020-01-20T00:00:00"/>
    <n v="2096"/>
    <s v="Calça"/>
    <s v="Jeans Rasgado"/>
    <n v="50"/>
    <n v="40"/>
    <n v="2000"/>
    <n v="55"/>
    <n v="1"/>
    <x v="14"/>
  </r>
  <r>
    <d v="2020-01-20T00:00:00"/>
    <n v="2100"/>
    <s v="Calça"/>
    <s v="Skinny"/>
    <n v="30"/>
    <n v="35"/>
    <n v="1050"/>
    <n v="55"/>
    <n v="1"/>
    <x v="15"/>
  </r>
  <r>
    <d v="2020-01-20T00:00:00"/>
    <n v="2104"/>
    <s v="Calça"/>
    <s v="Cigarrete"/>
    <n v="20"/>
    <n v="35"/>
    <n v="700"/>
    <n v="70"/>
    <n v="1"/>
    <x v="16"/>
  </r>
  <r>
    <d v="2020-01-20T00:00:00"/>
    <n v="2108"/>
    <s v="Calça"/>
    <s v="Pantalona"/>
    <n v="40"/>
    <n v="50"/>
    <n v="2000"/>
    <n v="65"/>
    <n v="1"/>
    <x v="17"/>
  </r>
  <r>
    <d v="2020-01-20T00:00:00"/>
    <n v="2112"/>
    <s v="Calça"/>
    <s v="Cintura Alta"/>
    <n v="25"/>
    <n v="45"/>
    <n v="1125"/>
    <n v="30"/>
    <n v="1"/>
    <x v="18"/>
  </r>
  <r>
    <d v="2020-01-27T00:00:00"/>
    <n v="2116"/>
    <s v="Cropped"/>
    <s v="Simples"/>
    <n v="40"/>
    <n v="20"/>
    <n v="800"/>
    <n v="30"/>
    <n v="1"/>
    <x v="19"/>
  </r>
  <r>
    <d v="2020-01-27T00:00:00"/>
    <n v="2120"/>
    <s v="Cropped"/>
    <s v="Faixa"/>
    <n v="20"/>
    <n v="20"/>
    <n v="400"/>
    <n v="55"/>
    <n v="1"/>
    <x v="20"/>
  </r>
  <r>
    <d v="2020-01-27T00:00:00"/>
    <n v="2124"/>
    <s v="Cropped"/>
    <s v="Rendado"/>
    <n v="40"/>
    <n v="35"/>
    <n v="1400"/>
    <n v="35"/>
    <n v="1"/>
    <x v="21"/>
  </r>
  <r>
    <d v="2020-01-27T00:00:00"/>
    <n v="2128"/>
    <s v="Cropped"/>
    <s v="Emanuelle"/>
    <n v="30"/>
    <n v="20"/>
    <n v="600"/>
    <n v="40"/>
    <n v="1"/>
    <x v="22"/>
  </r>
  <r>
    <d v="2020-01-27T00:00:00"/>
    <n v="2132"/>
    <s v="Cropped"/>
    <s v="Estampado"/>
    <n v="30"/>
    <n v="20"/>
    <n v="600"/>
    <n v="60"/>
    <n v="1"/>
    <x v="23"/>
  </r>
  <r>
    <d v="2020-01-27T00:00:00"/>
    <n v="2136"/>
    <s v="Saia"/>
    <s v="Longa"/>
    <n v="10"/>
    <n v="40"/>
    <n v="400"/>
    <n v="35"/>
    <n v="1"/>
    <x v="24"/>
  </r>
  <r>
    <d v="2020-02-03T00:00:00"/>
    <n v="2140"/>
    <s v="Saia"/>
    <s v="Curta"/>
    <n v="30"/>
    <n v="20"/>
    <n v="600"/>
    <n v="55"/>
    <n v="2"/>
    <x v="25"/>
  </r>
  <r>
    <d v="2020-02-03T00:00:00"/>
    <n v="2144"/>
    <s v="Saia"/>
    <s v="Jeans"/>
    <n v="25"/>
    <n v="35"/>
    <n v="875"/>
    <n v="65"/>
    <n v="2"/>
    <x v="26"/>
  </r>
  <r>
    <d v="2020-02-03T00:00:00"/>
    <n v="2148"/>
    <s v="Saia"/>
    <s v="Moderna"/>
    <n v="20"/>
    <n v="50"/>
    <n v="1000"/>
    <n v="80"/>
    <n v="2"/>
    <x v="27"/>
  </r>
  <r>
    <d v="2020-02-03T00:00:00"/>
    <n v="2152"/>
    <s v="Saia"/>
    <s v="Rendada"/>
    <n v="40"/>
    <n v="60"/>
    <n v="2400"/>
    <n v="80"/>
    <n v="2"/>
    <x v="28"/>
  </r>
  <r>
    <d v="2020-02-10T00:00:00"/>
    <n v="2156"/>
    <s v="Saia"/>
    <s v="Couro"/>
    <n v="20"/>
    <n v="60"/>
    <n v="1200"/>
    <n v="55"/>
    <n v="2"/>
    <x v="29"/>
  </r>
  <r>
    <d v="2020-02-10T00:00:00"/>
    <n v="2160"/>
    <s v="Short"/>
    <s v="Jeans"/>
    <n v="30"/>
    <n v="40"/>
    <n v="1200"/>
    <n v="55"/>
    <n v="2"/>
    <x v="30"/>
  </r>
  <r>
    <d v="2020-02-10T00:00:00"/>
    <n v="2164"/>
    <s v="Short"/>
    <s v="Jeans Rasgado"/>
    <n v="30"/>
    <n v="45"/>
    <n v="1350"/>
    <n v="35"/>
    <n v="2"/>
    <x v="31"/>
  </r>
  <r>
    <d v="2020-02-10T00:00:00"/>
    <n v="2168"/>
    <s v="Short"/>
    <s v="Maria"/>
    <n v="20"/>
    <n v="20"/>
    <n v="400"/>
    <n v="75"/>
    <n v="2"/>
    <x v="32"/>
  </r>
  <r>
    <d v="2020-02-10T00:00:00"/>
    <n v="2172"/>
    <s v="Short"/>
    <s v="Bordado"/>
    <n v="20"/>
    <n v="50"/>
    <n v="1000"/>
    <n v="40"/>
    <n v="2"/>
    <x v="33"/>
  </r>
  <r>
    <d v="2020-02-17T00:00:00"/>
    <n v="2176"/>
    <s v="Short"/>
    <s v="Marcia"/>
    <n v="30"/>
    <n v="30"/>
    <n v="900"/>
    <n v="50"/>
    <n v="2"/>
    <x v="34"/>
  </r>
  <r>
    <d v="2020-02-17T00:00:00"/>
    <n v="2180"/>
    <s v="Vestido"/>
    <s v="Alça Fina"/>
    <n v="35"/>
    <n v="40"/>
    <n v="1400"/>
    <n v="60"/>
    <n v="2"/>
    <x v="35"/>
  </r>
  <r>
    <d v="2020-02-17T00:00:00"/>
    <n v="2184"/>
    <s v="Vestido"/>
    <s v="Alça Larga"/>
    <n v="20"/>
    <n v="45"/>
    <n v="900"/>
    <n v="60"/>
    <n v="2"/>
    <x v="36"/>
  </r>
  <r>
    <d v="2020-02-17T00:00:00"/>
    <n v="2188"/>
    <s v="Vestido"/>
    <s v="Floral"/>
    <n v="40"/>
    <n v="45"/>
    <n v="1800"/>
    <n v="80"/>
    <n v="2"/>
    <x v="37"/>
  </r>
  <r>
    <d v="2020-02-17T00:00:00"/>
    <n v="2192"/>
    <s v="Vestido"/>
    <s v="Longo"/>
    <n v="40"/>
    <n v="50"/>
    <n v="2000"/>
    <n v="50"/>
    <n v="2"/>
    <x v="38"/>
  </r>
  <r>
    <d v="2020-02-24T00:00:00"/>
    <n v="2040"/>
    <s v="Blusa"/>
    <s v="Laura"/>
    <n v="20"/>
    <n v="20"/>
    <n v="400"/>
    <n v="60"/>
    <n v="2"/>
    <x v="0"/>
  </r>
  <r>
    <d v="2020-02-24T00:00:00"/>
    <n v="2044"/>
    <s v="Blusa"/>
    <s v="Sarah"/>
    <n v="40"/>
    <n v="15"/>
    <n v="600"/>
    <n v="110"/>
    <n v="2"/>
    <x v="1"/>
  </r>
  <r>
    <d v="2020-02-24T00:00:00"/>
    <n v="2048"/>
    <s v="Blusa"/>
    <s v="Rebeca"/>
    <n v="50"/>
    <n v="17"/>
    <n v="850"/>
    <n v="80"/>
    <n v="2"/>
    <x v="2"/>
  </r>
  <r>
    <d v="2020-02-24T00:00:00"/>
    <n v="2052"/>
    <s v="Blusa"/>
    <s v="Suziane"/>
    <n v="60"/>
    <n v="20"/>
    <n v="1200"/>
    <n v="30"/>
    <n v="2"/>
    <x v="3"/>
  </r>
  <r>
    <d v="2020-02-24T00:00:00"/>
    <n v="2056"/>
    <s v="Blusa"/>
    <s v="Maria"/>
    <n v="40"/>
    <n v="22"/>
    <n v="880"/>
    <n v="30"/>
    <n v="2"/>
    <x v="4"/>
  </r>
  <r>
    <d v="2020-02-24T00:00:00"/>
    <n v="2196"/>
    <s v="Vestido"/>
    <s v="Curto"/>
    <n v="35"/>
    <n v="35"/>
    <n v="1225"/>
    <n v="25"/>
    <n v="2"/>
    <x v="39"/>
  </r>
  <r>
    <d v="2020-02-24T00:00:00"/>
    <n v="2200"/>
    <s v="Vestido"/>
    <s v="Estampado"/>
    <n v="35"/>
    <n v="40"/>
    <n v="1400"/>
    <n v="25"/>
    <n v="2"/>
    <x v="40"/>
  </r>
  <r>
    <d v="2020-02-24T00:00:00"/>
    <n v="2204"/>
    <s v="Vestido"/>
    <s v="Couro"/>
    <n v="30"/>
    <n v="90"/>
    <n v="2700"/>
    <n v="30"/>
    <n v="2"/>
    <x v="41"/>
  </r>
  <r>
    <d v="2020-02-24T00:00:00"/>
    <n v="2192"/>
    <s v="Vestido"/>
    <s v="Longo"/>
    <n v="60"/>
    <n v="50"/>
    <n v="3000"/>
    <n v="60"/>
    <n v="2"/>
    <x v="38"/>
  </r>
  <r>
    <d v="2020-03-09T00:00:00"/>
    <n v="2060"/>
    <s v="Blusa"/>
    <s v="Luiza"/>
    <n v="40"/>
    <n v="35"/>
    <n v="1400"/>
    <n v="30"/>
    <n v="3"/>
    <x v="5"/>
  </r>
  <r>
    <d v="2020-03-09T00:00:00"/>
    <n v="2064"/>
    <s v="Blusa"/>
    <s v="Adria"/>
    <n v="30"/>
    <n v="20"/>
    <n v="600"/>
    <n v="35"/>
    <n v="3"/>
    <x v="6"/>
  </r>
  <r>
    <d v="2020-03-09T00:00:00"/>
    <n v="2068"/>
    <s v="Blusa"/>
    <s v="Lúria"/>
    <n v="10"/>
    <n v="25"/>
    <n v="250"/>
    <n v="25"/>
    <n v="3"/>
    <x v="7"/>
  </r>
  <r>
    <d v="2020-03-09T00:00:00"/>
    <n v="2072"/>
    <s v="Blusa"/>
    <s v="Joana"/>
    <n v="30"/>
    <n v="15"/>
    <n v="450"/>
    <n v="30"/>
    <n v="3"/>
    <x v="8"/>
  </r>
  <r>
    <d v="2020-03-09T00:00:00"/>
    <n v="2076"/>
    <s v="Blusa"/>
    <s v="Marcela"/>
    <n v="40"/>
    <n v="19"/>
    <n v="760"/>
    <n v="35"/>
    <n v="3"/>
    <x v="9"/>
  </r>
  <r>
    <d v="2020-03-09T00:00:00"/>
    <n v="2080"/>
    <s v="Body"/>
    <s v="Cavado"/>
    <n v="50"/>
    <n v="20"/>
    <n v="1000"/>
    <n v="40"/>
    <n v="3"/>
    <x v="10"/>
  </r>
  <r>
    <d v="2020-03-09T00:00:00"/>
    <n v="2084"/>
    <s v="Body"/>
    <s v="Estampado"/>
    <n v="10"/>
    <n v="25"/>
    <n v="250"/>
    <n v="50"/>
    <n v="3"/>
    <x v="11"/>
  </r>
  <r>
    <d v="2020-03-09T00:00:00"/>
    <n v="2088"/>
    <s v="Body"/>
    <s v="Rendado"/>
    <n v="10"/>
    <n v="30"/>
    <n v="300"/>
    <n v="35"/>
    <n v="3"/>
    <x v="12"/>
  </r>
  <r>
    <d v="2020-03-09T00:00:00"/>
    <n v="2092"/>
    <s v="Body"/>
    <s v="Manga"/>
    <n v="10"/>
    <n v="25"/>
    <n v="250"/>
    <n v="60"/>
    <n v="3"/>
    <x v="13"/>
  </r>
  <r>
    <d v="2020-03-09T00:00:00"/>
    <n v="2096"/>
    <s v="Calça"/>
    <s v="Jeans Rasgado"/>
    <n v="50"/>
    <n v="40"/>
    <n v="2000"/>
    <n v="55"/>
    <n v="3"/>
    <x v="14"/>
  </r>
  <r>
    <d v="2020-03-09T00:00:00"/>
    <n v="2100"/>
    <s v="Calça"/>
    <s v="Skinny"/>
    <n v="30"/>
    <n v="35"/>
    <n v="1050"/>
    <n v="55"/>
    <n v="3"/>
    <x v="15"/>
  </r>
  <r>
    <d v="2020-03-09T00:00:00"/>
    <n v="2104"/>
    <s v="Calça"/>
    <s v="Cigarrete"/>
    <n v="20"/>
    <n v="35"/>
    <n v="700"/>
    <n v="70"/>
    <n v="3"/>
    <x v="16"/>
  </r>
  <r>
    <d v="2020-03-09T00:00:00"/>
    <n v="2108"/>
    <s v="Calça"/>
    <s v="Pantalona"/>
    <n v="40"/>
    <n v="50"/>
    <n v="2000"/>
    <n v="65"/>
    <n v="3"/>
    <x v="17"/>
  </r>
  <r>
    <d v="2020-03-09T00:00:00"/>
    <n v="2112"/>
    <s v="Calça"/>
    <s v="Cintura Alta"/>
    <n v="25"/>
    <n v="45"/>
    <n v="1125"/>
    <n v="30"/>
    <n v="3"/>
    <x v="18"/>
  </r>
  <r>
    <d v="2020-03-23T00:00:00"/>
    <n v="2116"/>
    <s v="Cropped"/>
    <s v="Simples"/>
    <n v="40"/>
    <n v="20"/>
    <n v="800"/>
    <n v="30"/>
    <n v="3"/>
    <x v="19"/>
  </r>
  <r>
    <d v="2020-03-23T00:00:00"/>
    <n v="2120"/>
    <s v="Cropped"/>
    <s v="Faixa"/>
    <n v="20"/>
    <n v="20"/>
    <n v="400"/>
    <n v="55"/>
    <n v="3"/>
    <x v="20"/>
  </r>
  <r>
    <d v="2020-03-23T00:00:00"/>
    <n v="2124"/>
    <s v="Cropped"/>
    <s v="Rendado"/>
    <n v="40"/>
    <n v="35"/>
    <n v="1400"/>
    <n v="35"/>
    <n v="3"/>
    <x v="21"/>
  </r>
  <r>
    <d v="2020-03-23T00:00:00"/>
    <n v="2128"/>
    <s v="Cropped"/>
    <s v="Emanuelle"/>
    <n v="30"/>
    <n v="20"/>
    <n v="600"/>
    <n v="40"/>
    <n v="3"/>
    <x v="22"/>
  </r>
  <r>
    <d v="2020-03-23T00:00:00"/>
    <n v="2132"/>
    <s v="Cropped"/>
    <s v="Estampado"/>
    <n v="30"/>
    <n v="20"/>
    <n v="600"/>
    <n v="60"/>
    <n v="3"/>
    <x v="23"/>
  </r>
  <r>
    <d v="2020-03-23T00:00:00"/>
    <n v="2136"/>
    <s v="Saia"/>
    <s v="Longa"/>
    <n v="10"/>
    <n v="40"/>
    <n v="400"/>
    <n v="35"/>
    <n v="3"/>
    <x v="24"/>
  </r>
  <r>
    <d v="2020-03-23T00:00:00"/>
    <n v="2140"/>
    <s v="Saia"/>
    <s v="Curta"/>
    <n v="30"/>
    <n v="20"/>
    <n v="600"/>
    <n v="55"/>
    <n v="3"/>
    <x v="25"/>
  </r>
  <r>
    <d v="2020-03-23T00:00:00"/>
    <n v="2144"/>
    <s v="Saia"/>
    <s v="Jeans"/>
    <n v="25"/>
    <n v="35"/>
    <n v="875"/>
    <n v="65"/>
    <n v="3"/>
    <x v="26"/>
  </r>
  <r>
    <d v="2020-03-23T00:00:00"/>
    <n v="2148"/>
    <s v="Saia"/>
    <s v="Moderna"/>
    <n v="20"/>
    <n v="50"/>
    <n v="1000"/>
    <n v="80"/>
    <n v="3"/>
    <x v="27"/>
  </r>
  <r>
    <d v="2020-03-23T00:00:00"/>
    <n v="2152"/>
    <s v="Saia"/>
    <s v="Rendada"/>
    <n v="20"/>
    <n v="60"/>
    <n v="1200"/>
    <n v="80"/>
    <n v="3"/>
    <x v="28"/>
  </r>
  <r>
    <d v="2020-03-23T00:00:00"/>
    <n v="2156"/>
    <s v="Saia"/>
    <s v="Couro"/>
    <n v="20"/>
    <n v="60"/>
    <n v="1200"/>
    <n v="55"/>
    <n v="3"/>
    <x v="29"/>
  </r>
  <r>
    <d v="2020-04-06T00:00:00"/>
    <n v="2040"/>
    <s v="Blusa"/>
    <s v="Laura"/>
    <n v="20"/>
    <n v="20"/>
    <n v="400"/>
    <n v="55"/>
    <n v="4"/>
    <x v="0"/>
  </r>
  <r>
    <d v="2020-04-06T00:00:00"/>
    <n v="2044"/>
    <s v="Blusa"/>
    <s v="Sarah"/>
    <n v="40"/>
    <n v="15"/>
    <n v="600"/>
    <n v="35"/>
    <n v="4"/>
    <x v="1"/>
  </r>
  <r>
    <d v="2020-04-06T00:00:00"/>
    <n v="2160"/>
    <s v="Short"/>
    <s v="Jeans"/>
    <n v="30"/>
    <n v="40"/>
    <n v="1200"/>
    <n v="75"/>
    <n v="4"/>
    <x v="30"/>
  </r>
  <r>
    <d v="2020-04-06T00:00:00"/>
    <n v="2164"/>
    <s v="Short"/>
    <s v="Jeans Rasgado"/>
    <n v="30"/>
    <n v="45"/>
    <n v="1350"/>
    <n v="40"/>
    <n v="4"/>
    <x v="31"/>
  </r>
  <r>
    <d v="2020-04-06T00:00:00"/>
    <n v="2168"/>
    <s v="Short"/>
    <s v="Maria"/>
    <n v="20"/>
    <n v="20"/>
    <n v="400"/>
    <n v="50"/>
    <n v="4"/>
    <x v="32"/>
  </r>
  <r>
    <d v="2020-04-06T00:00:00"/>
    <n v="2172"/>
    <s v="Short"/>
    <s v="Bordado"/>
    <n v="20"/>
    <n v="50"/>
    <n v="1000"/>
    <n v="60"/>
    <n v="4"/>
    <x v="33"/>
  </r>
  <r>
    <d v="2020-04-06T00:00:00"/>
    <n v="2176"/>
    <s v="Short"/>
    <s v="Marcia"/>
    <n v="30"/>
    <n v="30"/>
    <n v="900"/>
    <n v="60"/>
    <n v="4"/>
    <x v="34"/>
  </r>
  <r>
    <d v="2020-04-06T00:00:00"/>
    <n v="2180"/>
    <s v="Vestido"/>
    <s v="Alça Fina"/>
    <n v="25"/>
    <n v="40"/>
    <n v="1000"/>
    <n v="80"/>
    <n v="4"/>
    <x v="35"/>
  </r>
  <r>
    <d v="2020-04-06T00:00:00"/>
    <n v="2184"/>
    <s v="Vestido"/>
    <s v="Alça Larga"/>
    <n v="20"/>
    <n v="45"/>
    <n v="900"/>
    <n v="50"/>
    <n v="4"/>
    <x v="36"/>
  </r>
  <r>
    <d v="2020-04-06T00:00:00"/>
    <n v="2188"/>
    <s v="Vestido"/>
    <s v="Floral"/>
    <n v="40"/>
    <n v="45"/>
    <n v="1800"/>
    <n v="60"/>
    <n v="4"/>
    <x v="37"/>
  </r>
  <r>
    <d v="2020-04-06T00:00:00"/>
    <n v="2192"/>
    <s v="Vestido"/>
    <s v="Longo"/>
    <n v="40"/>
    <n v="50"/>
    <n v="2000"/>
    <n v="110"/>
    <n v="4"/>
    <x v="38"/>
  </r>
  <r>
    <d v="2020-04-06T00:00:00"/>
    <n v="2196"/>
    <s v="Vestido"/>
    <s v="Curto"/>
    <n v="35"/>
    <n v="35"/>
    <n v="1225"/>
    <n v="30"/>
    <n v="4"/>
    <x v="39"/>
  </r>
  <r>
    <d v="2020-04-06T00:00:00"/>
    <n v="2200"/>
    <s v="Vestido"/>
    <s v="Estampado"/>
    <n v="35"/>
    <n v="40"/>
    <n v="1400"/>
    <n v="30"/>
    <n v="4"/>
    <x v="40"/>
  </r>
  <r>
    <d v="2020-04-06T00:00:00"/>
    <n v="2204"/>
    <s v="Vestido"/>
    <s v="Couro"/>
    <n v="30"/>
    <n v="90"/>
    <n v="2700"/>
    <n v="25"/>
    <n v="4"/>
    <x v="41"/>
  </r>
  <r>
    <d v="2020-04-13T00:00:00"/>
    <n v="2048"/>
    <s v="Blusa"/>
    <s v="Rebeca"/>
    <n v="50"/>
    <n v="17"/>
    <n v="850"/>
    <n v="25"/>
    <n v="4"/>
    <x v="2"/>
  </r>
  <r>
    <d v="2020-04-13T00:00:00"/>
    <n v="2052"/>
    <s v="Blusa"/>
    <s v="Suziane"/>
    <n v="60"/>
    <n v="20"/>
    <n v="1200"/>
    <n v="30"/>
    <n v="4"/>
    <x v="3"/>
  </r>
  <r>
    <d v="2020-04-13T00:00:00"/>
    <n v="2056"/>
    <s v="Blusa"/>
    <s v="Maria"/>
    <n v="40"/>
    <n v="22"/>
    <n v="880"/>
    <n v="60"/>
    <n v="4"/>
    <x v="4"/>
  </r>
  <r>
    <d v="2020-04-13T00:00:00"/>
    <n v="2060"/>
    <s v="Blusa"/>
    <s v="Luiza"/>
    <n v="40"/>
    <n v="35"/>
    <n v="1400"/>
    <n v="30"/>
    <n v="4"/>
    <x v="5"/>
  </r>
  <r>
    <d v="2020-04-13T00:00:00"/>
    <n v="2064"/>
    <s v="Blusa"/>
    <s v="Adria"/>
    <n v="30"/>
    <n v="20"/>
    <n v="600"/>
    <n v="35"/>
    <n v="4"/>
    <x v="6"/>
  </r>
  <r>
    <d v="2020-04-13T00:00:00"/>
    <n v="2068"/>
    <s v="Blusa"/>
    <s v="Lúria"/>
    <n v="10"/>
    <n v="25"/>
    <n v="250"/>
    <n v="25"/>
    <n v="4"/>
    <x v="7"/>
  </r>
  <r>
    <d v="2020-04-13T00:00:00"/>
    <n v="2072"/>
    <s v="Blusa"/>
    <s v="Joana"/>
    <n v="30"/>
    <n v="15"/>
    <n v="450"/>
    <n v="30"/>
    <n v="4"/>
    <x v="8"/>
  </r>
  <r>
    <d v="2020-04-13T00:00:00"/>
    <n v="2076"/>
    <s v="Blusa"/>
    <s v="Marcela"/>
    <n v="40"/>
    <n v="19"/>
    <n v="760"/>
    <n v="35"/>
    <n v="4"/>
    <x v="9"/>
  </r>
  <r>
    <d v="2020-04-13T00:00:00"/>
    <n v="2080"/>
    <s v="Body"/>
    <s v="Cavado"/>
    <n v="50"/>
    <n v="20"/>
    <n v="1000"/>
    <n v="40"/>
    <n v="4"/>
    <x v="10"/>
  </r>
  <r>
    <d v="2020-04-13T00:00:00"/>
    <n v="2084"/>
    <s v="Body"/>
    <s v="Estampado"/>
    <n v="10"/>
    <n v="25"/>
    <n v="250"/>
    <n v="50"/>
    <n v="4"/>
    <x v="11"/>
  </r>
  <r>
    <d v="2020-04-13T00:00:00"/>
    <n v="2088"/>
    <s v="Body"/>
    <s v="Rendado"/>
    <n v="10"/>
    <n v="30"/>
    <n v="300"/>
    <n v="35"/>
    <n v="4"/>
    <x v="12"/>
  </r>
  <r>
    <d v="2020-04-13T00:00:00"/>
    <n v="2092"/>
    <s v="Body"/>
    <s v="Manga"/>
    <n v="10"/>
    <n v="25"/>
    <n v="250"/>
    <n v="60"/>
    <n v="4"/>
    <x v="13"/>
  </r>
  <r>
    <d v="2020-04-13T00:00:00"/>
    <n v="2096"/>
    <s v="Calça"/>
    <s v="Jeans Rasgado"/>
    <n v="50"/>
    <n v="40"/>
    <n v="2000"/>
    <n v="55"/>
    <n v="4"/>
    <x v="14"/>
  </r>
  <r>
    <d v="2020-04-13T00:00:00"/>
    <n v="2100"/>
    <s v="Calça"/>
    <s v="Skinny"/>
    <n v="30"/>
    <n v="35"/>
    <n v="1050"/>
    <n v="55"/>
    <n v="4"/>
    <x v="15"/>
  </r>
  <r>
    <d v="2020-04-13T00:00:00"/>
    <n v="2104"/>
    <s v="Calça"/>
    <s v="Cigarrete"/>
    <n v="20"/>
    <n v="35"/>
    <n v="700"/>
    <n v="70"/>
    <n v="4"/>
    <x v="16"/>
  </r>
  <r>
    <d v="2020-04-13T00:00:00"/>
    <n v="2108"/>
    <s v="Calça"/>
    <s v="Pantalona"/>
    <n v="40"/>
    <n v="50"/>
    <n v="2000"/>
    <n v="65"/>
    <n v="4"/>
    <x v="17"/>
  </r>
  <r>
    <d v="2020-04-13T00:00:00"/>
    <n v="2112"/>
    <s v="Calça"/>
    <s v="Cintura Alta"/>
    <n v="25"/>
    <n v="45"/>
    <n v="1125"/>
    <n v="30"/>
    <n v="4"/>
    <x v="18"/>
  </r>
  <r>
    <d v="2020-04-27T00:00:00"/>
    <n v="2116"/>
    <s v="Cropped"/>
    <s v="Simples"/>
    <n v="40"/>
    <n v="20"/>
    <n v="800"/>
    <n v="30"/>
    <n v="4"/>
    <x v="19"/>
  </r>
  <r>
    <d v="2020-04-27T00:00:00"/>
    <n v="2120"/>
    <s v="Cropped"/>
    <s v="Faixa"/>
    <n v="20"/>
    <n v="20"/>
    <n v="400"/>
    <n v="55"/>
    <n v="4"/>
    <x v="20"/>
  </r>
  <r>
    <d v="2020-04-27T00:00:00"/>
    <n v="2124"/>
    <s v="Cropped"/>
    <s v="Rendado"/>
    <n v="40"/>
    <n v="35"/>
    <n v="1400"/>
    <n v="35"/>
    <n v="4"/>
    <x v="21"/>
  </r>
  <r>
    <d v="2020-04-27T00:00:00"/>
    <n v="2128"/>
    <s v="Cropped"/>
    <s v="Emanuelle"/>
    <n v="30"/>
    <n v="20"/>
    <n v="600"/>
    <n v="40"/>
    <n v="4"/>
    <x v="22"/>
  </r>
  <r>
    <d v="2020-04-27T00:00:00"/>
    <n v="2132"/>
    <s v="Cropped"/>
    <s v="Estampado"/>
    <n v="30"/>
    <n v="20"/>
    <n v="600"/>
    <n v="60"/>
    <n v="4"/>
    <x v="23"/>
  </r>
  <r>
    <d v="2020-04-27T00:00:00"/>
    <n v="2136"/>
    <s v="Saia"/>
    <s v="Longa"/>
    <n v="10"/>
    <n v="40"/>
    <n v="400"/>
    <n v="35"/>
    <n v="4"/>
    <x v="24"/>
  </r>
  <r>
    <d v="2020-04-27T00:00:00"/>
    <n v="2140"/>
    <s v="Saia"/>
    <s v="Curta"/>
    <n v="30"/>
    <n v="20"/>
    <n v="600"/>
    <n v="55"/>
    <n v="4"/>
    <x v="25"/>
  </r>
  <r>
    <d v="2020-04-27T00:00:00"/>
    <n v="2144"/>
    <s v="Saia"/>
    <s v="Jeans"/>
    <n v="25"/>
    <n v="35"/>
    <n v="875"/>
    <n v="65"/>
    <n v="4"/>
    <x v="26"/>
  </r>
  <r>
    <d v="2020-04-27T00:00:00"/>
    <n v="2148"/>
    <s v="Saia"/>
    <s v="Moderna"/>
    <n v="20"/>
    <n v="50"/>
    <n v="1000"/>
    <n v="80"/>
    <n v="4"/>
    <x v="27"/>
  </r>
  <r>
    <d v="2020-04-27T00:00:00"/>
    <n v="2152"/>
    <s v="Saia"/>
    <s v="Rendada"/>
    <n v="20"/>
    <n v="60"/>
    <n v="1200"/>
    <n v="80"/>
    <n v="4"/>
    <x v="28"/>
  </r>
  <r>
    <d v="2020-04-27T00:00:00"/>
    <n v="2156"/>
    <s v="Saia"/>
    <s v="Couro"/>
    <n v="20"/>
    <n v="60"/>
    <n v="1200"/>
    <n v="55"/>
    <n v="4"/>
    <x v="29"/>
  </r>
  <r>
    <d v="2020-04-27T00:00:00"/>
    <n v="2160"/>
    <s v="Short"/>
    <s v="Jeans"/>
    <n v="30"/>
    <n v="40"/>
    <n v="1200"/>
    <n v="55"/>
    <n v="4"/>
    <x v="30"/>
  </r>
  <r>
    <d v="2020-05-04T00:00:00"/>
    <n v="2164"/>
    <s v="Short"/>
    <s v="Jeans Rasgado"/>
    <n v="30"/>
    <n v="45"/>
    <n v="1350"/>
    <n v="35"/>
    <n v="5"/>
    <x v="31"/>
  </r>
  <r>
    <d v="2020-05-04T00:00:00"/>
    <n v="2168"/>
    <s v="Short"/>
    <s v="Maria"/>
    <n v="20"/>
    <n v="20"/>
    <n v="400"/>
    <n v="75"/>
    <n v="5"/>
    <x v="32"/>
  </r>
  <r>
    <d v="2020-05-04T00:00:00"/>
    <n v="2172"/>
    <s v="Short"/>
    <s v="Bordado"/>
    <n v="20"/>
    <n v="50"/>
    <n v="1000"/>
    <n v="40"/>
    <n v="5"/>
    <x v="33"/>
  </r>
  <r>
    <d v="2020-05-04T00:00:00"/>
    <n v="2176"/>
    <s v="Short"/>
    <s v="Marcia"/>
    <n v="30"/>
    <n v="30"/>
    <n v="900"/>
    <n v="50"/>
    <n v="5"/>
    <x v="34"/>
  </r>
  <r>
    <d v="2020-05-04T00:00:00"/>
    <n v="2180"/>
    <s v="Vestido"/>
    <s v="Alça Fina"/>
    <n v="25"/>
    <n v="40"/>
    <n v="1000"/>
    <n v="60"/>
    <n v="5"/>
    <x v="35"/>
  </r>
  <r>
    <d v="2020-05-04T00:00:00"/>
    <n v="2184"/>
    <s v="Vestido"/>
    <s v="Alça Larga"/>
    <n v="20"/>
    <n v="45"/>
    <n v="900"/>
    <n v="60"/>
    <n v="5"/>
    <x v="36"/>
  </r>
  <r>
    <d v="2020-05-04T00:00:00"/>
    <n v="2188"/>
    <s v="Vestido"/>
    <s v="Floral"/>
    <n v="40"/>
    <n v="45"/>
    <n v="1800"/>
    <n v="80"/>
    <n v="5"/>
    <x v="37"/>
  </r>
  <r>
    <d v="2020-05-04T00:00:00"/>
    <n v="2192"/>
    <s v="Vestido"/>
    <s v="Longo"/>
    <n v="40"/>
    <n v="50"/>
    <n v="2000"/>
    <n v="5"/>
    <n v="5"/>
    <x v="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8">
  <r>
    <x v="0"/>
    <n v="90"/>
    <n v="75"/>
    <n v="15"/>
  </r>
  <r>
    <x v="1"/>
    <n v="90"/>
    <n v="85"/>
    <n v="5"/>
  </r>
  <r>
    <x v="2"/>
    <n v="60"/>
    <n v="56"/>
    <n v="4"/>
  </r>
  <r>
    <x v="3"/>
    <n v="120"/>
    <n v="145"/>
    <n v="-25"/>
  </r>
  <r>
    <x v="4"/>
    <n v="30"/>
    <n v="30"/>
    <n v="0"/>
  </r>
  <r>
    <x v="5"/>
    <n v="120"/>
    <n v="95"/>
    <n v="25"/>
  </r>
  <r>
    <x v="6"/>
    <n v="120"/>
    <n v="130"/>
    <n v="-10"/>
  </r>
  <r>
    <x v="7"/>
    <n v="150"/>
    <n v="140"/>
    <n v="10"/>
  </r>
  <r>
    <x v="8"/>
    <n v="120"/>
    <n v="110"/>
    <n v="10"/>
  </r>
  <r>
    <x v="9"/>
    <n v="180"/>
    <n v="170"/>
    <n v="10"/>
  </r>
  <r>
    <x v="10"/>
    <n v="150"/>
    <n v="143"/>
    <n v="7"/>
  </r>
  <r>
    <x v="11"/>
    <n v="30"/>
    <n v="26"/>
    <n v="4"/>
  </r>
  <r>
    <x v="12"/>
    <n v="30"/>
    <n v="26"/>
    <n v="4"/>
  </r>
  <r>
    <x v="13"/>
    <n v="30"/>
    <n v="28"/>
    <n v="2"/>
  </r>
  <r>
    <x v="14"/>
    <n v="60"/>
    <n v="56"/>
    <n v="4"/>
  </r>
  <r>
    <x v="15"/>
    <n v="75"/>
    <n v="72"/>
    <n v="3"/>
  </r>
  <r>
    <x v="16"/>
    <n v="150"/>
    <n v="133"/>
    <n v="17"/>
  </r>
  <r>
    <x v="17"/>
    <n v="120"/>
    <n v="110"/>
    <n v="10"/>
  </r>
  <r>
    <x v="18"/>
    <n v="90"/>
    <n v="85"/>
    <n v="5"/>
  </r>
  <r>
    <x v="19"/>
    <n v="90"/>
    <n v="75"/>
    <n v="15"/>
  </r>
  <r>
    <x v="20"/>
    <n v="90"/>
    <n v="78"/>
    <n v="12"/>
  </r>
  <r>
    <x v="21"/>
    <n v="60"/>
    <n v="50"/>
    <n v="10"/>
  </r>
  <r>
    <x v="22"/>
    <n v="120"/>
    <n v="103"/>
    <n v="17"/>
  </r>
  <r>
    <x v="23"/>
    <n v="120"/>
    <n v="110"/>
    <n v="10"/>
  </r>
  <r>
    <x v="24"/>
    <n v="60"/>
    <n v="58"/>
    <n v="2"/>
  </r>
  <r>
    <x v="25"/>
    <n v="90"/>
    <n v="79"/>
    <n v="11"/>
  </r>
  <r>
    <x v="26"/>
    <n v="75"/>
    <n v="60"/>
    <n v="15"/>
  </r>
  <r>
    <x v="27"/>
    <n v="30"/>
    <n v="30"/>
    <n v="0"/>
  </r>
  <r>
    <x v="28"/>
    <n v="60"/>
    <n v="57"/>
    <n v="3"/>
  </r>
  <r>
    <x v="29"/>
    <n v="80"/>
    <n v="69"/>
    <n v="11"/>
  </r>
  <r>
    <x v="30"/>
    <n v="60"/>
    <n v="57"/>
    <n v="3"/>
  </r>
  <r>
    <x v="31"/>
    <n v="90"/>
    <n v="78"/>
    <n v="12"/>
  </r>
  <r>
    <x v="32"/>
    <n v="90"/>
    <n v="80"/>
    <n v="10"/>
  </r>
  <r>
    <x v="33"/>
    <n v="90"/>
    <n v="80"/>
    <n v="10"/>
  </r>
  <r>
    <x v="34"/>
    <n v="60"/>
    <n v="52"/>
    <n v="8"/>
  </r>
  <r>
    <x v="35"/>
    <n v="85"/>
    <n v="69"/>
    <n v="16"/>
  </r>
  <r>
    <x v="36"/>
    <n v="60"/>
    <n v="42"/>
    <n v="18"/>
  </r>
  <r>
    <x v="37"/>
    <n v="60"/>
    <n v="45"/>
    <n v="15"/>
  </r>
  <r>
    <x v="38"/>
    <n v="70"/>
    <n v="60"/>
    <n v="10"/>
  </r>
  <r>
    <x v="39"/>
    <n v="70"/>
    <n v="50"/>
    <n v="20"/>
  </r>
  <r>
    <x v="40"/>
    <n v="120"/>
    <n v="107"/>
    <n v="13"/>
  </r>
  <r>
    <x v="41"/>
    <n v="180"/>
    <n v="166"/>
    <n v="14"/>
  </r>
  <r>
    <x v="42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  <r>
    <x v="43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9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:B49" firstHeaderRow="1" firstDataRow="1" firstDataCol="1"/>
  <pivotFields count="10">
    <pivotField numFmtId="14" showAll="0"/>
    <pivotField showAll="0"/>
    <pivotField showAll="0"/>
    <pivotField showAll="0"/>
    <pivotField numFmtId="164" showAll="0"/>
    <pivotField numFmtId="7" showAll="0"/>
    <pivotField numFmtId="165" showAll="0"/>
    <pivotField numFmtId="165" showAll="0"/>
    <pivotField showAll="0"/>
    <pivotField axis="axisRow" showAll="0">
      <items count="45">
        <item x="6"/>
        <item x="8"/>
        <item x="0"/>
        <item x="5"/>
        <item x="7"/>
        <item x="9"/>
        <item x="4"/>
        <item x="2"/>
        <item x="1"/>
        <item x="3"/>
        <item x="10"/>
        <item x="11"/>
        <item x="13"/>
        <item x="12"/>
        <item x="16"/>
        <item x="18"/>
        <item x="14"/>
        <item x="17"/>
        <item x="15"/>
        <item x="22"/>
        <item x="23"/>
        <item x="20"/>
        <item x="21"/>
        <item x="19"/>
        <item x="29"/>
        <item x="25"/>
        <item x="26"/>
        <item x="24"/>
        <item x="27"/>
        <item x="28"/>
        <item x="33"/>
        <item x="30"/>
        <item x="31"/>
        <item x="34"/>
        <item x="32"/>
        <item x="35"/>
        <item x="36"/>
        <item x="41"/>
        <item x="39"/>
        <item x="40"/>
        <item x="37"/>
        <item x="38"/>
        <item m="1" x="42"/>
        <item m="1" x="43"/>
        <item t="default"/>
      </items>
    </pivotField>
  </pivotFields>
  <rowFields count="1">
    <field x="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H6:I12" firstHeaderRow="1" firstDataRow="1" firstDataCol="1"/>
  <pivotFields count="4">
    <pivotField axis="axisRow" showAll="0" measureFilter="1" sortType="descending">
      <items count="45"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2"/>
        <item x="35"/>
        <item x="36"/>
        <item x="37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6"/>
    </i>
    <i>
      <x v="41"/>
    </i>
    <i>
      <x v="38"/>
    </i>
    <i>
      <x v="17"/>
    </i>
    <i>
      <x v="23"/>
    </i>
    <i t="grand">
      <x/>
    </i>
  </rowItems>
  <colItems count="1">
    <i/>
  </colItems>
  <dataFields count="1">
    <dataField name="Soma de Estoque" fld="3" baseField="0" baseItem="0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8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1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7">
  <location ref="P6:Q13" firstHeaderRow="1" firstDataRow="1" firstDataCol="1"/>
  <pivotFields count="10">
    <pivotField numFmtId="14" showAll="0">
      <items count="54">
        <item x="42"/>
        <item x="31"/>
        <item x="25"/>
        <item x="34"/>
        <item x="22"/>
        <item x="21"/>
        <item x="3"/>
        <item x="47"/>
        <item x="41"/>
        <item x="28"/>
        <item x="51"/>
        <item x="32"/>
        <item x="40"/>
        <item x="17"/>
        <item x="5"/>
        <item x="35"/>
        <item x="14"/>
        <item x="45"/>
        <item x="8"/>
        <item x="4"/>
        <item x="2"/>
        <item x="7"/>
        <item x="50"/>
        <item x="15"/>
        <item x="13"/>
        <item x="43"/>
        <item x="16"/>
        <item x="44"/>
        <item x="20"/>
        <item x="46"/>
        <item x="30"/>
        <item x="49"/>
        <item x="27"/>
        <item x="18"/>
        <item x="36"/>
        <item x="29"/>
        <item x="10"/>
        <item x="9"/>
        <item x="23"/>
        <item x="26"/>
        <item x="38"/>
        <item x="24"/>
        <item x="19"/>
        <item x="0"/>
        <item x="11"/>
        <item x="1"/>
        <item x="6"/>
        <item x="12"/>
        <item x="39"/>
        <item x="48"/>
        <item x="52"/>
        <item x="37"/>
        <item x="33"/>
        <item t="default"/>
      </items>
    </pivotField>
    <pivotField showAll="0"/>
    <pivotField showAll="0"/>
    <pivotField showAll="0"/>
    <pivotField dataField="1" showAll="0"/>
    <pivotField numFmtId="165" showAll="0"/>
    <pivotField showAll="0"/>
    <pivotField numFmtId="165" showAll="0"/>
    <pivotField numFmtId="1" showAll="0"/>
    <pivotField axis="axisRow" showAll="0" measureFilter="1" sortType="descending">
      <items count="44">
        <item x="6"/>
        <item x="8"/>
        <item x="0"/>
        <item x="5"/>
        <item x="7"/>
        <item x="9"/>
        <item x="4"/>
        <item x="2"/>
        <item x="1"/>
        <item x="3"/>
        <item x="10"/>
        <item x="11"/>
        <item x="13"/>
        <item x="12"/>
        <item x="16"/>
        <item x="18"/>
        <item x="14"/>
        <item x="17"/>
        <item x="15"/>
        <item x="22"/>
        <item x="23"/>
        <item x="20"/>
        <item x="21"/>
        <item x="19"/>
        <item x="29"/>
        <item x="25"/>
        <item x="26"/>
        <item x="24"/>
        <item x="27"/>
        <item x="28"/>
        <item x="33"/>
        <item x="30"/>
        <item x="31"/>
        <item x="34"/>
        <item x="32"/>
        <item x="35"/>
        <item x="36"/>
        <item x="41"/>
        <item x="39"/>
        <item x="40"/>
        <item x="37"/>
        <item x="38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7">
    <i>
      <x v="42"/>
    </i>
    <i>
      <x v="40"/>
    </i>
    <i>
      <x v="41"/>
    </i>
    <i>
      <x v="12"/>
    </i>
    <i>
      <x/>
    </i>
    <i>
      <x v="13"/>
    </i>
    <i t="grand">
      <x/>
    </i>
  </rowItems>
  <colItems count="1">
    <i/>
  </colItems>
  <dataFields count="1">
    <dataField name="Soma de Quantidade" fld="4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filters count="2">
    <filter fld="0" type="dateBetween" evalOrder="-1" id="246" name="Data da Venda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6">
  <location ref="M6:N14" firstHeaderRow="1" firstDataRow="1" firstDataCol="1"/>
  <pivotFields count="10">
    <pivotField numFmtId="14" showAll="0">
      <items count="54">
        <item x="42"/>
        <item x="31"/>
        <item x="25"/>
        <item x="34"/>
        <item x="22"/>
        <item x="21"/>
        <item x="3"/>
        <item x="47"/>
        <item x="41"/>
        <item x="28"/>
        <item x="51"/>
        <item x="32"/>
        <item x="40"/>
        <item x="17"/>
        <item x="5"/>
        <item x="35"/>
        <item x="14"/>
        <item x="45"/>
        <item x="8"/>
        <item x="4"/>
        <item x="2"/>
        <item x="7"/>
        <item x="50"/>
        <item x="15"/>
        <item x="13"/>
        <item x="43"/>
        <item x="16"/>
        <item x="44"/>
        <item x="20"/>
        <item x="46"/>
        <item x="30"/>
        <item x="49"/>
        <item x="27"/>
        <item x="18"/>
        <item x="36"/>
        <item x="29"/>
        <item x="10"/>
        <item x="9"/>
        <item x="23"/>
        <item x="26"/>
        <item x="38"/>
        <item x="24"/>
        <item x="19"/>
        <item x="0"/>
        <item x="11"/>
        <item x="1"/>
        <item x="6"/>
        <item x="12"/>
        <item x="39"/>
        <item x="48"/>
        <item x="52"/>
        <item x="37"/>
        <item x="3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" showAll="0"/>
    <pivotField axis="axisRow" showAll="0" measureFilter="1" sortType="descending">
      <items count="44">
        <item x="6"/>
        <item x="8"/>
        <item x="0"/>
        <item x="5"/>
        <item x="7"/>
        <item x="9"/>
        <item x="4"/>
        <item x="2"/>
        <item x="1"/>
        <item x="3"/>
        <item x="10"/>
        <item x="11"/>
        <item x="13"/>
        <item x="12"/>
        <item x="16"/>
        <item x="18"/>
        <item x="14"/>
        <item x="17"/>
        <item x="15"/>
        <item x="22"/>
        <item x="23"/>
        <item x="20"/>
        <item x="21"/>
        <item x="19"/>
        <item x="29"/>
        <item x="25"/>
        <item x="26"/>
        <item x="24"/>
        <item x="27"/>
        <item x="28"/>
        <item x="33"/>
        <item x="30"/>
        <item x="31"/>
        <item x="34"/>
        <item x="32"/>
        <item x="35"/>
        <item x="36"/>
        <item x="41"/>
        <item x="39"/>
        <item x="40"/>
        <item x="37"/>
        <item x="38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2"/>
    </i>
    <i>
      <x v="40"/>
    </i>
    <i>
      <x v="41"/>
    </i>
    <i>
      <x v="12"/>
    </i>
    <i>
      <x/>
    </i>
    <i>
      <x v="13"/>
    </i>
    <i>
      <x v="2"/>
    </i>
    <i t="grand">
      <x/>
    </i>
  </rowItems>
  <colItems count="1">
    <i/>
  </colItems>
  <dataFields count="1">
    <dataField name="Soma de Valor Final" fld="7" baseField="0" baseItem="0" numFmtId="165"/>
  </dataFields>
  <formats count="2">
    <format dxfId="69">
      <pivotArea outline="0" collapsedLevelsAreSubtotals="1" fieldPosition="0"/>
    </format>
    <format dxfId="6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filters count="2">
    <filter fld="0" type="dateBetween" evalOrder="-1" id="263" name="Data da Venda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9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000000-0013-0000-FFFF-FFFF01000000}" sourceName="Tipo">
  <pivotTables>
    <pivotTable tabId="2" name="Tabela dinâmica11"/>
  </pivotTables>
  <data>
    <tabular pivotCacheId="1">
      <items count="7">
        <i x="0" s="1"/>
        <i x="1" s="1"/>
        <i x="2" s="1"/>
        <i x="3" s="1"/>
        <i x="5" s="1"/>
        <i x="6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00000000-0014-0000-FFFF-FFFF01000000}" cache="SegmentaçãodeDados_Tipo" columnCount="4" showCaption="0" style="SlicerStyleLight3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C6:F254" totalsRowShown="0">
  <autoFilter ref="C6:F254" xr:uid="{00000000-0009-0000-0100-000005000000}"/>
  <tableColumns count="4">
    <tableColumn id="1" xr3:uid="{00000000-0010-0000-0000-000001000000}" name="Tipo-Modelo">
      <calculatedColumnFormula>B7</calculatedColumnFormula>
    </tableColumn>
    <tableColumn id="2" xr3:uid="{00000000-0010-0000-0000-000002000000}" name="Compras" dataDxfId="82">
      <calculatedColumnFormula>SUMIF(Compra!K:K,Tabela5[[#This Row],[Tipo-Modelo]],Compra!F:F)</calculatedColumnFormula>
    </tableColumn>
    <tableColumn id="3" xr3:uid="{00000000-0010-0000-0000-000003000000}" name="Vendas" dataDxfId="81">
      <calculatedColumnFormula>SUMIF(Venda!K:K,Tabela5[[#This Row],[Tipo-Modelo]],Venda!F:F)</calculatedColumnFormula>
    </tableColumn>
    <tableColumn id="4" xr3:uid="{00000000-0010-0000-0000-000004000000}" name="Estoque" dataDxfId="80">
      <calculatedColumnFormula>Tabela5[[#This Row],[Compras]]-Tabela5[[#This Row],[Vendas]]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B6:K130" totalsRowShown="0" headerRowDxfId="79" headerRowBorderDxfId="78" totalsRowBorderDxfId="77">
  <autoFilter ref="B6:K130" xr:uid="{00000000-0009-0000-0100-000001000000}"/>
  <tableColumns count="10">
    <tableColumn id="1" xr3:uid="{00000000-0010-0000-0100-000001000000}" name="Data da Compra" dataDxfId="76"/>
    <tableColumn id="2" xr3:uid="{00000000-0010-0000-0100-000002000000}" name="Código"/>
    <tableColumn id="3" xr3:uid="{00000000-0010-0000-0100-000003000000}" name="Tipo"/>
    <tableColumn id="4" xr3:uid="{00000000-0010-0000-0100-000004000000}" name="Modelo"/>
    <tableColumn id="5" xr3:uid="{00000000-0010-0000-0100-000005000000}" name="Quantidade" dataDxfId="75" dataCellStyle="Moeda"/>
    <tableColumn id="6" xr3:uid="{00000000-0010-0000-0100-000006000000}" name="Valor unitário" dataDxfId="74" dataCellStyle="Moeda"/>
    <tableColumn id="7" xr3:uid="{00000000-0010-0000-0100-000007000000}" name="Valor Total" dataDxfId="73">
      <calculatedColumnFormula>Tabela1[[#This Row],[Quantidade]]*Tabela1[[#This Row],[Valor unitário]]</calculatedColumnFormula>
    </tableColumn>
    <tableColumn id="8" xr3:uid="{00000000-0010-0000-0100-000008000000}" name="Preço de Venda" dataDxfId="72"/>
    <tableColumn id="9" xr3:uid="{00000000-0010-0000-0100-000009000000}" name="Mês" dataDxfId="71">
      <calculatedColumnFormula>MONTH(Tabela1[[#This Row],[Data da Compra]])</calculatedColumnFormula>
    </tableColumn>
    <tableColumn id="10" xr3:uid="{00000000-0010-0000-0100-00000A000000}" name="Tipo-Modelo" dataDxfId="70">
      <calculatedColumnFormula>CONCATENATE(Tabela1[[#This Row],[Tipo]],"-",Tabela1[[#This Row],[Modelo]])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B6:K75" totalsRowShown="0" headerRowDxfId="67">
  <autoFilter ref="B6:K75" xr:uid="{00000000-0009-0000-0100-000002000000}"/>
  <tableColumns count="10">
    <tableColumn id="1" xr3:uid="{00000000-0010-0000-0200-000001000000}" name="Data da Venda" dataDxfId="66"/>
    <tableColumn id="2" xr3:uid="{00000000-0010-0000-0200-000002000000}" name="Código"/>
    <tableColumn id="6" xr3:uid="{00000000-0010-0000-0200-000006000000}" name="Tipo" dataDxfId="65">
      <calculatedColumnFormula>VLOOKUP(Tabela2[[#This Row],[Código]],Compra!C:D,2,0)</calculatedColumnFormula>
    </tableColumn>
    <tableColumn id="5" xr3:uid="{00000000-0010-0000-0200-000005000000}" name="Modelo" dataDxfId="64">
      <calculatedColumnFormula>VLOOKUP(Tabela2[[#This Row],[Código]],Compra!C:E,3,0)</calculatedColumnFormula>
    </tableColumn>
    <tableColumn id="3" xr3:uid="{00000000-0010-0000-0200-000003000000}" name="Quantidade"/>
    <tableColumn id="7" xr3:uid="{00000000-0010-0000-0200-000007000000}" name="Valor Unitário" dataDxfId="63">
      <calculatedColumnFormula>VLOOKUP(Tabela2[[#This Row],[Código]],Compra!C:I,7,0)</calculatedColumnFormula>
    </tableColumn>
    <tableColumn id="4" xr3:uid="{00000000-0010-0000-0200-000004000000}" name="Desconto" dataDxfId="62"/>
    <tableColumn id="8" xr3:uid="{00000000-0010-0000-0200-000008000000}" name="Valor Final" dataDxfId="61">
      <calculatedColumnFormula>Tabela2[[#This Row],[Quantidade]]*Tabela2[[#This Row],[Valor Unitário]]-Tabela2[[#This Row],[Desconto]]</calculatedColumnFormula>
    </tableColumn>
    <tableColumn id="9" xr3:uid="{00000000-0010-0000-0200-000009000000}" name="Mês" dataDxfId="60">
      <calculatedColumnFormula>MONTH(Tabela2[[#This Row],[Data da Venda]])</calculatedColumnFormula>
    </tableColumn>
    <tableColumn id="10" xr3:uid="{00000000-0010-0000-0200-00000A000000}" name="Tipo-Modelo" dataDxfId="59">
      <calculatedColumnFormula>CONCATENATE(Tabela2[[#This Row],[Tipo]],"-",Tabela2[[#This Row],[Modelo]])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3" displayName="Tabela3" ref="B6:N24" totalsRowCount="1" headerRowDxfId="58">
  <autoFilter ref="B6:N23" xr:uid="{00000000-0009-0000-0100-000003000000}"/>
  <tableColumns count="13">
    <tableColumn id="1" xr3:uid="{00000000-0010-0000-0300-000001000000}" name="Mês"/>
    <tableColumn id="2" xr3:uid="{00000000-0010-0000-0300-000002000000}" name="Jan" totalsRowFunction="custom" dataDxfId="57" totalsRowDxfId="56">
      <totalsRowFormula>IF(C23=0,NA(),C23)</totalsRowFormula>
    </tableColumn>
    <tableColumn id="3" xr3:uid="{00000000-0010-0000-0300-000003000000}" name="Fev" totalsRowFunction="custom" dataDxfId="55" totalsRowDxfId="54">
      <totalsRowFormula>IF(D23=0,NA(),D23)</totalsRowFormula>
    </tableColumn>
    <tableColumn id="4" xr3:uid="{00000000-0010-0000-0300-000004000000}" name="Mar" totalsRowFunction="custom" dataDxfId="53" totalsRowDxfId="52">
      <totalsRowFormula>IF(E23=0,NA(),E23)</totalsRowFormula>
    </tableColumn>
    <tableColumn id="5" xr3:uid="{00000000-0010-0000-0300-000005000000}" name="Abr" totalsRowFunction="custom" dataDxfId="51" totalsRowDxfId="50">
      <totalsRowFormula>IF(F23=0,NA(),F23)</totalsRowFormula>
    </tableColumn>
    <tableColumn id="6" xr3:uid="{00000000-0010-0000-0300-000006000000}" name="Mai" totalsRowFunction="custom" dataDxfId="49" totalsRowDxfId="48">
      <totalsRowFormula>IF(G23=0,NA(),G23)</totalsRowFormula>
    </tableColumn>
    <tableColumn id="7" xr3:uid="{00000000-0010-0000-0300-000007000000}" name="Jun" totalsRowFunction="custom" dataDxfId="47" totalsRowDxfId="46">
      <totalsRowFormula>IF(H23=0,NA(),H23)</totalsRowFormula>
    </tableColumn>
    <tableColumn id="8" xr3:uid="{00000000-0010-0000-0300-000008000000}" name="Jul" totalsRowFunction="custom" dataDxfId="45" totalsRowDxfId="44">
      <totalsRowFormula>IF(I23=0,NA(),I23)</totalsRowFormula>
    </tableColumn>
    <tableColumn id="9" xr3:uid="{00000000-0010-0000-0300-000009000000}" name="Ago" totalsRowFunction="custom" dataDxfId="43" totalsRowDxfId="42">
      <totalsRowFormula>IF(J23=0,NA(),J23)</totalsRowFormula>
    </tableColumn>
    <tableColumn id="10" xr3:uid="{00000000-0010-0000-0300-00000A000000}" name="Set" totalsRowFunction="custom" dataDxfId="41" totalsRowDxfId="40">
      <totalsRowFormula>IF(K23=0,NA(),K23)</totalsRowFormula>
    </tableColumn>
    <tableColumn id="11" xr3:uid="{00000000-0010-0000-0300-00000B000000}" name="Out" totalsRowFunction="custom" dataDxfId="39" totalsRowDxfId="38">
      <totalsRowFormula>IF(L23=0,NA(),L23)</totalsRowFormula>
    </tableColumn>
    <tableColumn id="12" xr3:uid="{00000000-0010-0000-0300-00000C000000}" name="Nov" totalsRowFunction="custom" dataDxfId="37" totalsRowDxfId="36">
      <totalsRowFormula>IF(M23=0,NA(),M23)</totalsRowFormula>
    </tableColumn>
    <tableColumn id="13" xr3:uid="{00000000-0010-0000-0300-00000D000000}" name="Dez" totalsRowFunction="custom" dataDxfId="35" totalsRowDxfId="34">
      <totalsRowFormula>IF(N23=0,NA(),N23)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Dash Tar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3008C"/>
      </a:accent1>
      <a:accent2>
        <a:srgbClr val="CAAAC4"/>
      </a:accent2>
      <a:accent3>
        <a:srgbClr val="595959"/>
      </a:accent3>
      <a:accent4>
        <a:srgbClr val="9F9F9F"/>
      </a:accent4>
      <a:accent5>
        <a:srgbClr val="700045"/>
      </a:accent5>
      <a:accent6>
        <a:srgbClr val="8E5884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a_Venda" xr10:uid="{00000000-0013-0000-FFFF-FFFF02000000}" sourceName="Data da Venda">
  <pivotTables>
    <pivotTable tabId="2" name="Tabela dinâmica11"/>
    <pivotTable tabId="2" name="Tabela dinâmica12"/>
  </pivotTables>
  <state minimalRefreshVersion="6" lastRefreshVersion="6" pivotCacheId="1" filterType="dateBetween">
    <selection startDate="2020-05-01T00:00:00" endDate="2020-05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a Venda" xr10:uid="{00000000-0014-0000-FFFF-FFFF02000000}" cache="NativeTimeline_Data_da_Venda" caption="Data da Venda" showHeader="0" showSelectionLabel="0" showTimeLevel="0" showHorizontalScrollbar="0" level="2" selectionLevel="2" scrollPosition="2020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showGridLines="0" showRowColHeaders="0" tabSelected="1" zoomScale="120" zoomScaleNormal="120" workbookViewId="0"/>
  </sheetViews>
  <sheetFormatPr defaultColWidth="2.42578125" defaultRowHeight="15" x14ac:dyDescent="0.25"/>
  <sheetData>
    <row r="1" spans="1:93" s="22" customForma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</row>
    <row r="2" spans="1:93" s="22" customForma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</row>
    <row r="3" spans="1:93" s="22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</row>
    <row r="4" spans="1:93" s="22" customForma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</row>
    <row r="5" spans="1:93" s="24" customForma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</row>
    <row r="6" spans="1:93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93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93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</row>
    <row r="9" spans="1:93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</row>
    <row r="10" spans="1:93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9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93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9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9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93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93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I254"/>
  <sheetViews>
    <sheetView showGridLines="0" workbookViewId="0">
      <selection activeCell="B6" sqref="B6"/>
    </sheetView>
  </sheetViews>
  <sheetFormatPr defaultRowHeight="15" x14ac:dyDescent="0.25"/>
  <cols>
    <col min="2" max="2" width="19.28515625" bestFit="1" customWidth="1"/>
    <col min="3" max="3" width="16.7109375" customWidth="1"/>
    <col min="4" max="4" width="11.28515625" customWidth="1"/>
    <col min="5" max="5" width="9.7109375" customWidth="1"/>
    <col min="6" max="6" width="15.140625" customWidth="1"/>
    <col min="8" max="8" width="19.140625" customWidth="1"/>
    <col min="9" max="9" width="16.28515625" bestFit="1" customWidth="1"/>
  </cols>
  <sheetData>
    <row r="5" spans="2:9" s="24" customFormat="1" x14ac:dyDescent="0.25"/>
    <row r="6" spans="2:9" x14ac:dyDescent="0.25">
      <c r="B6" s="20" t="s">
        <v>121</v>
      </c>
      <c r="C6" t="s">
        <v>51</v>
      </c>
      <c r="D6" t="s">
        <v>107</v>
      </c>
      <c r="E6" t="s">
        <v>123</v>
      </c>
      <c r="F6" t="s">
        <v>124</v>
      </c>
      <c r="H6" s="20" t="s">
        <v>121</v>
      </c>
      <c r="I6" t="s">
        <v>125</v>
      </c>
    </row>
    <row r="7" spans="2:9" x14ac:dyDescent="0.25">
      <c r="B7" s="21" t="s">
        <v>58</v>
      </c>
      <c r="C7" t="str">
        <f t="shared" ref="C7:C70" si="0">B7</f>
        <v>Blusa-Adria</v>
      </c>
      <c r="D7">
        <f>SUMIF(Compra!K:K,Tabela5[[#This Row],[Tipo-Modelo]],Compra!F:F)</f>
        <v>90</v>
      </c>
      <c r="E7">
        <f>SUMIF(Venda!K:K,Tabela5[[#This Row],[Tipo-Modelo]],Venda!F:F)</f>
        <v>75</v>
      </c>
      <c r="F7">
        <f>Tabela5[[#This Row],[Compras]]-Tabela5[[#This Row],[Vendas]]</f>
        <v>15</v>
      </c>
      <c r="H7" s="21" t="s">
        <v>61</v>
      </c>
      <c r="I7" s="17">
        <v>25</v>
      </c>
    </row>
    <row r="8" spans="2:9" x14ac:dyDescent="0.25">
      <c r="B8" s="21" t="s">
        <v>60</v>
      </c>
      <c r="C8" t="str">
        <f t="shared" si="0"/>
        <v>Blusa-Joana</v>
      </c>
      <c r="D8">
        <f>SUMIF(Compra!K:K,Tabela5[[#This Row],[Tipo-Modelo]],Compra!F:F)</f>
        <v>90</v>
      </c>
      <c r="E8">
        <f>SUMIF(Venda!K:K,Tabela5[[#This Row],[Tipo-Modelo]],Venda!F:F)</f>
        <v>85</v>
      </c>
      <c r="F8">
        <f>Tabela5[[#This Row],[Compras]]-Tabela5[[#This Row],[Vendas]]</f>
        <v>5</v>
      </c>
      <c r="H8" s="21" t="s">
        <v>92</v>
      </c>
      <c r="I8" s="17">
        <v>20</v>
      </c>
    </row>
    <row r="9" spans="2:9" x14ac:dyDescent="0.25">
      <c r="B9" s="21" t="s">
        <v>52</v>
      </c>
      <c r="C9" t="str">
        <f t="shared" si="0"/>
        <v>Blusa-Laura</v>
      </c>
      <c r="D9">
        <f>SUMIF(Compra!K:K,Tabela5[[#This Row],[Tipo-Modelo]],Compra!F:F)</f>
        <v>60</v>
      </c>
      <c r="E9">
        <f>SUMIF(Venda!K:K,Tabela5[[#This Row],[Tipo-Modelo]],Venda!F:F)</f>
        <v>56</v>
      </c>
      <c r="F9">
        <f>Tabela5[[#This Row],[Compras]]-Tabela5[[#This Row],[Vendas]]</f>
        <v>4</v>
      </c>
      <c r="H9" s="21" t="s">
        <v>88</v>
      </c>
      <c r="I9" s="17">
        <v>18</v>
      </c>
    </row>
    <row r="10" spans="2:9" x14ac:dyDescent="0.25">
      <c r="B10" s="21" t="s">
        <v>57</v>
      </c>
      <c r="C10" t="str">
        <f t="shared" si="0"/>
        <v>Blusa-Luiza</v>
      </c>
      <c r="D10">
        <f>SUMIF(Compra!K:K,Tabela5[[#This Row],[Tipo-Modelo]],Compra!F:F)</f>
        <v>120</v>
      </c>
      <c r="E10">
        <f>SUMIF(Venda!K:K,Tabela5[[#This Row],[Tipo-Modelo]],Venda!F:F)</f>
        <v>145</v>
      </c>
      <c r="F10">
        <f>Tabela5[[#This Row],[Compras]]-Tabela5[[#This Row],[Vendas]]</f>
        <v>-25</v>
      </c>
      <c r="H10" s="21" t="s">
        <v>66</v>
      </c>
      <c r="I10" s="17">
        <v>17</v>
      </c>
    </row>
    <row r="11" spans="2:9" x14ac:dyDescent="0.25">
      <c r="B11" s="21" t="s">
        <v>59</v>
      </c>
      <c r="C11" t="str">
        <f t="shared" si="0"/>
        <v>Blusa-Lúria</v>
      </c>
      <c r="D11">
        <f>SUMIF(Compra!K:K,Tabela5[[#This Row],[Tipo-Modelo]],Compra!F:F)</f>
        <v>30</v>
      </c>
      <c r="E11">
        <f>SUMIF(Venda!K:K,Tabela5[[#This Row],[Tipo-Modelo]],Venda!F:F)</f>
        <v>30</v>
      </c>
      <c r="F11">
        <f>Tabela5[[#This Row],[Compras]]-Tabela5[[#This Row],[Vendas]]</f>
        <v>0</v>
      </c>
      <c r="H11" s="21" t="s">
        <v>73</v>
      </c>
      <c r="I11" s="17">
        <v>17</v>
      </c>
    </row>
    <row r="12" spans="2:9" x14ac:dyDescent="0.25">
      <c r="B12" s="21" t="s">
        <v>61</v>
      </c>
      <c r="C12" t="str">
        <f t="shared" si="0"/>
        <v>Blusa-Marcela</v>
      </c>
      <c r="D12">
        <f>SUMIF(Compra!K:K,Tabela5[[#This Row],[Tipo-Modelo]],Compra!F:F)</f>
        <v>120</v>
      </c>
      <c r="E12">
        <f>SUMIF(Venda!K:K,Tabela5[[#This Row],[Tipo-Modelo]],Venda!F:F)</f>
        <v>95</v>
      </c>
      <c r="F12">
        <f>Tabela5[[#This Row],[Compras]]-Tabela5[[#This Row],[Vendas]]</f>
        <v>25</v>
      </c>
      <c r="H12" s="21" t="s">
        <v>122</v>
      </c>
      <c r="I12" s="17">
        <v>97</v>
      </c>
    </row>
    <row r="13" spans="2:9" x14ac:dyDescent="0.25">
      <c r="B13" s="21" t="s">
        <v>56</v>
      </c>
      <c r="C13" t="str">
        <f t="shared" si="0"/>
        <v>Blusa-Maria</v>
      </c>
      <c r="D13">
        <f>SUMIF(Compra!K:K,Tabela5[[#This Row],[Tipo-Modelo]],Compra!F:F)</f>
        <v>120</v>
      </c>
      <c r="E13">
        <f>SUMIF(Venda!K:K,Tabela5[[#This Row],[Tipo-Modelo]],Venda!F:F)</f>
        <v>130</v>
      </c>
      <c r="F13">
        <f>Tabela5[[#This Row],[Compras]]-Tabela5[[#This Row],[Vendas]]</f>
        <v>-10</v>
      </c>
    </row>
    <row r="14" spans="2:9" x14ac:dyDescent="0.25">
      <c r="B14" s="21" t="s">
        <v>54</v>
      </c>
      <c r="C14" t="str">
        <f t="shared" si="0"/>
        <v>Blusa-Rebeca</v>
      </c>
      <c r="D14">
        <f>SUMIF(Compra!K:K,Tabela5[[#This Row],[Tipo-Modelo]],Compra!F:F)</f>
        <v>150</v>
      </c>
      <c r="E14">
        <f>SUMIF(Venda!K:K,Tabela5[[#This Row],[Tipo-Modelo]],Venda!F:F)</f>
        <v>140</v>
      </c>
      <c r="F14">
        <f>Tabela5[[#This Row],[Compras]]-Tabela5[[#This Row],[Vendas]]</f>
        <v>10</v>
      </c>
    </row>
    <row r="15" spans="2:9" x14ac:dyDescent="0.25">
      <c r="B15" s="21" t="s">
        <v>53</v>
      </c>
      <c r="C15" t="str">
        <f t="shared" si="0"/>
        <v>Blusa-Sarah</v>
      </c>
      <c r="D15">
        <f>SUMIF(Compra!K:K,Tabela5[[#This Row],[Tipo-Modelo]],Compra!F:F)</f>
        <v>120</v>
      </c>
      <c r="E15">
        <f>SUMIF(Venda!K:K,Tabela5[[#This Row],[Tipo-Modelo]],Venda!F:F)</f>
        <v>110</v>
      </c>
      <c r="F15">
        <f>Tabela5[[#This Row],[Compras]]-Tabela5[[#This Row],[Vendas]]</f>
        <v>10</v>
      </c>
    </row>
    <row r="16" spans="2:9" x14ac:dyDescent="0.25">
      <c r="B16" s="21" t="s">
        <v>55</v>
      </c>
      <c r="C16" t="str">
        <f t="shared" si="0"/>
        <v>Blusa-Suziane</v>
      </c>
      <c r="D16">
        <f>SUMIF(Compra!K:K,Tabela5[[#This Row],[Tipo-Modelo]],Compra!F:F)</f>
        <v>180</v>
      </c>
      <c r="E16">
        <f>SUMIF(Venda!K:K,Tabela5[[#This Row],[Tipo-Modelo]],Venda!F:F)</f>
        <v>170</v>
      </c>
      <c r="F16">
        <f>Tabela5[[#This Row],[Compras]]-Tabela5[[#This Row],[Vendas]]</f>
        <v>10</v>
      </c>
    </row>
    <row r="17" spans="2:6" x14ac:dyDescent="0.25">
      <c r="B17" s="21" t="s">
        <v>62</v>
      </c>
      <c r="C17" t="str">
        <f t="shared" si="0"/>
        <v>Body-Cavado</v>
      </c>
      <c r="D17">
        <f>SUMIF(Compra!K:K,Tabela5[[#This Row],[Tipo-Modelo]],Compra!F:F)</f>
        <v>150</v>
      </c>
      <c r="E17">
        <f>SUMIF(Venda!K:K,Tabela5[[#This Row],[Tipo-Modelo]],Venda!F:F)</f>
        <v>143</v>
      </c>
      <c r="F17">
        <f>Tabela5[[#This Row],[Compras]]-Tabela5[[#This Row],[Vendas]]</f>
        <v>7</v>
      </c>
    </row>
    <row r="18" spans="2:6" x14ac:dyDescent="0.25">
      <c r="B18" s="21" t="s">
        <v>63</v>
      </c>
      <c r="C18" t="str">
        <f t="shared" si="0"/>
        <v>Body-Estampado</v>
      </c>
      <c r="D18">
        <f>SUMIF(Compra!K:K,Tabela5[[#This Row],[Tipo-Modelo]],Compra!F:F)</f>
        <v>30</v>
      </c>
      <c r="E18">
        <f>SUMIF(Venda!K:K,Tabela5[[#This Row],[Tipo-Modelo]],Venda!F:F)</f>
        <v>26</v>
      </c>
      <c r="F18">
        <f>Tabela5[[#This Row],[Compras]]-Tabela5[[#This Row],[Vendas]]</f>
        <v>4</v>
      </c>
    </row>
    <row r="19" spans="2:6" x14ac:dyDescent="0.25">
      <c r="B19" s="21" t="s">
        <v>65</v>
      </c>
      <c r="C19" t="str">
        <f t="shared" si="0"/>
        <v>Body-Manga</v>
      </c>
      <c r="D19">
        <f>SUMIF(Compra!K:K,Tabela5[[#This Row],[Tipo-Modelo]],Compra!F:F)</f>
        <v>30</v>
      </c>
      <c r="E19">
        <f>SUMIF(Venda!K:K,Tabela5[[#This Row],[Tipo-Modelo]],Venda!F:F)</f>
        <v>26</v>
      </c>
      <c r="F19">
        <f>Tabela5[[#This Row],[Compras]]-Tabela5[[#This Row],[Vendas]]</f>
        <v>4</v>
      </c>
    </row>
    <row r="20" spans="2:6" x14ac:dyDescent="0.25">
      <c r="B20" s="21" t="s">
        <v>64</v>
      </c>
      <c r="C20" t="str">
        <f t="shared" si="0"/>
        <v>Body-Rendado</v>
      </c>
      <c r="D20">
        <f>SUMIF(Compra!K:K,Tabela5[[#This Row],[Tipo-Modelo]],Compra!F:F)</f>
        <v>30</v>
      </c>
      <c r="E20">
        <f>SUMIF(Venda!K:K,Tabela5[[#This Row],[Tipo-Modelo]],Venda!F:F)</f>
        <v>28</v>
      </c>
      <c r="F20">
        <f>Tabela5[[#This Row],[Compras]]-Tabela5[[#This Row],[Vendas]]</f>
        <v>2</v>
      </c>
    </row>
    <row r="21" spans="2:6" x14ac:dyDescent="0.25">
      <c r="B21" s="21" t="s">
        <v>68</v>
      </c>
      <c r="C21" t="str">
        <f t="shared" si="0"/>
        <v>Calça-Cigarrete</v>
      </c>
      <c r="D21">
        <f>SUMIF(Compra!K:K,Tabela5[[#This Row],[Tipo-Modelo]],Compra!F:F)</f>
        <v>60</v>
      </c>
      <c r="E21">
        <f>SUMIF(Venda!K:K,Tabela5[[#This Row],[Tipo-Modelo]],Venda!F:F)</f>
        <v>56</v>
      </c>
      <c r="F21">
        <f>Tabela5[[#This Row],[Compras]]-Tabela5[[#This Row],[Vendas]]</f>
        <v>4</v>
      </c>
    </row>
    <row r="22" spans="2:6" x14ac:dyDescent="0.25">
      <c r="B22" s="21" t="s">
        <v>70</v>
      </c>
      <c r="C22" t="str">
        <f t="shared" si="0"/>
        <v>Calça-Cintura Alta</v>
      </c>
      <c r="D22">
        <f>SUMIF(Compra!K:K,Tabela5[[#This Row],[Tipo-Modelo]],Compra!F:F)</f>
        <v>75</v>
      </c>
      <c r="E22">
        <f>SUMIF(Venda!K:K,Tabela5[[#This Row],[Tipo-Modelo]],Venda!F:F)</f>
        <v>72</v>
      </c>
      <c r="F22">
        <f>Tabela5[[#This Row],[Compras]]-Tabela5[[#This Row],[Vendas]]</f>
        <v>3</v>
      </c>
    </row>
    <row r="23" spans="2:6" x14ac:dyDescent="0.25">
      <c r="B23" s="21" t="s">
        <v>66</v>
      </c>
      <c r="C23" t="str">
        <f t="shared" si="0"/>
        <v>Calça-Jeans Rasgado</v>
      </c>
      <c r="D23">
        <f>SUMIF(Compra!K:K,Tabela5[[#This Row],[Tipo-Modelo]],Compra!F:F)</f>
        <v>150</v>
      </c>
      <c r="E23">
        <f>SUMIF(Venda!K:K,Tabela5[[#This Row],[Tipo-Modelo]],Venda!F:F)</f>
        <v>133</v>
      </c>
      <c r="F23">
        <f>Tabela5[[#This Row],[Compras]]-Tabela5[[#This Row],[Vendas]]</f>
        <v>17</v>
      </c>
    </row>
    <row r="24" spans="2:6" x14ac:dyDescent="0.25">
      <c r="B24" s="21" t="s">
        <v>69</v>
      </c>
      <c r="C24" t="str">
        <f t="shared" si="0"/>
        <v>Calça-Pantalona</v>
      </c>
      <c r="D24">
        <f>SUMIF(Compra!K:K,Tabela5[[#This Row],[Tipo-Modelo]],Compra!F:F)</f>
        <v>120</v>
      </c>
      <c r="E24">
        <f>SUMIF(Venda!K:K,Tabela5[[#This Row],[Tipo-Modelo]],Venda!F:F)</f>
        <v>110</v>
      </c>
      <c r="F24">
        <f>Tabela5[[#This Row],[Compras]]-Tabela5[[#This Row],[Vendas]]</f>
        <v>10</v>
      </c>
    </row>
    <row r="25" spans="2:6" x14ac:dyDescent="0.25">
      <c r="B25" s="21" t="s">
        <v>67</v>
      </c>
      <c r="C25" t="str">
        <f t="shared" si="0"/>
        <v>Calça-Skinny</v>
      </c>
      <c r="D25">
        <f>SUMIF(Compra!K:K,Tabela5[[#This Row],[Tipo-Modelo]],Compra!F:F)</f>
        <v>90</v>
      </c>
      <c r="E25">
        <f>SUMIF(Venda!K:K,Tabela5[[#This Row],[Tipo-Modelo]],Venda!F:F)</f>
        <v>85</v>
      </c>
      <c r="F25">
        <f>Tabela5[[#This Row],[Compras]]-Tabela5[[#This Row],[Vendas]]</f>
        <v>5</v>
      </c>
    </row>
    <row r="26" spans="2:6" x14ac:dyDescent="0.25">
      <c r="B26" s="21" t="s">
        <v>74</v>
      </c>
      <c r="C26" t="str">
        <f t="shared" si="0"/>
        <v>Cropped-Emanuelle</v>
      </c>
      <c r="D26">
        <f>SUMIF(Compra!K:K,Tabela5[[#This Row],[Tipo-Modelo]],Compra!F:F)</f>
        <v>90</v>
      </c>
      <c r="E26">
        <f>SUMIF(Venda!K:K,Tabela5[[#This Row],[Tipo-Modelo]],Venda!F:F)</f>
        <v>75</v>
      </c>
      <c r="F26">
        <f>Tabela5[[#This Row],[Compras]]-Tabela5[[#This Row],[Vendas]]</f>
        <v>15</v>
      </c>
    </row>
    <row r="27" spans="2:6" x14ac:dyDescent="0.25">
      <c r="B27" s="21" t="s">
        <v>75</v>
      </c>
      <c r="C27" t="str">
        <f t="shared" si="0"/>
        <v>Cropped-Estampado</v>
      </c>
      <c r="D27">
        <f>SUMIF(Compra!K:K,Tabela5[[#This Row],[Tipo-Modelo]],Compra!F:F)</f>
        <v>90</v>
      </c>
      <c r="E27">
        <f>SUMIF(Venda!K:K,Tabela5[[#This Row],[Tipo-Modelo]],Venda!F:F)</f>
        <v>78</v>
      </c>
      <c r="F27">
        <f>Tabela5[[#This Row],[Compras]]-Tabela5[[#This Row],[Vendas]]</f>
        <v>12</v>
      </c>
    </row>
    <row r="28" spans="2:6" x14ac:dyDescent="0.25">
      <c r="B28" s="21" t="s">
        <v>72</v>
      </c>
      <c r="C28" t="str">
        <f t="shared" si="0"/>
        <v>Cropped-Faixa</v>
      </c>
      <c r="D28">
        <f>SUMIF(Compra!K:K,Tabela5[[#This Row],[Tipo-Modelo]],Compra!F:F)</f>
        <v>60</v>
      </c>
      <c r="E28">
        <f>SUMIF(Venda!K:K,Tabela5[[#This Row],[Tipo-Modelo]],Venda!F:F)</f>
        <v>50</v>
      </c>
      <c r="F28">
        <f>Tabela5[[#This Row],[Compras]]-Tabela5[[#This Row],[Vendas]]</f>
        <v>10</v>
      </c>
    </row>
    <row r="29" spans="2:6" x14ac:dyDescent="0.25">
      <c r="B29" s="21" t="s">
        <v>73</v>
      </c>
      <c r="C29" t="str">
        <f t="shared" si="0"/>
        <v>Cropped-Rendado</v>
      </c>
      <c r="D29">
        <f>SUMIF(Compra!K:K,Tabela5[[#This Row],[Tipo-Modelo]],Compra!F:F)</f>
        <v>120</v>
      </c>
      <c r="E29">
        <f>SUMIF(Venda!K:K,Tabela5[[#This Row],[Tipo-Modelo]],Venda!F:F)</f>
        <v>103</v>
      </c>
      <c r="F29">
        <f>Tabela5[[#This Row],[Compras]]-Tabela5[[#This Row],[Vendas]]</f>
        <v>17</v>
      </c>
    </row>
    <row r="30" spans="2:6" x14ac:dyDescent="0.25">
      <c r="B30" s="21" t="s">
        <v>71</v>
      </c>
      <c r="C30" t="str">
        <f t="shared" si="0"/>
        <v>Cropped-Simples</v>
      </c>
      <c r="D30">
        <f>SUMIF(Compra!K:K,Tabela5[[#This Row],[Tipo-Modelo]],Compra!F:F)</f>
        <v>120</v>
      </c>
      <c r="E30">
        <f>SUMIF(Venda!K:K,Tabela5[[#This Row],[Tipo-Modelo]],Venda!F:F)</f>
        <v>110</v>
      </c>
      <c r="F30">
        <f>Tabela5[[#This Row],[Compras]]-Tabela5[[#This Row],[Vendas]]</f>
        <v>10</v>
      </c>
    </row>
    <row r="31" spans="2:6" x14ac:dyDescent="0.25">
      <c r="B31" s="21" t="s">
        <v>81</v>
      </c>
      <c r="C31" t="str">
        <f t="shared" si="0"/>
        <v>Saia-Couro</v>
      </c>
      <c r="D31">
        <f>SUMIF(Compra!K:K,Tabela5[[#This Row],[Tipo-Modelo]],Compra!F:F)</f>
        <v>60</v>
      </c>
      <c r="E31">
        <f>SUMIF(Venda!K:K,Tabela5[[#This Row],[Tipo-Modelo]],Venda!F:F)</f>
        <v>58</v>
      </c>
      <c r="F31">
        <f>Tabela5[[#This Row],[Compras]]-Tabela5[[#This Row],[Vendas]]</f>
        <v>2</v>
      </c>
    </row>
    <row r="32" spans="2:6" x14ac:dyDescent="0.25">
      <c r="B32" s="21" t="s">
        <v>77</v>
      </c>
      <c r="C32" t="str">
        <f t="shared" si="0"/>
        <v>Saia-Curta</v>
      </c>
      <c r="D32">
        <f>SUMIF(Compra!K:K,Tabela5[[#This Row],[Tipo-Modelo]],Compra!F:F)</f>
        <v>90</v>
      </c>
      <c r="E32">
        <f>SUMIF(Venda!K:K,Tabela5[[#This Row],[Tipo-Modelo]],Venda!F:F)</f>
        <v>79</v>
      </c>
      <c r="F32">
        <f>Tabela5[[#This Row],[Compras]]-Tabela5[[#This Row],[Vendas]]</f>
        <v>11</v>
      </c>
    </row>
    <row r="33" spans="2:6" x14ac:dyDescent="0.25">
      <c r="B33" s="21" t="s">
        <v>78</v>
      </c>
      <c r="C33" t="str">
        <f t="shared" si="0"/>
        <v>Saia-Jeans</v>
      </c>
      <c r="D33">
        <f>SUMIF(Compra!K:K,Tabela5[[#This Row],[Tipo-Modelo]],Compra!F:F)</f>
        <v>75</v>
      </c>
      <c r="E33">
        <f>SUMIF(Venda!K:K,Tabela5[[#This Row],[Tipo-Modelo]],Venda!F:F)</f>
        <v>60</v>
      </c>
      <c r="F33">
        <f>Tabela5[[#This Row],[Compras]]-Tabela5[[#This Row],[Vendas]]</f>
        <v>15</v>
      </c>
    </row>
    <row r="34" spans="2:6" x14ac:dyDescent="0.25">
      <c r="B34" s="21" t="s">
        <v>76</v>
      </c>
      <c r="C34" t="str">
        <f t="shared" si="0"/>
        <v>Saia-Longa</v>
      </c>
      <c r="D34">
        <f>SUMIF(Compra!K:K,Tabela5[[#This Row],[Tipo-Modelo]],Compra!F:F)</f>
        <v>30</v>
      </c>
      <c r="E34">
        <f>SUMIF(Venda!K:K,Tabela5[[#This Row],[Tipo-Modelo]],Venda!F:F)</f>
        <v>30</v>
      </c>
      <c r="F34">
        <f>Tabela5[[#This Row],[Compras]]-Tabela5[[#This Row],[Vendas]]</f>
        <v>0</v>
      </c>
    </row>
    <row r="35" spans="2:6" x14ac:dyDescent="0.25">
      <c r="B35" s="21" t="s">
        <v>79</v>
      </c>
      <c r="C35" t="str">
        <f t="shared" si="0"/>
        <v>Saia-Moderna</v>
      </c>
      <c r="D35">
        <f>SUMIF(Compra!K:K,Tabela5[[#This Row],[Tipo-Modelo]],Compra!F:F)</f>
        <v>60</v>
      </c>
      <c r="E35">
        <f>SUMIF(Venda!K:K,Tabela5[[#This Row],[Tipo-Modelo]],Venda!F:F)</f>
        <v>57</v>
      </c>
      <c r="F35">
        <f>Tabela5[[#This Row],[Compras]]-Tabela5[[#This Row],[Vendas]]</f>
        <v>3</v>
      </c>
    </row>
    <row r="36" spans="2:6" x14ac:dyDescent="0.25">
      <c r="B36" s="21" t="s">
        <v>80</v>
      </c>
      <c r="C36" t="str">
        <f t="shared" si="0"/>
        <v>Saia-Rendada</v>
      </c>
      <c r="D36">
        <f>SUMIF(Compra!K:K,Tabela5[[#This Row],[Tipo-Modelo]],Compra!F:F)</f>
        <v>80</v>
      </c>
      <c r="E36">
        <f>SUMIF(Venda!K:K,Tabela5[[#This Row],[Tipo-Modelo]],Venda!F:F)</f>
        <v>69</v>
      </c>
      <c r="F36">
        <f>Tabela5[[#This Row],[Compras]]-Tabela5[[#This Row],[Vendas]]</f>
        <v>11</v>
      </c>
    </row>
    <row r="37" spans="2:6" x14ac:dyDescent="0.25">
      <c r="B37" s="21" t="s">
        <v>85</v>
      </c>
      <c r="C37" t="str">
        <f t="shared" si="0"/>
        <v>Short-Bordado</v>
      </c>
      <c r="D37">
        <f>SUMIF(Compra!K:K,Tabela5[[#This Row],[Tipo-Modelo]],Compra!F:F)</f>
        <v>60</v>
      </c>
      <c r="E37">
        <f>SUMIF(Venda!K:K,Tabela5[[#This Row],[Tipo-Modelo]],Venda!F:F)</f>
        <v>57</v>
      </c>
      <c r="F37">
        <f>Tabela5[[#This Row],[Compras]]-Tabela5[[#This Row],[Vendas]]</f>
        <v>3</v>
      </c>
    </row>
    <row r="38" spans="2:6" x14ac:dyDescent="0.25">
      <c r="B38" s="21" t="s">
        <v>82</v>
      </c>
      <c r="C38" t="str">
        <f t="shared" si="0"/>
        <v>Short-Jeans</v>
      </c>
      <c r="D38">
        <f>SUMIF(Compra!K:K,Tabela5[[#This Row],[Tipo-Modelo]],Compra!F:F)</f>
        <v>90</v>
      </c>
      <c r="E38">
        <f>SUMIF(Venda!K:K,Tabela5[[#This Row],[Tipo-Modelo]],Venda!F:F)</f>
        <v>78</v>
      </c>
      <c r="F38">
        <f>Tabela5[[#This Row],[Compras]]-Tabela5[[#This Row],[Vendas]]</f>
        <v>12</v>
      </c>
    </row>
    <row r="39" spans="2:6" x14ac:dyDescent="0.25">
      <c r="B39" s="21" t="s">
        <v>83</v>
      </c>
      <c r="C39" t="str">
        <f t="shared" si="0"/>
        <v>Short-Jeans Rasgado</v>
      </c>
      <c r="D39">
        <f>SUMIF(Compra!K:K,Tabela5[[#This Row],[Tipo-Modelo]],Compra!F:F)</f>
        <v>90</v>
      </c>
      <c r="E39">
        <f>SUMIF(Venda!K:K,Tabela5[[#This Row],[Tipo-Modelo]],Venda!F:F)</f>
        <v>80</v>
      </c>
      <c r="F39">
        <f>Tabela5[[#This Row],[Compras]]-Tabela5[[#This Row],[Vendas]]</f>
        <v>10</v>
      </c>
    </row>
    <row r="40" spans="2:6" x14ac:dyDescent="0.25">
      <c r="B40" s="21" t="s">
        <v>86</v>
      </c>
      <c r="C40" t="str">
        <f t="shared" si="0"/>
        <v>Short-Marcia</v>
      </c>
      <c r="D40">
        <f>SUMIF(Compra!K:K,Tabela5[[#This Row],[Tipo-Modelo]],Compra!F:F)</f>
        <v>90</v>
      </c>
      <c r="E40">
        <f>SUMIF(Venda!K:K,Tabela5[[#This Row],[Tipo-Modelo]],Venda!F:F)</f>
        <v>80</v>
      </c>
      <c r="F40">
        <f>Tabela5[[#This Row],[Compras]]-Tabela5[[#This Row],[Vendas]]</f>
        <v>10</v>
      </c>
    </row>
    <row r="41" spans="2:6" x14ac:dyDescent="0.25">
      <c r="B41" s="21" t="s">
        <v>84</v>
      </c>
      <c r="C41" t="str">
        <f t="shared" si="0"/>
        <v>Short-Maria</v>
      </c>
      <c r="D41">
        <f>SUMIF(Compra!K:K,Tabela5[[#This Row],[Tipo-Modelo]],Compra!F:F)</f>
        <v>60</v>
      </c>
      <c r="E41">
        <f>SUMIF(Venda!K:K,Tabela5[[#This Row],[Tipo-Modelo]],Venda!F:F)</f>
        <v>52</v>
      </c>
      <c r="F41">
        <f>Tabela5[[#This Row],[Compras]]-Tabela5[[#This Row],[Vendas]]</f>
        <v>8</v>
      </c>
    </row>
    <row r="42" spans="2:6" x14ac:dyDescent="0.25">
      <c r="B42" s="21" t="s">
        <v>87</v>
      </c>
      <c r="C42" t="str">
        <f t="shared" si="0"/>
        <v>Vestido-Alça Fina</v>
      </c>
      <c r="D42">
        <f>SUMIF(Compra!K:K,Tabela5[[#This Row],[Tipo-Modelo]],Compra!F:F)</f>
        <v>85</v>
      </c>
      <c r="E42">
        <f>SUMIF(Venda!K:K,Tabela5[[#This Row],[Tipo-Modelo]],Venda!F:F)</f>
        <v>69</v>
      </c>
      <c r="F42">
        <f>Tabela5[[#This Row],[Compras]]-Tabela5[[#This Row],[Vendas]]</f>
        <v>16</v>
      </c>
    </row>
    <row r="43" spans="2:6" x14ac:dyDescent="0.25">
      <c r="B43" s="21" t="s">
        <v>88</v>
      </c>
      <c r="C43" t="str">
        <f t="shared" si="0"/>
        <v>Vestido-Alça Larga</v>
      </c>
      <c r="D43">
        <f>SUMIF(Compra!K:K,Tabela5[[#This Row],[Tipo-Modelo]],Compra!F:F)</f>
        <v>60</v>
      </c>
      <c r="E43">
        <f>SUMIF(Venda!K:K,Tabela5[[#This Row],[Tipo-Modelo]],Venda!F:F)</f>
        <v>42</v>
      </c>
      <c r="F43">
        <f>Tabela5[[#This Row],[Compras]]-Tabela5[[#This Row],[Vendas]]</f>
        <v>18</v>
      </c>
    </row>
    <row r="44" spans="2:6" x14ac:dyDescent="0.25">
      <c r="B44" s="21" t="s">
        <v>93</v>
      </c>
      <c r="C44" t="str">
        <f t="shared" si="0"/>
        <v>Vestido-Couro</v>
      </c>
      <c r="D44">
        <f>SUMIF(Compra!K:K,Tabela5[[#This Row],[Tipo-Modelo]],Compra!F:F)</f>
        <v>60</v>
      </c>
      <c r="E44">
        <f>SUMIF(Venda!K:K,Tabela5[[#This Row],[Tipo-Modelo]],Venda!F:F)</f>
        <v>45</v>
      </c>
      <c r="F44">
        <f>Tabela5[[#This Row],[Compras]]-Tabela5[[#This Row],[Vendas]]</f>
        <v>15</v>
      </c>
    </row>
    <row r="45" spans="2:6" x14ac:dyDescent="0.25">
      <c r="B45" s="21" t="s">
        <v>91</v>
      </c>
      <c r="C45" t="str">
        <f t="shared" si="0"/>
        <v>Vestido-Curto</v>
      </c>
      <c r="D45">
        <f>SUMIF(Compra!K:K,Tabela5[[#This Row],[Tipo-Modelo]],Compra!F:F)</f>
        <v>70</v>
      </c>
      <c r="E45">
        <f>SUMIF(Venda!K:K,Tabela5[[#This Row],[Tipo-Modelo]],Venda!F:F)</f>
        <v>60</v>
      </c>
      <c r="F45">
        <f>Tabela5[[#This Row],[Compras]]-Tabela5[[#This Row],[Vendas]]</f>
        <v>10</v>
      </c>
    </row>
    <row r="46" spans="2:6" x14ac:dyDescent="0.25">
      <c r="B46" s="21" t="s">
        <v>92</v>
      </c>
      <c r="C46" t="str">
        <f t="shared" si="0"/>
        <v>Vestido-Estampado</v>
      </c>
      <c r="D46">
        <f>SUMIF(Compra!K:K,Tabela5[[#This Row],[Tipo-Modelo]],Compra!F:F)</f>
        <v>70</v>
      </c>
      <c r="E46">
        <f>SUMIF(Venda!K:K,Tabela5[[#This Row],[Tipo-Modelo]],Venda!F:F)</f>
        <v>50</v>
      </c>
      <c r="F46">
        <f>Tabela5[[#This Row],[Compras]]-Tabela5[[#This Row],[Vendas]]</f>
        <v>20</v>
      </c>
    </row>
    <row r="47" spans="2:6" x14ac:dyDescent="0.25">
      <c r="B47" s="21" t="s">
        <v>89</v>
      </c>
      <c r="C47" t="str">
        <f t="shared" si="0"/>
        <v>Vestido-Floral</v>
      </c>
      <c r="D47">
        <f>SUMIF(Compra!K:K,Tabela5[[#This Row],[Tipo-Modelo]],Compra!F:F)</f>
        <v>120</v>
      </c>
      <c r="E47">
        <f>SUMIF(Venda!K:K,Tabela5[[#This Row],[Tipo-Modelo]],Venda!F:F)</f>
        <v>107</v>
      </c>
      <c r="F47">
        <f>Tabela5[[#This Row],[Compras]]-Tabela5[[#This Row],[Vendas]]</f>
        <v>13</v>
      </c>
    </row>
    <row r="48" spans="2:6" x14ac:dyDescent="0.25">
      <c r="B48" s="21" t="s">
        <v>90</v>
      </c>
      <c r="C48" t="str">
        <f t="shared" si="0"/>
        <v>Vestido-Longo</v>
      </c>
      <c r="D48">
        <f>SUMIF(Compra!K:K,Tabela5[[#This Row],[Tipo-Modelo]],Compra!F:F)</f>
        <v>180</v>
      </c>
      <c r="E48">
        <f>SUMIF(Venda!K:K,Tabela5[[#This Row],[Tipo-Modelo]],Venda!F:F)</f>
        <v>166</v>
      </c>
      <c r="F48">
        <f>Tabela5[[#This Row],[Compras]]-Tabela5[[#This Row],[Vendas]]</f>
        <v>14</v>
      </c>
    </row>
    <row r="49" spans="2:6" x14ac:dyDescent="0.25">
      <c r="B49" s="21" t="s">
        <v>122</v>
      </c>
      <c r="C49" t="str">
        <f t="shared" si="0"/>
        <v>Total Geral</v>
      </c>
      <c r="D49">
        <f>SUMIF(Compra!K:K,Tabela5[[#This Row],[Tipo-Modelo]],Compra!F:F)</f>
        <v>0</v>
      </c>
      <c r="E49">
        <f>SUMIF(Venda!K:K,Tabela5[[#This Row],[Tipo-Modelo]],Venda!F:F)</f>
        <v>0</v>
      </c>
      <c r="F49">
        <f>Tabela5[[#This Row],[Compras]]-Tabela5[[#This Row],[Vendas]]</f>
        <v>0</v>
      </c>
    </row>
    <row r="50" spans="2:6" x14ac:dyDescent="0.25">
      <c r="C50">
        <f t="shared" si="0"/>
        <v>0</v>
      </c>
      <c r="D50">
        <f>SUMIF(Compra!K:K,Tabela5[[#This Row],[Tipo-Modelo]],Compra!F:F)</f>
        <v>0</v>
      </c>
      <c r="E50">
        <f>SUMIF(Venda!K:K,Tabela5[[#This Row],[Tipo-Modelo]],Venda!F:F)</f>
        <v>0</v>
      </c>
      <c r="F50">
        <f>Tabela5[[#This Row],[Compras]]-Tabela5[[#This Row],[Vendas]]</f>
        <v>0</v>
      </c>
    </row>
    <row r="51" spans="2:6" x14ac:dyDescent="0.25">
      <c r="C51">
        <f t="shared" si="0"/>
        <v>0</v>
      </c>
      <c r="D51">
        <f>SUMIF(Compra!K:K,Tabela5[[#This Row],[Tipo-Modelo]],Compra!F:F)</f>
        <v>0</v>
      </c>
      <c r="E51">
        <f>SUMIF(Venda!K:K,Tabela5[[#This Row],[Tipo-Modelo]],Venda!F:F)</f>
        <v>0</v>
      </c>
      <c r="F51">
        <f>Tabela5[[#This Row],[Compras]]-Tabela5[[#This Row],[Vendas]]</f>
        <v>0</v>
      </c>
    </row>
    <row r="52" spans="2:6" x14ac:dyDescent="0.25">
      <c r="C52">
        <f t="shared" si="0"/>
        <v>0</v>
      </c>
      <c r="D52">
        <f>SUMIF(Compra!K:K,Tabela5[[#This Row],[Tipo-Modelo]],Compra!F:F)</f>
        <v>0</v>
      </c>
      <c r="E52">
        <f>SUMIF(Venda!K:K,Tabela5[[#This Row],[Tipo-Modelo]],Venda!F:F)</f>
        <v>0</v>
      </c>
      <c r="F52">
        <f>Tabela5[[#This Row],[Compras]]-Tabela5[[#This Row],[Vendas]]</f>
        <v>0</v>
      </c>
    </row>
    <row r="53" spans="2:6" x14ac:dyDescent="0.25">
      <c r="C53">
        <f t="shared" si="0"/>
        <v>0</v>
      </c>
      <c r="D53">
        <f>SUMIF(Compra!K:K,Tabela5[[#This Row],[Tipo-Modelo]],Compra!F:F)</f>
        <v>0</v>
      </c>
      <c r="E53">
        <f>SUMIF(Venda!K:K,Tabela5[[#This Row],[Tipo-Modelo]],Venda!F:F)</f>
        <v>0</v>
      </c>
      <c r="F53">
        <f>Tabela5[[#This Row],[Compras]]-Tabela5[[#This Row],[Vendas]]</f>
        <v>0</v>
      </c>
    </row>
    <row r="54" spans="2:6" x14ac:dyDescent="0.25">
      <c r="C54">
        <f t="shared" si="0"/>
        <v>0</v>
      </c>
      <c r="D54">
        <f>SUMIF(Compra!K:K,Tabela5[[#This Row],[Tipo-Modelo]],Compra!F:F)</f>
        <v>0</v>
      </c>
      <c r="E54">
        <f>SUMIF(Venda!K:K,Tabela5[[#This Row],[Tipo-Modelo]],Venda!F:F)</f>
        <v>0</v>
      </c>
      <c r="F54">
        <f>Tabela5[[#This Row],[Compras]]-Tabela5[[#This Row],[Vendas]]</f>
        <v>0</v>
      </c>
    </row>
    <row r="55" spans="2:6" x14ac:dyDescent="0.25">
      <c r="C55">
        <f t="shared" si="0"/>
        <v>0</v>
      </c>
      <c r="D55">
        <f>SUMIF(Compra!K:K,Tabela5[[#This Row],[Tipo-Modelo]],Compra!F:F)</f>
        <v>0</v>
      </c>
      <c r="E55">
        <f>SUMIF(Venda!K:K,Tabela5[[#This Row],[Tipo-Modelo]],Venda!F:F)</f>
        <v>0</v>
      </c>
      <c r="F55">
        <f>Tabela5[[#This Row],[Compras]]-Tabela5[[#This Row],[Vendas]]</f>
        <v>0</v>
      </c>
    </row>
    <row r="56" spans="2:6" x14ac:dyDescent="0.25">
      <c r="C56">
        <f t="shared" si="0"/>
        <v>0</v>
      </c>
      <c r="D56">
        <f>SUMIF(Compra!K:K,Tabela5[[#This Row],[Tipo-Modelo]],Compra!F:F)</f>
        <v>0</v>
      </c>
      <c r="E56">
        <f>SUMIF(Venda!K:K,Tabela5[[#This Row],[Tipo-Modelo]],Venda!F:F)</f>
        <v>0</v>
      </c>
      <c r="F56">
        <f>Tabela5[[#This Row],[Compras]]-Tabela5[[#This Row],[Vendas]]</f>
        <v>0</v>
      </c>
    </row>
    <row r="57" spans="2:6" x14ac:dyDescent="0.25">
      <c r="C57">
        <f t="shared" si="0"/>
        <v>0</v>
      </c>
      <c r="D57">
        <f>SUMIF(Compra!K:K,Tabela5[[#This Row],[Tipo-Modelo]],Compra!F:F)</f>
        <v>0</v>
      </c>
      <c r="E57">
        <f>SUMIF(Venda!K:K,Tabela5[[#This Row],[Tipo-Modelo]],Venda!F:F)</f>
        <v>0</v>
      </c>
      <c r="F57">
        <f>Tabela5[[#This Row],[Compras]]-Tabela5[[#This Row],[Vendas]]</f>
        <v>0</v>
      </c>
    </row>
    <row r="58" spans="2:6" x14ac:dyDescent="0.25">
      <c r="C58">
        <f t="shared" si="0"/>
        <v>0</v>
      </c>
      <c r="D58">
        <f>SUMIF(Compra!K:K,Tabela5[[#This Row],[Tipo-Modelo]],Compra!F:F)</f>
        <v>0</v>
      </c>
      <c r="E58">
        <f>SUMIF(Venda!K:K,Tabela5[[#This Row],[Tipo-Modelo]],Venda!F:F)</f>
        <v>0</v>
      </c>
      <c r="F58">
        <f>Tabela5[[#This Row],[Compras]]-Tabela5[[#This Row],[Vendas]]</f>
        <v>0</v>
      </c>
    </row>
    <row r="59" spans="2:6" x14ac:dyDescent="0.25">
      <c r="C59">
        <f t="shared" si="0"/>
        <v>0</v>
      </c>
      <c r="D59">
        <f>SUMIF(Compra!K:K,Tabela5[[#This Row],[Tipo-Modelo]],Compra!F:F)</f>
        <v>0</v>
      </c>
      <c r="E59">
        <f>SUMIF(Venda!K:K,Tabela5[[#This Row],[Tipo-Modelo]],Venda!F:F)</f>
        <v>0</v>
      </c>
      <c r="F59">
        <f>Tabela5[[#This Row],[Compras]]-Tabela5[[#This Row],[Vendas]]</f>
        <v>0</v>
      </c>
    </row>
    <row r="60" spans="2:6" x14ac:dyDescent="0.25">
      <c r="C60">
        <f t="shared" si="0"/>
        <v>0</v>
      </c>
      <c r="D60">
        <f>SUMIF(Compra!K:K,Tabela5[[#This Row],[Tipo-Modelo]],Compra!F:F)</f>
        <v>0</v>
      </c>
      <c r="E60">
        <f>SUMIF(Venda!K:K,Tabela5[[#This Row],[Tipo-Modelo]],Venda!F:F)</f>
        <v>0</v>
      </c>
      <c r="F60">
        <f>Tabela5[[#This Row],[Compras]]-Tabela5[[#This Row],[Vendas]]</f>
        <v>0</v>
      </c>
    </row>
    <row r="61" spans="2:6" x14ac:dyDescent="0.25">
      <c r="C61">
        <f t="shared" si="0"/>
        <v>0</v>
      </c>
      <c r="D61">
        <f>SUMIF(Compra!K:K,Tabela5[[#This Row],[Tipo-Modelo]],Compra!F:F)</f>
        <v>0</v>
      </c>
      <c r="E61">
        <f>SUMIF(Venda!K:K,Tabela5[[#This Row],[Tipo-Modelo]],Venda!F:F)</f>
        <v>0</v>
      </c>
      <c r="F61">
        <f>Tabela5[[#This Row],[Compras]]-Tabela5[[#This Row],[Vendas]]</f>
        <v>0</v>
      </c>
    </row>
    <row r="62" spans="2:6" x14ac:dyDescent="0.25">
      <c r="C62">
        <f t="shared" si="0"/>
        <v>0</v>
      </c>
      <c r="D62">
        <f>SUMIF(Compra!K:K,Tabela5[[#This Row],[Tipo-Modelo]],Compra!F:F)</f>
        <v>0</v>
      </c>
      <c r="E62">
        <f>SUMIF(Venda!K:K,Tabela5[[#This Row],[Tipo-Modelo]],Venda!F:F)</f>
        <v>0</v>
      </c>
      <c r="F62">
        <f>Tabela5[[#This Row],[Compras]]-Tabela5[[#This Row],[Vendas]]</f>
        <v>0</v>
      </c>
    </row>
    <row r="63" spans="2:6" x14ac:dyDescent="0.25">
      <c r="C63">
        <f t="shared" si="0"/>
        <v>0</v>
      </c>
      <c r="D63">
        <f>SUMIF(Compra!K:K,Tabela5[[#This Row],[Tipo-Modelo]],Compra!F:F)</f>
        <v>0</v>
      </c>
      <c r="E63">
        <f>SUMIF(Venda!K:K,Tabela5[[#This Row],[Tipo-Modelo]],Venda!F:F)</f>
        <v>0</v>
      </c>
      <c r="F63">
        <f>Tabela5[[#This Row],[Compras]]-Tabela5[[#This Row],[Vendas]]</f>
        <v>0</v>
      </c>
    </row>
    <row r="64" spans="2:6" x14ac:dyDescent="0.25">
      <c r="C64">
        <f t="shared" si="0"/>
        <v>0</v>
      </c>
      <c r="D64">
        <f>SUMIF(Compra!K:K,Tabela5[[#This Row],[Tipo-Modelo]],Compra!F:F)</f>
        <v>0</v>
      </c>
      <c r="E64">
        <f>SUMIF(Venda!K:K,Tabela5[[#This Row],[Tipo-Modelo]],Venda!F:F)</f>
        <v>0</v>
      </c>
      <c r="F64">
        <f>Tabela5[[#This Row],[Compras]]-Tabela5[[#This Row],[Vendas]]</f>
        <v>0</v>
      </c>
    </row>
    <row r="65" spans="3:6" x14ac:dyDescent="0.25">
      <c r="C65">
        <f t="shared" si="0"/>
        <v>0</v>
      </c>
      <c r="D65">
        <f>SUMIF(Compra!K:K,Tabela5[[#This Row],[Tipo-Modelo]],Compra!F:F)</f>
        <v>0</v>
      </c>
      <c r="E65">
        <f>SUMIF(Venda!K:K,Tabela5[[#This Row],[Tipo-Modelo]],Venda!F:F)</f>
        <v>0</v>
      </c>
      <c r="F65">
        <f>Tabela5[[#This Row],[Compras]]-Tabela5[[#This Row],[Vendas]]</f>
        <v>0</v>
      </c>
    </row>
    <row r="66" spans="3:6" x14ac:dyDescent="0.25">
      <c r="C66">
        <f t="shared" si="0"/>
        <v>0</v>
      </c>
      <c r="D66">
        <f>SUMIF(Compra!K:K,Tabela5[[#This Row],[Tipo-Modelo]],Compra!F:F)</f>
        <v>0</v>
      </c>
      <c r="E66">
        <f>SUMIF(Venda!K:K,Tabela5[[#This Row],[Tipo-Modelo]],Venda!F:F)</f>
        <v>0</v>
      </c>
      <c r="F66">
        <f>Tabela5[[#This Row],[Compras]]-Tabela5[[#This Row],[Vendas]]</f>
        <v>0</v>
      </c>
    </row>
    <row r="67" spans="3:6" x14ac:dyDescent="0.25">
      <c r="C67">
        <f t="shared" si="0"/>
        <v>0</v>
      </c>
      <c r="D67">
        <f>SUMIF(Compra!K:K,Tabela5[[#This Row],[Tipo-Modelo]],Compra!F:F)</f>
        <v>0</v>
      </c>
      <c r="E67">
        <f>SUMIF(Venda!K:K,Tabela5[[#This Row],[Tipo-Modelo]],Venda!F:F)</f>
        <v>0</v>
      </c>
      <c r="F67">
        <f>Tabela5[[#This Row],[Compras]]-Tabela5[[#This Row],[Vendas]]</f>
        <v>0</v>
      </c>
    </row>
    <row r="68" spans="3:6" x14ac:dyDescent="0.25">
      <c r="C68">
        <f t="shared" si="0"/>
        <v>0</v>
      </c>
      <c r="D68">
        <f>SUMIF(Compra!K:K,Tabela5[[#This Row],[Tipo-Modelo]],Compra!F:F)</f>
        <v>0</v>
      </c>
      <c r="E68">
        <f>SUMIF(Venda!K:K,Tabela5[[#This Row],[Tipo-Modelo]],Venda!F:F)</f>
        <v>0</v>
      </c>
      <c r="F68">
        <f>Tabela5[[#This Row],[Compras]]-Tabela5[[#This Row],[Vendas]]</f>
        <v>0</v>
      </c>
    </row>
    <row r="69" spans="3:6" x14ac:dyDescent="0.25">
      <c r="C69">
        <f t="shared" si="0"/>
        <v>0</v>
      </c>
      <c r="D69">
        <f>SUMIF(Compra!K:K,Tabela5[[#This Row],[Tipo-Modelo]],Compra!F:F)</f>
        <v>0</v>
      </c>
      <c r="E69">
        <f>SUMIF(Venda!K:K,Tabela5[[#This Row],[Tipo-Modelo]],Venda!F:F)</f>
        <v>0</v>
      </c>
      <c r="F69">
        <f>Tabela5[[#This Row],[Compras]]-Tabela5[[#This Row],[Vendas]]</f>
        <v>0</v>
      </c>
    </row>
    <row r="70" spans="3:6" x14ac:dyDescent="0.25">
      <c r="C70">
        <f t="shared" si="0"/>
        <v>0</v>
      </c>
      <c r="D70">
        <f>SUMIF(Compra!K:K,Tabela5[[#This Row],[Tipo-Modelo]],Compra!F:F)</f>
        <v>0</v>
      </c>
      <c r="E70">
        <f>SUMIF(Venda!K:K,Tabela5[[#This Row],[Tipo-Modelo]],Venda!F:F)</f>
        <v>0</v>
      </c>
      <c r="F70">
        <f>Tabela5[[#This Row],[Compras]]-Tabela5[[#This Row],[Vendas]]</f>
        <v>0</v>
      </c>
    </row>
    <row r="71" spans="3:6" x14ac:dyDescent="0.25">
      <c r="C71">
        <f t="shared" ref="C71:C134" si="1">B71</f>
        <v>0</v>
      </c>
      <c r="D71">
        <f>SUMIF(Compra!K:K,Tabela5[[#This Row],[Tipo-Modelo]],Compra!F:F)</f>
        <v>0</v>
      </c>
      <c r="E71">
        <f>SUMIF(Venda!K:K,Tabela5[[#This Row],[Tipo-Modelo]],Venda!F:F)</f>
        <v>0</v>
      </c>
      <c r="F71">
        <f>Tabela5[[#This Row],[Compras]]-Tabela5[[#This Row],[Vendas]]</f>
        <v>0</v>
      </c>
    </row>
    <row r="72" spans="3:6" x14ac:dyDescent="0.25">
      <c r="C72">
        <f t="shared" si="1"/>
        <v>0</v>
      </c>
      <c r="D72">
        <f>SUMIF(Compra!K:K,Tabela5[[#This Row],[Tipo-Modelo]],Compra!F:F)</f>
        <v>0</v>
      </c>
      <c r="E72">
        <f>SUMIF(Venda!K:K,Tabela5[[#This Row],[Tipo-Modelo]],Venda!F:F)</f>
        <v>0</v>
      </c>
      <c r="F72">
        <f>Tabela5[[#This Row],[Compras]]-Tabela5[[#This Row],[Vendas]]</f>
        <v>0</v>
      </c>
    </row>
    <row r="73" spans="3:6" x14ac:dyDescent="0.25">
      <c r="C73">
        <f t="shared" si="1"/>
        <v>0</v>
      </c>
      <c r="D73">
        <f>SUMIF(Compra!K:K,Tabela5[[#This Row],[Tipo-Modelo]],Compra!F:F)</f>
        <v>0</v>
      </c>
      <c r="E73">
        <f>SUMIF(Venda!K:K,Tabela5[[#This Row],[Tipo-Modelo]],Venda!F:F)</f>
        <v>0</v>
      </c>
      <c r="F73">
        <f>Tabela5[[#This Row],[Compras]]-Tabela5[[#This Row],[Vendas]]</f>
        <v>0</v>
      </c>
    </row>
    <row r="74" spans="3:6" x14ac:dyDescent="0.25">
      <c r="C74">
        <f t="shared" si="1"/>
        <v>0</v>
      </c>
      <c r="D74">
        <f>SUMIF(Compra!K:K,Tabela5[[#This Row],[Tipo-Modelo]],Compra!F:F)</f>
        <v>0</v>
      </c>
      <c r="E74">
        <f>SUMIF(Venda!K:K,Tabela5[[#This Row],[Tipo-Modelo]],Venda!F:F)</f>
        <v>0</v>
      </c>
      <c r="F74">
        <f>Tabela5[[#This Row],[Compras]]-Tabela5[[#This Row],[Vendas]]</f>
        <v>0</v>
      </c>
    </row>
    <row r="75" spans="3:6" x14ac:dyDescent="0.25">
      <c r="C75">
        <f t="shared" si="1"/>
        <v>0</v>
      </c>
      <c r="D75">
        <f>SUMIF(Compra!K:K,Tabela5[[#This Row],[Tipo-Modelo]],Compra!F:F)</f>
        <v>0</v>
      </c>
      <c r="E75">
        <f>SUMIF(Venda!K:K,Tabela5[[#This Row],[Tipo-Modelo]],Venda!F:F)</f>
        <v>0</v>
      </c>
      <c r="F75">
        <f>Tabela5[[#This Row],[Compras]]-Tabela5[[#This Row],[Vendas]]</f>
        <v>0</v>
      </c>
    </row>
    <row r="76" spans="3:6" x14ac:dyDescent="0.25">
      <c r="C76">
        <f t="shared" si="1"/>
        <v>0</v>
      </c>
      <c r="D76">
        <f>SUMIF(Compra!K:K,Tabela5[[#This Row],[Tipo-Modelo]],Compra!F:F)</f>
        <v>0</v>
      </c>
      <c r="E76">
        <f>SUMIF(Venda!K:K,Tabela5[[#This Row],[Tipo-Modelo]],Venda!F:F)</f>
        <v>0</v>
      </c>
      <c r="F76">
        <f>Tabela5[[#This Row],[Compras]]-Tabela5[[#This Row],[Vendas]]</f>
        <v>0</v>
      </c>
    </row>
    <row r="77" spans="3:6" x14ac:dyDescent="0.25">
      <c r="C77">
        <f t="shared" si="1"/>
        <v>0</v>
      </c>
      <c r="D77">
        <f>SUMIF(Compra!K:K,Tabela5[[#This Row],[Tipo-Modelo]],Compra!F:F)</f>
        <v>0</v>
      </c>
      <c r="E77">
        <f>SUMIF(Venda!K:K,Tabela5[[#This Row],[Tipo-Modelo]],Venda!F:F)</f>
        <v>0</v>
      </c>
      <c r="F77">
        <f>Tabela5[[#This Row],[Compras]]-Tabela5[[#This Row],[Vendas]]</f>
        <v>0</v>
      </c>
    </row>
    <row r="78" spans="3:6" x14ac:dyDescent="0.25">
      <c r="C78">
        <f t="shared" si="1"/>
        <v>0</v>
      </c>
      <c r="D78">
        <f>SUMIF(Compra!K:K,Tabela5[[#This Row],[Tipo-Modelo]],Compra!F:F)</f>
        <v>0</v>
      </c>
      <c r="E78">
        <f>SUMIF(Venda!K:K,Tabela5[[#This Row],[Tipo-Modelo]],Venda!F:F)</f>
        <v>0</v>
      </c>
      <c r="F78">
        <f>Tabela5[[#This Row],[Compras]]-Tabela5[[#This Row],[Vendas]]</f>
        <v>0</v>
      </c>
    </row>
    <row r="79" spans="3:6" x14ac:dyDescent="0.25">
      <c r="C79">
        <f t="shared" si="1"/>
        <v>0</v>
      </c>
      <c r="D79">
        <f>SUMIF(Compra!K:K,Tabela5[[#This Row],[Tipo-Modelo]],Compra!F:F)</f>
        <v>0</v>
      </c>
      <c r="E79">
        <f>SUMIF(Venda!K:K,Tabela5[[#This Row],[Tipo-Modelo]],Venda!F:F)</f>
        <v>0</v>
      </c>
      <c r="F79">
        <f>Tabela5[[#This Row],[Compras]]-Tabela5[[#This Row],[Vendas]]</f>
        <v>0</v>
      </c>
    </row>
    <row r="80" spans="3:6" x14ac:dyDescent="0.25">
      <c r="C80">
        <f t="shared" si="1"/>
        <v>0</v>
      </c>
      <c r="D80">
        <f>SUMIF(Compra!K:K,Tabela5[[#This Row],[Tipo-Modelo]],Compra!F:F)</f>
        <v>0</v>
      </c>
      <c r="E80">
        <f>SUMIF(Venda!K:K,Tabela5[[#This Row],[Tipo-Modelo]],Venda!F:F)</f>
        <v>0</v>
      </c>
      <c r="F80">
        <f>Tabela5[[#This Row],[Compras]]-Tabela5[[#This Row],[Vendas]]</f>
        <v>0</v>
      </c>
    </row>
    <row r="81" spans="3:6" x14ac:dyDescent="0.25">
      <c r="C81">
        <f t="shared" si="1"/>
        <v>0</v>
      </c>
      <c r="D81">
        <f>SUMIF(Compra!K:K,Tabela5[[#This Row],[Tipo-Modelo]],Compra!F:F)</f>
        <v>0</v>
      </c>
      <c r="E81">
        <f>SUMIF(Venda!K:K,Tabela5[[#This Row],[Tipo-Modelo]],Venda!F:F)</f>
        <v>0</v>
      </c>
      <c r="F81">
        <f>Tabela5[[#This Row],[Compras]]-Tabela5[[#This Row],[Vendas]]</f>
        <v>0</v>
      </c>
    </row>
    <row r="82" spans="3:6" x14ac:dyDescent="0.25">
      <c r="C82">
        <f t="shared" si="1"/>
        <v>0</v>
      </c>
      <c r="D82">
        <f>SUMIF(Compra!K:K,Tabela5[[#This Row],[Tipo-Modelo]],Compra!F:F)</f>
        <v>0</v>
      </c>
      <c r="E82">
        <f>SUMIF(Venda!K:K,Tabela5[[#This Row],[Tipo-Modelo]],Venda!F:F)</f>
        <v>0</v>
      </c>
      <c r="F82">
        <f>Tabela5[[#This Row],[Compras]]-Tabela5[[#This Row],[Vendas]]</f>
        <v>0</v>
      </c>
    </row>
    <row r="83" spans="3:6" x14ac:dyDescent="0.25">
      <c r="C83">
        <f t="shared" si="1"/>
        <v>0</v>
      </c>
      <c r="D83">
        <f>SUMIF(Compra!K:K,Tabela5[[#This Row],[Tipo-Modelo]],Compra!F:F)</f>
        <v>0</v>
      </c>
      <c r="E83">
        <f>SUMIF(Venda!K:K,Tabela5[[#This Row],[Tipo-Modelo]],Venda!F:F)</f>
        <v>0</v>
      </c>
      <c r="F83">
        <f>Tabela5[[#This Row],[Compras]]-Tabela5[[#This Row],[Vendas]]</f>
        <v>0</v>
      </c>
    </row>
    <row r="84" spans="3:6" x14ac:dyDescent="0.25">
      <c r="C84">
        <f t="shared" si="1"/>
        <v>0</v>
      </c>
      <c r="D84">
        <f>SUMIF(Compra!K:K,Tabela5[[#This Row],[Tipo-Modelo]],Compra!F:F)</f>
        <v>0</v>
      </c>
      <c r="E84">
        <f>SUMIF(Venda!K:K,Tabela5[[#This Row],[Tipo-Modelo]],Venda!F:F)</f>
        <v>0</v>
      </c>
      <c r="F84">
        <f>Tabela5[[#This Row],[Compras]]-Tabela5[[#This Row],[Vendas]]</f>
        <v>0</v>
      </c>
    </row>
    <row r="85" spans="3:6" x14ac:dyDescent="0.25">
      <c r="C85">
        <f t="shared" si="1"/>
        <v>0</v>
      </c>
      <c r="D85">
        <f>SUMIF(Compra!K:K,Tabela5[[#This Row],[Tipo-Modelo]],Compra!F:F)</f>
        <v>0</v>
      </c>
      <c r="E85">
        <f>SUMIF(Venda!K:K,Tabela5[[#This Row],[Tipo-Modelo]],Venda!F:F)</f>
        <v>0</v>
      </c>
      <c r="F85">
        <f>Tabela5[[#This Row],[Compras]]-Tabela5[[#This Row],[Vendas]]</f>
        <v>0</v>
      </c>
    </row>
    <row r="86" spans="3:6" x14ac:dyDescent="0.25">
      <c r="C86">
        <f t="shared" si="1"/>
        <v>0</v>
      </c>
      <c r="D86">
        <f>SUMIF(Compra!K:K,Tabela5[[#This Row],[Tipo-Modelo]],Compra!F:F)</f>
        <v>0</v>
      </c>
      <c r="E86">
        <f>SUMIF(Venda!K:K,Tabela5[[#This Row],[Tipo-Modelo]],Venda!F:F)</f>
        <v>0</v>
      </c>
      <c r="F86">
        <f>Tabela5[[#This Row],[Compras]]-Tabela5[[#This Row],[Vendas]]</f>
        <v>0</v>
      </c>
    </row>
    <row r="87" spans="3:6" x14ac:dyDescent="0.25">
      <c r="C87">
        <f t="shared" si="1"/>
        <v>0</v>
      </c>
      <c r="D87">
        <f>SUMIF(Compra!K:K,Tabela5[[#This Row],[Tipo-Modelo]],Compra!F:F)</f>
        <v>0</v>
      </c>
      <c r="E87">
        <f>SUMIF(Venda!K:K,Tabela5[[#This Row],[Tipo-Modelo]],Venda!F:F)</f>
        <v>0</v>
      </c>
      <c r="F87">
        <f>Tabela5[[#This Row],[Compras]]-Tabela5[[#This Row],[Vendas]]</f>
        <v>0</v>
      </c>
    </row>
    <row r="88" spans="3:6" x14ac:dyDescent="0.25">
      <c r="C88">
        <f t="shared" si="1"/>
        <v>0</v>
      </c>
      <c r="D88">
        <f>SUMIF(Compra!K:K,Tabela5[[#This Row],[Tipo-Modelo]],Compra!F:F)</f>
        <v>0</v>
      </c>
      <c r="E88">
        <f>SUMIF(Venda!K:K,Tabela5[[#This Row],[Tipo-Modelo]],Venda!F:F)</f>
        <v>0</v>
      </c>
      <c r="F88">
        <f>Tabela5[[#This Row],[Compras]]-Tabela5[[#This Row],[Vendas]]</f>
        <v>0</v>
      </c>
    </row>
    <row r="89" spans="3:6" x14ac:dyDescent="0.25">
      <c r="C89">
        <f t="shared" si="1"/>
        <v>0</v>
      </c>
      <c r="D89">
        <f>SUMIF(Compra!K:K,Tabela5[[#This Row],[Tipo-Modelo]],Compra!F:F)</f>
        <v>0</v>
      </c>
      <c r="E89">
        <f>SUMIF(Venda!K:K,Tabela5[[#This Row],[Tipo-Modelo]],Venda!F:F)</f>
        <v>0</v>
      </c>
      <c r="F89">
        <f>Tabela5[[#This Row],[Compras]]-Tabela5[[#This Row],[Vendas]]</f>
        <v>0</v>
      </c>
    </row>
    <row r="90" spans="3:6" x14ac:dyDescent="0.25">
      <c r="C90">
        <f t="shared" si="1"/>
        <v>0</v>
      </c>
      <c r="D90">
        <f>SUMIF(Compra!K:K,Tabela5[[#This Row],[Tipo-Modelo]],Compra!F:F)</f>
        <v>0</v>
      </c>
      <c r="E90">
        <f>SUMIF(Venda!K:K,Tabela5[[#This Row],[Tipo-Modelo]],Venda!F:F)</f>
        <v>0</v>
      </c>
      <c r="F90">
        <f>Tabela5[[#This Row],[Compras]]-Tabela5[[#This Row],[Vendas]]</f>
        <v>0</v>
      </c>
    </row>
    <row r="91" spans="3:6" x14ac:dyDescent="0.25">
      <c r="C91">
        <f t="shared" si="1"/>
        <v>0</v>
      </c>
      <c r="D91">
        <f>SUMIF(Compra!K:K,Tabela5[[#This Row],[Tipo-Modelo]],Compra!F:F)</f>
        <v>0</v>
      </c>
      <c r="E91">
        <f>SUMIF(Venda!K:K,Tabela5[[#This Row],[Tipo-Modelo]],Venda!F:F)</f>
        <v>0</v>
      </c>
      <c r="F91">
        <f>Tabela5[[#This Row],[Compras]]-Tabela5[[#This Row],[Vendas]]</f>
        <v>0</v>
      </c>
    </row>
    <row r="92" spans="3:6" x14ac:dyDescent="0.25">
      <c r="C92">
        <f t="shared" si="1"/>
        <v>0</v>
      </c>
      <c r="D92">
        <f>SUMIF(Compra!K:K,Tabela5[[#This Row],[Tipo-Modelo]],Compra!F:F)</f>
        <v>0</v>
      </c>
      <c r="E92">
        <f>SUMIF(Venda!K:K,Tabela5[[#This Row],[Tipo-Modelo]],Venda!F:F)</f>
        <v>0</v>
      </c>
      <c r="F92">
        <f>Tabela5[[#This Row],[Compras]]-Tabela5[[#This Row],[Vendas]]</f>
        <v>0</v>
      </c>
    </row>
    <row r="93" spans="3:6" x14ac:dyDescent="0.25">
      <c r="C93">
        <f t="shared" si="1"/>
        <v>0</v>
      </c>
      <c r="D93">
        <f>SUMIF(Compra!K:K,Tabela5[[#This Row],[Tipo-Modelo]],Compra!F:F)</f>
        <v>0</v>
      </c>
      <c r="E93">
        <f>SUMIF(Venda!K:K,Tabela5[[#This Row],[Tipo-Modelo]],Venda!F:F)</f>
        <v>0</v>
      </c>
      <c r="F93">
        <f>Tabela5[[#This Row],[Compras]]-Tabela5[[#This Row],[Vendas]]</f>
        <v>0</v>
      </c>
    </row>
    <row r="94" spans="3:6" x14ac:dyDescent="0.25">
      <c r="C94">
        <f t="shared" si="1"/>
        <v>0</v>
      </c>
      <c r="D94">
        <f>SUMIF(Compra!K:K,Tabela5[[#This Row],[Tipo-Modelo]],Compra!F:F)</f>
        <v>0</v>
      </c>
      <c r="E94">
        <f>SUMIF(Venda!K:K,Tabela5[[#This Row],[Tipo-Modelo]],Venda!F:F)</f>
        <v>0</v>
      </c>
      <c r="F94">
        <f>Tabela5[[#This Row],[Compras]]-Tabela5[[#This Row],[Vendas]]</f>
        <v>0</v>
      </c>
    </row>
    <row r="95" spans="3:6" x14ac:dyDescent="0.25">
      <c r="C95">
        <f t="shared" si="1"/>
        <v>0</v>
      </c>
      <c r="D95">
        <f>SUMIF(Compra!K:K,Tabela5[[#This Row],[Tipo-Modelo]],Compra!F:F)</f>
        <v>0</v>
      </c>
      <c r="E95">
        <f>SUMIF(Venda!K:K,Tabela5[[#This Row],[Tipo-Modelo]],Venda!F:F)</f>
        <v>0</v>
      </c>
      <c r="F95">
        <f>Tabela5[[#This Row],[Compras]]-Tabela5[[#This Row],[Vendas]]</f>
        <v>0</v>
      </c>
    </row>
    <row r="96" spans="3:6" x14ac:dyDescent="0.25">
      <c r="C96">
        <f t="shared" si="1"/>
        <v>0</v>
      </c>
      <c r="D96">
        <f>SUMIF(Compra!K:K,Tabela5[[#This Row],[Tipo-Modelo]],Compra!F:F)</f>
        <v>0</v>
      </c>
      <c r="E96">
        <f>SUMIF(Venda!K:K,Tabela5[[#This Row],[Tipo-Modelo]],Venda!F:F)</f>
        <v>0</v>
      </c>
      <c r="F96">
        <f>Tabela5[[#This Row],[Compras]]-Tabela5[[#This Row],[Vendas]]</f>
        <v>0</v>
      </c>
    </row>
    <row r="97" spans="3:6" x14ac:dyDescent="0.25">
      <c r="C97">
        <f t="shared" si="1"/>
        <v>0</v>
      </c>
      <c r="D97">
        <f>SUMIF(Compra!K:K,Tabela5[[#This Row],[Tipo-Modelo]],Compra!F:F)</f>
        <v>0</v>
      </c>
      <c r="E97">
        <f>SUMIF(Venda!K:K,Tabela5[[#This Row],[Tipo-Modelo]],Venda!F:F)</f>
        <v>0</v>
      </c>
      <c r="F97">
        <f>Tabela5[[#This Row],[Compras]]-Tabela5[[#This Row],[Vendas]]</f>
        <v>0</v>
      </c>
    </row>
    <row r="98" spans="3:6" x14ac:dyDescent="0.25">
      <c r="C98">
        <f t="shared" si="1"/>
        <v>0</v>
      </c>
      <c r="D98">
        <f>SUMIF(Compra!K:K,Tabela5[[#This Row],[Tipo-Modelo]],Compra!F:F)</f>
        <v>0</v>
      </c>
      <c r="E98">
        <f>SUMIF(Venda!K:K,Tabela5[[#This Row],[Tipo-Modelo]],Venda!F:F)</f>
        <v>0</v>
      </c>
      <c r="F98">
        <f>Tabela5[[#This Row],[Compras]]-Tabela5[[#This Row],[Vendas]]</f>
        <v>0</v>
      </c>
    </row>
    <row r="99" spans="3:6" x14ac:dyDescent="0.25">
      <c r="C99">
        <f t="shared" si="1"/>
        <v>0</v>
      </c>
      <c r="D99">
        <f>SUMIF(Compra!K:K,Tabela5[[#This Row],[Tipo-Modelo]],Compra!F:F)</f>
        <v>0</v>
      </c>
      <c r="E99">
        <f>SUMIF(Venda!K:K,Tabela5[[#This Row],[Tipo-Modelo]],Venda!F:F)</f>
        <v>0</v>
      </c>
      <c r="F99">
        <f>Tabela5[[#This Row],[Compras]]-Tabela5[[#This Row],[Vendas]]</f>
        <v>0</v>
      </c>
    </row>
    <row r="100" spans="3:6" x14ac:dyDescent="0.25">
      <c r="C100">
        <f t="shared" si="1"/>
        <v>0</v>
      </c>
      <c r="D100">
        <f>SUMIF(Compra!K:K,Tabela5[[#This Row],[Tipo-Modelo]],Compra!F:F)</f>
        <v>0</v>
      </c>
      <c r="E100">
        <f>SUMIF(Venda!K:K,Tabela5[[#This Row],[Tipo-Modelo]],Venda!F:F)</f>
        <v>0</v>
      </c>
      <c r="F100">
        <f>Tabela5[[#This Row],[Compras]]-Tabela5[[#This Row],[Vendas]]</f>
        <v>0</v>
      </c>
    </row>
    <row r="101" spans="3:6" x14ac:dyDescent="0.25">
      <c r="C101">
        <f t="shared" si="1"/>
        <v>0</v>
      </c>
      <c r="D101">
        <f>SUMIF(Compra!K:K,Tabela5[[#This Row],[Tipo-Modelo]],Compra!F:F)</f>
        <v>0</v>
      </c>
      <c r="E101">
        <f>SUMIF(Venda!K:K,Tabela5[[#This Row],[Tipo-Modelo]],Venda!F:F)</f>
        <v>0</v>
      </c>
      <c r="F101">
        <f>Tabela5[[#This Row],[Compras]]-Tabela5[[#This Row],[Vendas]]</f>
        <v>0</v>
      </c>
    </row>
    <row r="102" spans="3:6" x14ac:dyDescent="0.25">
      <c r="C102">
        <f t="shared" si="1"/>
        <v>0</v>
      </c>
      <c r="D102">
        <f>SUMIF(Compra!K:K,Tabela5[[#This Row],[Tipo-Modelo]],Compra!F:F)</f>
        <v>0</v>
      </c>
      <c r="E102">
        <f>SUMIF(Venda!K:K,Tabela5[[#This Row],[Tipo-Modelo]],Venda!F:F)</f>
        <v>0</v>
      </c>
      <c r="F102">
        <f>Tabela5[[#This Row],[Compras]]-Tabela5[[#This Row],[Vendas]]</f>
        <v>0</v>
      </c>
    </row>
    <row r="103" spans="3:6" x14ac:dyDescent="0.25">
      <c r="C103">
        <f t="shared" si="1"/>
        <v>0</v>
      </c>
      <c r="D103">
        <f>SUMIF(Compra!K:K,Tabela5[[#This Row],[Tipo-Modelo]],Compra!F:F)</f>
        <v>0</v>
      </c>
      <c r="E103">
        <f>SUMIF(Venda!K:K,Tabela5[[#This Row],[Tipo-Modelo]],Venda!F:F)</f>
        <v>0</v>
      </c>
      <c r="F103">
        <f>Tabela5[[#This Row],[Compras]]-Tabela5[[#This Row],[Vendas]]</f>
        <v>0</v>
      </c>
    </row>
    <row r="104" spans="3:6" x14ac:dyDescent="0.25">
      <c r="C104">
        <f t="shared" si="1"/>
        <v>0</v>
      </c>
      <c r="D104">
        <f>SUMIF(Compra!K:K,Tabela5[[#This Row],[Tipo-Modelo]],Compra!F:F)</f>
        <v>0</v>
      </c>
      <c r="E104">
        <f>SUMIF(Venda!K:K,Tabela5[[#This Row],[Tipo-Modelo]],Venda!F:F)</f>
        <v>0</v>
      </c>
      <c r="F104">
        <f>Tabela5[[#This Row],[Compras]]-Tabela5[[#This Row],[Vendas]]</f>
        <v>0</v>
      </c>
    </row>
    <row r="105" spans="3:6" x14ac:dyDescent="0.25">
      <c r="C105">
        <f t="shared" si="1"/>
        <v>0</v>
      </c>
      <c r="D105">
        <f>SUMIF(Compra!K:K,Tabela5[[#This Row],[Tipo-Modelo]],Compra!F:F)</f>
        <v>0</v>
      </c>
      <c r="E105">
        <f>SUMIF(Venda!K:K,Tabela5[[#This Row],[Tipo-Modelo]],Venda!F:F)</f>
        <v>0</v>
      </c>
      <c r="F105">
        <f>Tabela5[[#This Row],[Compras]]-Tabela5[[#This Row],[Vendas]]</f>
        <v>0</v>
      </c>
    </row>
    <row r="106" spans="3:6" x14ac:dyDescent="0.25">
      <c r="C106">
        <f t="shared" si="1"/>
        <v>0</v>
      </c>
      <c r="D106">
        <f>SUMIF(Compra!K:K,Tabela5[[#This Row],[Tipo-Modelo]],Compra!F:F)</f>
        <v>0</v>
      </c>
      <c r="E106">
        <f>SUMIF(Venda!K:K,Tabela5[[#This Row],[Tipo-Modelo]],Venda!F:F)</f>
        <v>0</v>
      </c>
      <c r="F106">
        <f>Tabela5[[#This Row],[Compras]]-Tabela5[[#This Row],[Vendas]]</f>
        <v>0</v>
      </c>
    </row>
    <row r="107" spans="3:6" x14ac:dyDescent="0.25">
      <c r="C107">
        <f t="shared" si="1"/>
        <v>0</v>
      </c>
      <c r="D107">
        <f>SUMIF(Compra!K:K,Tabela5[[#This Row],[Tipo-Modelo]],Compra!F:F)</f>
        <v>0</v>
      </c>
      <c r="E107">
        <f>SUMIF(Venda!K:K,Tabela5[[#This Row],[Tipo-Modelo]],Venda!F:F)</f>
        <v>0</v>
      </c>
      <c r="F107">
        <f>Tabela5[[#This Row],[Compras]]-Tabela5[[#This Row],[Vendas]]</f>
        <v>0</v>
      </c>
    </row>
    <row r="108" spans="3:6" x14ac:dyDescent="0.25">
      <c r="C108">
        <f t="shared" si="1"/>
        <v>0</v>
      </c>
      <c r="D108">
        <f>SUMIF(Compra!K:K,Tabela5[[#This Row],[Tipo-Modelo]],Compra!F:F)</f>
        <v>0</v>
      </c>
      <c r="E108">
        <f>SUMIF(Venda!K:K,Tabela5[[#This Row],[Tipo-Modelo]],Venda!F:F)</f>
        <v>0</v>
      </c>
      <c r="F108">
        <f>Tabela5[[#This Row],[Compras]]-Tabela5[[#This Row],[Vendas]]</f>
        <v>0</v>
      </c>
    </row>
    <row r="109" spans="3:6" x14ac:dyDescent="0.25">
      <c r="C109">
        <f t="shared" si="1"/>
        <v>0</v>
      </c>
      <c r="D109">
        <f>SUMIF(Compra!K:K,Tabela5[[#This Row],[Tipo-Modelo]],Compra!F:F)</f>
        <v>0</v>
      </c>
      <c r="E109">
        <f>SUMIF(Venda!K:K,Tabela5[[#This Row],[Tipo-Modelo]],Venda!F:F)</f>
        <v>0</v>
      </c>
      <c r="F109">
        <f>Tabela5[[#This Row],[Compras]]-Tabela5[[#This Row],[Vendas]]</f>
        <v>0</v>
      </c>
    </row>
    <row r="110" spans="3:6" x14ac:dyDescent="0.25">
      <c r="C110">
        <f t="shared" si="1"/>
        <v>0</v>
      </c>
      <c r="D110">
        <f>SUMIF(Compra!K:K,Tabela5[[#This Row],[Tipo-Modelo]],Compra!F:F)</f>
        <v>0</v>
      </c>
      <c r="E110">
        <f>SUMIF(Venda!K:K,Tabela5[[#This Row],[Tipo-Modelo]],Venda!F:F)</f>
        <v>0</v>
      </c>
      <c r="F110">
        <f>Tabela5[[#This Row],[Compras]]-Tabela5[[#This Row],[Vendas]]</f>
        <v>0</v>
      </c>
    </row>
    <row r="111" spans="3:6" x14ac:dyDescent="0.25">
      <c r="C111">
        <f t="shared" si="1"/>
        <v>0</v>
      </c>
      <c r="D111">
        <f>SUMIF(Compra!K:K,Tabela5[[#This Row],[Tipo-Modelo]],Compra!F:F)</f>
        <v>0</v>
      </c>
      <c r="E111">
        <f>SUMIF(Venda!K:K,Tabela5[[#This Row],[Tipo-Modelo]],Venda!F:F)</f>
        <v>0</v>
      </c>
      <c r="F111">
        <f>Tabela5[[#This Row],[Compras]]-Tabela5[[#This Row],[Vendas]]</f>
        <v>0</v>
      </c>
    </row>
    <row r="112" spans="3:6" x14ac:dyDescent="0.25">
      <c r="C112">
        <f t="shared" si="1"/>
        <v>0</v>
      </c>
      <c r="D112">
        <f>SUMIF(Compra!K:K,Tabela5[[#This Row],[Tipo-Modelo]],Compra!F:F)</f>
        <v>0</v>
      </c>
      <c r="E112">
        <f>SUMIF(Venda!K:K,Tabela5[[#This Row],[Tipo-Modelo]],Venda!F:F)</f>
        <v>0</v>
      </c>
      <c r="F112">
        <f>Tabela5[[#This Row],[Compras]]-Tabela5[[#This Row],[Vendas]]</f>
        <v>0</v>
      </c>
    </row>
    <row r="113" spans="3:6" x14ac:dyDescent="0.25">
      <c r="C113">
        <f t="shared" si="1"/>
        <v>0</v>
      </c>
      <c r="D113">
        <f>SUMIF(Compra!K:K,Tabela5[[#This Row],[Tipo-Modelo]],Compra!F:F)</f>
        <v>0</v>
      </c>
      <c r="E113">
        <f>SUMIF(Venda!K:K,Tabela5[[#This Row],[Tipo-Modelo]],Venda!F:F)</f>
        <v>0</v>
      </c>
      <c r="F113">
        <f>Tabela5[[#This Row],[Compras]]-Tabela5[[#This Row],[Vendas]]</f>
        <v>0</v>
      </c>
    </row>
    <row r="114" spans="3:6" x14ac:dyDescent="0.25">
      <c r="C114">
        <f t="shared" si="1"/>
        <v>0</v>
      </c>
      <c r="D114">
        <f>SUMIF(Compra!K:K,Tabela5[[#This Row],[Tipo-Modelo]],Compra!F:F)</f>
        <v>0</v>
      </c>
      <c r="E114">
        <f>SUMIF(Venda!K:K,Tabela5[[#This Row],[Tipo-Modelo]],Venda!F:F)</f>
        <v>0</v>
      </c>
      <c r="F114">
        <f>Tabela5[[#This Row],[Compras]]-Tabela5[[#This Row],[Vendas]]</f>
        <v>0</v>
      </c>
    </row>
    <row r="115" spans="3:6" x14ac:dyDescent="0.25">
      <c r="C115">
        <f t="shared" si="1"/>
        <v>0</v>
      </c>
      <c r="D115">
        <f>SUMIF(Compra!K:K,Tabela5[[#This Row],[Tipo-Modelo]],Compra!F:F)</f>
        <v>0</v>
      </c>
      <c r="E115">
        <f>SUMIF(Venda!K:K,Tabela5[[#This Row],[Tipo-Modelo]],Venda!F:F)</f>
        <v>0</v>
      </c>
      <c r="F115">
        <f>Tabela5[[#This Row],[Compras]]-Tabela5[[#This Row],[Vendas]]</f>
        <v>0</v>
      </c>
    </row>
    <row r="116" spans="3:6" x14ac:dyDescent="0.25">
      <c r="C116">
        <f t="shared" si="1"/>
        <v>0</v>
      </c>
      <c r="D116">
        <f>SUMIF(Compra!K:K,Tabela5[[#This Row],[Tipo-Modelo]],Compra!F:F)</f>
        <v>0</v>
      </c>
      <c r="E116">
        <f>SUMIF(Venda!K:K,Tabela5[[#This Row],[Tipo-Modelo]],Venda!F:F)</f>
        <v>0</v>
      </c>
      <c r="F116">
        <f>Tabela5[[#This Row],[Compras]]-Tabela5[[#This Row],[Vendas]]</f>
        <v>0</v>
      </c>
    </row>
    <row r="117" spans="3:6" x14ac:dyDescent="0.25">
      <c r="C117">
        <f t="shared" si="1"/>
        <v>0</v>
      </c>
      <c r="D117">
        <f>SUMIF(Compra!K:K,Tabela5[[#This Row],[Tipo-Modelo]],Compra!F:F)</f>
        <v>0</v>
      </c>
      <c r="E117">
        <f>SUMIF(Venda!K:K,Tabela5[[#This Row],[Tipo-Modelo]],Venda!F:F)</f>
        <v>0</v>
      </c>
      <c r="F117">
        <f>Tabela5[[#This Row],[Compras]]-Tabela5[[#This Row],[Vendas]]</f>
        <v>0</v>
      </c>
    </row>
    <row r="118" spans="3:6" x14ac:dyDescent="0.25">
      <c r="C118">
        <f t="shared" si="1"/>
        <v>0</v>
      </c>
      <c r="D118">
        <f>SUMIF(Compra!K:K,Tabela5[[#This Row],[Tipo-Modelo]],Compra!F:F)</f>
        <v>0</v>
      </c>
      <c r="E118">
        <f>SUMIF(Venda!K:K,Tabela5[[#This Row],[Tipo-Modelo]],Venda!F:F)</f>
        <v>0</v>
      </c>
      <c r="F118">
        <f>Tabela5[[#This Row],[Compras]]-Tabela5[[#This Row],[Vendas]]</f>
        <v>0</v>
      </c>
    </row>
    <row r="119" spans="3:6" x14ac:dyDescent="0.25">
      <c r="C119">
        <f t="shared" si="1"/>
        <v>0</v>
      </c>
      <c r="D119">
        <f>SUMIF(Compra!K:K,Tabela5[[#This Row],[Tipo-Modelo]],Compra!F:F)</f>
        <v>0</v>
      </c>
      <c r="E119">
        <f>SUMIF(Venda!K:K,Tabela5[[#This Row],[Tipo-Modelo]],Venda!F:F)</f>
        <v>0</v>
      </c>
      <c r="F119">
        <f>Tabela5[[#This Row],[Compras]]-Tabela5[[#This Row],[Vendas]]</f>
        <v>0</v>
      </c>
    </row>
    <row r="120" spans="3:6" x14ac:dyDescent="0.25">
      <c r="C120">
        <f t="shared" si="1"/>
        <v>0</v>
      </c>
      <c r="D120">
        <f>SUMIF(Compra!K:K,Tabela5[[#This Row],[Tipo-Modelo]],Compra!F:F)</f>
        <v>0</v>
      </c>
      <c r="E120">
        <f>SUMIF(Venda!K:K,Tabela5[[#This Row],[Tipo-Modelo]],Venda!F:F)</f>
        <v>0</v>
      </c>
      <c r="F120">
        <f>Tabela5[[#This Row],[Compras]]-Tabela5[[#This Row],[Vendas]]</f>
        <v>0</v>
      </c>
    </row>
    <row r="121" spans="3:6" x14ac:dyDescent="0.25">
      <c r="C121">
        <f t="shared" si="1"/>
        <v>0</v>
      </c>
      <c r="D121">
        <f>SUMIF(Compra!K:K,Tabela5[[#This Row],[Tipo-Modelo]],Compra!F:F)</f>
        <v>0</v>
      </c>
      <c r="E121">
        <f>SUMIF(Venda!K:K,Tabela5[[#This Row],[Tipo-Modelo]],Venda!F:F)</f>
        <v>0</v>
      </c>
      <c r="F121">
        <f>Tabela5[[#This Row],[Compras]]-Tabela5[[#This Row],[Vendas]]</f>
        <v>0</v>
      </c>
    </row>
    <row r="122" spans="3:6" x14ac:dyDescent="0.25">
      <c r="C122">
        <f t="shared" si="1"/>
        <v>0</v>
      </c>
      <c r="D122">
        <f>SUMIF(Compra!K:K,Tabela5[[#This Row],[Tipo-Modelo]],Compra!F:F)</f>
        <v>0</v>
      </c>
      <c r="E122">
        <f>SUMIF(Venda!K:K,Tabela5[[#This Row],[Tipo-Modelo]],Venda!F:F)</f>
        <v>0</v>
      </c>
      <c r="F122">
        <f>Tabela5[[#This Row],[Compras]]-Tabela5[[#This Row],[Vendas]]</f>
        <v>0</v>
      </c>
    </row>
    <row r="123" spans="3:6" x14ac:dyDescent="0.25">
      <c r="C123">
        <f t="shared" si="1"/>
        <v>0</v>
      </c>
      <c r="D123">
        <f>SUMIF(Compra!K:K,Tabela5[[#This Row],[Tipo-Modelo]],Compra!F:F)</f>
        <v>0</v>
      </c>
      <c r="E123">
        <f>SUMIF(Venda!K:K,Tabela5[[#This Row],[Tipo-Modelo]],Venda!F:F)</f>
        <v>0</v>
      </c>
      <c r="F123">
        <f>Tabela5[[#This Row],[Compras]]-Tabela5[[#This Row],[Vendas]]</f>
        <v>0</v>
      </c>
    </row>
    <row r="124" spans="3:6" x14ac:dyDescent="0.25">
      <c r="C124">
        <f t="shared" si="1"/>
        <v>0</v>
      </c>
      <c r="D124">
        <f>SUMIF(Compra!K:K,Tabela5[[#This Row],[Tipo-Modelo]],Compra!F:F)</f>
        <v>0</v>
      </c>
      <c r="E124">
        <f>SUMIF(Venda!K:K,Tabela5[[#This Row],[Tipo-Modelo]],Venda!F:F)</f>
        <v>0</v>
      </c>
      <c r="F124">
        <f>Tabela5[[#This Row],[Compras]]-Tabela5[[#This Row],[Vendas]]</f>
        <v>0</v>
      </c>
    </row>
    <row r="125" spans="3:6" x14ac:dyDescent="0.25">
      <c r="C125">
        <f t="shared" si="1"/>
        <v>0</v>
      </c>
      <c r="D125">
        <f>SUMIF(Compra!K:K,Tabela5[[#This Row],[Tipo-Modelo]],Compra!F:F)</f>
        <v>0</v>
      </c>
      <c r="E125">
        <f>SUMIF(Venda!K:K,Tabela5[[#This Row],[Tipo-Modelo]],Venda!F:F)</f>
        <v>0</v>
      </c>
      <c r="F125">
        <f>Tabela5[[#This Row],[Compras]]-Tabela5[[#This Row],[Vendas]]</f>
        <v>0</v>
      </c>
    </row>
    <row r="126" spans="3:6" x14ac:dyDescent="0.25">
      <c r="C126">
        <f t="shared" si="1"/>
        <v>0</v>
      </c>
      <c r="D126">
        <f>SUMIF(Compra!K:K,Tabela5[[#This Row],[Tipo-Modelo]],Compra!F:F)</f>
        <v>0</v>
      </c>
      <c r="E126">
        <f>SUMIF(Venda!K:K,Tabela5[[#This Row],[Tipo-Modelo]],Venda!F:F)</f>
        <v>0</v>
      </c>
      <c r="F126">
        <f>Tabela5[[#This Row],[Compras]]-Tabela5[[#This Row],[Vendas]]</f>
        <v>0</v>
      </c>
    </row>
    <row r="127" spans="3:6" x14ac:dyDescent="0.25">
      <c r="C127">
        <f t="shared" si="1"/>
        <v>0</v>
      </c>
      <c r="D127">
        <f>SUMIF(Compra!K:K,Tabela5[[#This Row],[Tipo-Modelo]],Compra!F:F)</f>
        <v>0</v>
      </c>
      <c r="E127">
        <f>SUMIF(Venda!K:K,Tabela5[[#This Row],[Tipo-Modelo]],Venda!F:F)</f>
        <v>0</v>
      </c>
      <c r="F127">
        <f>Tabela5[[#This Row],[Compras]]-Tabela5[[#This Row],[Vendas]]</f>
        <v>0</v>
      </c>
    </row>
    <row r="128" spans="3:6" x14ac:dyDescent="0.25">
      <c r="C128">
        <f t="shared" si="1"/>
        <v>0</v>
      </c>
      <c r="D128">
        <f>SUMIF(Compra!K:K,Tabela5[[#This Row],[Tipo-Modelo]],Compra!F:F)</f>
        <v>0</v>
      </c>
      <c r="E128">
        <f>SUMIF(Venda!K:K,Tabela5[[#This Row],[Tipo-Modelo]],Venda!F:F)</f>
        <v>0</v>
      </c>
      <c r="F128">
        <f>Tabela5[[#This Row],[Compras]]-Tabela5[[#This Row],[Vendas]]</f>
        <v>0</v>
      </c>
    </row>
    <row r="129" spans="3:6" x14ac:dyDescent="0.25">
      <c r="C129">
        <f t="shared" si="1"/>
        <v>0</v>
      </c>
      <c r="D129">
        <f>SUMIF(Compra!K:K,Tabela5[[#This Row],[Tipo-Modelo]],Compra!F:F)</f>
        <v>0</v>
      </c>
      <c r="E129">
        <f>SUMIF(Venda!K:K,Tabela5[[#This Row],[Tipo-Modelo]],Venda!F:F)</f>
        <v>0</v>
      </c>
      <c r="F129">
        <f>Tabela5[[#This Row],[Compras]]-Tabela5[[#This Row],[Vendas]]</f>
        <v>0</v>
      </c>
    </row>
    <row r="130" spans="3:6" x14ac:dyDescent="0.25">
      <c r="C130">
        <f t="shared" si="1"/>
        <v>0</v>
      </c>
      <c r="D130">
        <f>SUMIF(Compra!K:K,Tabela5[[#This Row],[Tipo-Modelo]],Compra!F:F)</f>
        <v>0</v>
      </c>
      <c r="E130">
        <f>SUMIF(Venda!K:K,Tabela5[[#This Row],[Tipo-Modelo]],Venda!F:F)</f>
        <v>0</v>
      </c>
      <c r="F130">
        <f>Tabela5[[#This Row],[Compras]]-Tabela5[[#This Row],[Vendas]]</f>
        <v>0</v>
      </c>
    </row>
    <row r="131" spans="3:6" x14ac:dyDescent="0.25">
      <c r="C131">
        <f t="shared" si="1"/>
        <v>0</v>
      </c>
      <c r="D131">
        <f>SUMIF(Compra!K:K,Tabela5[[#This Row],[Tipo-Modelo]],Compra!F:F)</f>
        <v>0</v>
      </c>
      <c r="E131">
        <f>SUMIF(Venda!K:K,Tabela5[[#This Row],[Tipo-Modelo]],Venda!F:F)</f>
        <v>0</v>
      </c>
      <c r="F131">
        <f>Tabela5[[#This Row],[Compras]]-Tabela5[[#This Row],[Vendas]]</f>
        <v>0</v>
      </c>
    </row>
    <row r="132" spans="3:6" x14ac:dyDescent="0.25">
      <c r="C132">
        <f t="shared" si="1"/>
        <v>0</v>
      </c>
      <c r="D132">
        <f>SUMIF(Compra!K:K,Tabela5[[#This Row],[Tipo-Modelo]],Compra!F:F)</f>
        <v>0</v>
      </c>
      <c r="E132">
        <f>SUMIF(Venda!K:K,Tabela5[[#This Row],[Tipo-Modelo]],Venda!F:F)</f>
        <v>0</v>
      </c>
      <c r="F132">
        <f>Tabela5[[#This Row],[Compras]]-Tabela5[[#This Row],[Vendas]]</f>
        <v>0</v>
      </c>
    </row>
    <row r="133" spans="3:6" x14ac:dyDescent="0.25">
      <c r="C133">
        <f t="shared" si="1"/>
        <v>0</v>
      </c>
      <c r="D133">
        <f>SUMIF(Compra!K:K,Tabela5[[#This Row],[Tipo-Modelo]],Compra!F:F)</f>
        <v>0</v>
      </c>
      <c r="E133">
        <f>SUMIF(Venda!K:K,Tabela5[[#This Row],[Tipo-Modelo]],Venda!F:F)</f>
        <v>0</v>
      </c>
      <c r="F133">
        <f>Tabela5[[#This Row],[Compras]]-Tabela5[[#This Row],[Vendas]]</f>
        <v>0</v>
      </c>
    </row>
    <row r="134" spans="3:6" x14ac:dyDescent="0.25">
      <c r="C134">
        <f t="shared" si="1"/>
        <v>0</v>
      </c>
      <c r="D134">
        <f>SUMIF(Compra!K:K,Tabela5[[#This Row],[Tipo-Modelo]],Compra!F:F)</f>
        <v>0</v>
      </c>
      <c r="E134">
        <f>SUMIF(Venda!K:K,Tabela5[[#This Row],[Tipo-Modelo]],Venda!F:F)</f>
        <v>0</v>
      </c>
      <c r="F134">
        <f>Tabela5[[#This Row],[Compras]]-Tabela5[[#This Row],[Vendas]]</f>
        <v>0</v>
      </c>
    </row>
    <row r="135" spans="3:6" x14ac:dyDescent="0.25">
      <c r="C135">
        <f t="shared" ref="C135:C198" si="2">B135</f>
        <v>0</v>
      </c>
      <c r="D135">
        <f>SUMIF(Compra!K:K,Tabela5[[#This Row],[Tipo-Modelo]],Compra!F:F)</f>
        <v>0</v>
      </c>
      <c r="E135">
        <f>SUMIF(Venda!K:K,Tabela5[[#This Row],[Tipo-Modelo]],Venda!F:F)</f>
        <v>0</v>
      </c>
      <c r="F135">
        <f>Tabela5[[#This Row],[Compras]]-Tabela5[[#This Row],[Vendas]]</f>
        <v>0</v>
      </c>
    </row>
    <row r="136" spans="3:6" x14ac:dyDescent="0.25">
      <c r="C136">
        <f t="shared" si="2"/>
        <v>0</v>
      </c>
      <c r="D136">
        <f>SUMIF(Compra!K:K,Tabela5[[#This Row],[Tipo-Modelo]],Compra!F:F)</f>
        <v>0</v>
      </c>
      <c r="E136">
        <f>SUMIF(Venda!K:K,Tabela5[[#This Row],[Tipo-Modelo]],Venda!F:F)</f>
        <v>0</v>
      </c>
      <c r="F136">
        <f>Tabela5[[#This Row],[Compras]]-Tabela5[[#This Row],[Vendas]]</f>
        <v>0</v>
      </c>
    </row>
    <row r="137" spans="3:6" x14ac:dyDescent="0.25">
      <c r="C137">
        <f t="shared" si="2"/>
        <v>0</v>
      </c>
      <c r="D137">
        <f>SUMIF(Compra!K:K,Tabela5[[#This Row],[Tipo-Modelo]],Compra!F:F)</f>
        <v>0</v>
      </c>
      <c r="E137">
        <f>SUMIF(Venda!K:K,Tabela5[[#This Row],[Tipo-Modelo]],Venda!F:F)</f>
        <v>0</v>
      </c>
      <c r="F137">
        <f>Tabela5[[#This Row],[Compras]]-Tabela5[[#This Row],[Vendas]]</f>
        <v>0</v>
      </c>
    </row>
    <row r="138" spans="3:6" x14ac:dyDescent="0.25">
      <c r="C138">
        <f t="shared" si="2"/>
        <v>0</v>
      </c>
      <c r="D138">
        <f>SUMIF(Compra!K:K,Tabela5[[#This Row],[Tipo-Modelo]],Compra!F:F)</f>
        <v>0</v>
      </c>
      <c r="E138">
        <f>SUMIF(Venda!K:K,Tabela5[[#This Row],[Tipo-Modelo]],Venda!F:F)</f>
        <v>0</v>
      </c>
      <c r="F138">
        <f>Tabela5[[#This Row],[Compras]]-Tabela5[[#This Row],[Vendas]]</f>
        <v>0</v>
      </c>
    </row>
    <row r="139" spans="3:6" x14ac:dyDescent="0.25">
      <c r="C139">
        <f t="shared" si="2"/>
        <v>0</v>
      </c>
      <c r="D139">
        <f>SUMIF(Compra!K:K,Tabela5[[#This Row],[Tipo-Modelo]],Compra!F:F)</f>
        <v>0</v>
      </c>
      <c r="E139">
        <f>SUMIF(Venda!K:K,Tabela5[[#This Row],[Tipo-Modelo]],Venda!F:F)</f>
        <v>0</v>
      </c>
      <c r="F139">
        <f>Tabela5[[#This Row],[Compras]]-Tabela5[[#This Row],[Vendas]]</f>
        <v>0</v>
      </c>
    </row>
    <row r="140" spans="3:6" x14ac:dyDescent="0.25">
      <c r="C140">
        <f t="shared" si="2"/>
        <v>0</v>
      </c>
      <c r="D140">
        <f>SUMIF(Compra!K:K,Tabela5[[#This Row],[Tipo-Modelo]],Compra!F:F)</f>
        <v>0</v>
      </c>
      <c r="E140">
        <f>SUMIF(Venda!K:K,Tabela5[[#This Row],[Tipo-Modelo]],Venda!F:F)</f>
        <v>0</v>
      </c>
      <c r="F140">
        <f>Tabela5[[#This Row],[Compras]]-Tabela5[[#This Row],[Vendas]]</f>
        <v>0</v>
      </c>
    </row>
    <row r="141" spans="3:6" x14ac:dyDescent="0.25">
      <c r="C141">
        <f t="shared" si="2"/>
        <v>0</v>
      </c>
      <c r="D141">
        <f>SUMIF(Compra!K:K,Tabela5[[#This Row],[Tipo-Modelo]],Compra!F:F)</f>
        <v>0</v>
      </c>
      <c r="E141">
        <f>SUMIF(Venda!K:K,Tabela5[[#This Row],[Tipo-Modelo]],Venda!F:F)</f>
        <v>0</v>
      </c>
      <c r="F141">
        <f>Tabela5[[#This Row],[Compras]]-Tabela5[[#This Row],[Vendas]]</f>
        <v>0</v>
      </c>
    </row>
    <row r="142" spans="3:6" x14ac:dyDescent="0.25">
      <c r="C142">
        <f t="shared" si="2"/>
        <v>0</v>
      </c>
      <c r="D142">
        <f>SUMIF(Compra!K:K,Tabela5[[#This Row],[Tipo-Modelo]],Compra!F:F)</f>
        <v>0</v>
      </c>
      <c r="E142">
        <f>SUMIF(Venda!K:K,Tabela5[[#This Row],[Tipo-Modelo]],Venda!F:F)</f>
        <v>0</v>
      </c>
      <c r="F142">
        <f>Tabela5[[#This Row],[Compras]]-Tabela5[[#This Row],[Vendas]]</f>
        <v>0</v>
      </c>
    </row>
    <row r="143" spans="3:6" x14ac:dyDescent="0.25">
      <c r="C143">
        <f t="shared" si="2"/>
        <v>0</v>
      </c>
      <c r="D143">
        <f>SUMIF(Compra!K:K,Tabela5[[#This Row],[Tipo-Modelo]],Compra!F:F)</f>
        <v>0</v>
      </c>
      <c r="E143">
        <f>SUMIF(Venda!K:K,Tabela5[[#This Row],[Tipo-Modelo]],Venda!F:F)</f>
        <v>0</v>
      </c>
      <c r="F143">
        <f>Tabela5[[#This Row],[Compras]]-Tabela5[[#This Row],[Vendas]]</f>
        <v>0</v>
      </c>
    </row>
    <row r="144" spans="3:6" x14ac:dyDescent="0.25">
      <c r="C144">
        <f t="shared" si="2"/>
        <v>0</v>
      </c>
      <c r="D144">
        <f>SUMIF(Compra!K:K,Tabela5[[#This Row],[Tipo-Modelo]],Compra!F:F)</f>
        <v>0</v>
      </c>
      <c r="E144">
        <f>SUMIF(Venda!K:K,Tabela5[[#This Row],[Tipo-Modelo]],Venda!F:F)</f>
        <v>0</v>
      </c>
      <c r="F144">
        <f>Tabela5[[#This Row],[Compras]]-Tabela5[[#This Row],[Vendas]]</f>
        <v>0</v>
      </c>
    </row>
    <row r="145" spans="3:6" x14ac:dyDescent="0.25">
      <c r="C145">
        <f t="shared" si="2"/>
        <v>0</v>
      </c>
      <c r="D145">
        <f>SUMIF(Compra!K:K,Tabela5[[#This Row],[Tipo-Modelo]],Compra!F:F)</f>
        <v>0</v>
      </c>
      <c r="E145">
        <f>SUMIF(Venda!K:K,Tabela5[[#This Row],[Tipo-Modelo]],Venda!F:F)</f>
        <v>0</v>
      </c>
      <c r="F145">
        <f>Tabela5[[#This Row],[Compras]]-Tabela5[[#This Row],[Vendas]]</f>
        <v>0</v>
      </c>
    </row>
    <row r="146" spans="3:6" x14ac:dyDescent="0.25">
      <c r="C146">
        <f t="shared" si="2"/>
        <v>0</v>
      </c>
      <c r="D146">
        <f>SUMIF(Compra!K:K,Tabela5[[#This Row],[Tipo-Modelo]],Compra!F:F)</f>
        <v>0</v>
      </c>
      <c r="E146">
        <f>SUMIF(Venda!K:K,Tabela5[[#This Row],[Tipo-Modelo]],Venda!F:F)</f>
        <v>0</v>
      </c>
      <c r="F146">
        <f>Tabela5[[#This Row],[Compras]]-Tabela5[[#This Row],[Vendas]]</f>
        <v>0</v>
      </c>
    </row>
    <row r="147" spans="3:6" x14ac:dyDescent="0.25">
      <c r="C147">
        <f t="shared" si="2"/>
        <v>0</v>
      </c>
      <c r="D147">
        <f>SUMIF(Compra!K:K,Tabela5[[#This Row],[Tipo-Modelo]],Compra!F:F)</f>
        <v>0</v>
      </c>
      <c r="E147">
        <f>SUMIF(Venda!K:K,Tabela5[[#This Row],[Tipo-Modelo]],Venda!F:F)</f>
        <v>0</v>
      </c>
      <c r="F147">
        <f>Tabela5[[#This Row],[Compras]]-Tabela5[[#This Row],[Vendas]]</f>
        <v>0</v>
      </c>
    </row>
    <row r="148" spans="3:6" x14ac:dyDescent="0.25">
      <c r="C148">
        <f t="shared" si="2"/>
        <v>0</v>
      </c>
      <c r="D148">
        <f>SUMIF(Compra!K:K,Tabela5[[#This Row],[Tipo-Modelo]],Compra!F:F)</f>
        <v>0</v>
      </c>
      <c r="E148">
        <f>SUMIF(Venda!K:K,Tabela5[[#This Row],[Tipo-Modelo]],Venda!F:F)</f>
        <v>0</v>
      </c>
      <c r="F148">
        <f>Tabela5[[#This Row],[Compras]]-Tabela5[[#This Row],[Vendas]]</f>
        <v>0</v>
      </c>
    </row>
    <row r="149" spans="3:6" x14ac:dyDescent="0.25">
      <c r="C149">
        <f t="shared" si="2"/>
        <v>0</v>
      </c>
      <c r="D149">
        <f>SUMIF(Compra!K:K,Tabela5[[#This Row],[Tipo-Modelo]],Compra!F:F)</f>
        <v>0</v>
      </c>
      <c r="E149">
        <f>SUMIF(Venda!K:K,Tabela5[[#This Row],[Tipo-Modelo]],Venda!F:F)</f>
        <v>0</v>
      </c>
      <c r="F149">
        <f>Tabela5[[#This Row],[Compras]]-Tabela5[[#This Row],[Vendas]]</f>
        <v>0</v>
      </c>
    </row>
    <row r="150" spans="3:6" x14ac:dyDescent="0.25">
      <c r="C150">
        <f t="shared" si="2"/>
        <v>0</v>
      </c>
      <c r="D150">
        <f>SUMIF(Compra!K:K,Tabela5[[#This Row],[Tipo-Modelo]],Compra!F:F)</f>
        <v>0</v>
      </c>
      <c r="E150">
        <f>SUMIF(Venda!K:K,Tabela5[[#This Row],[Tipo-Modelo]],Venda!F:F)</f>
        <v>0</v>
      </c>
      <c r="F150">
        <f>Tabela5[[#This Row],[Compras]]-Tabela5[[#This Row],[Vendas]]</f>
        <v>0</v>
      </c>
    </row>
    <row r="151" spans="3:6" x14ac:dyDescent="0.25">
      <c r="C151">
        <f t="shared" si="2"/>
        <v>0</v>
      </c>
      <c r="D151">
        <f>SUMIF(Compra!K:K,Tabela5[[#This Row],[Tipo-Modelo]],Compra!F:F)</f>
        <v>0</v>
      </c>
      <c r="E151">
        <f>SUMIF(Venda!K:K,Tabela5[[#This Row],[Tipo-Modelo]],Venda!F:F)</f>
        <v>0</v>
      </c>
      <c r="F151">
        <f>Tabela5[[#This Row],[Compras]]-Tabela5[[#This Row],[Vendas]]</f>
        <v>0</v>
      </c>
    </row>
    <row r="152" spans="3:6" x14ac:dyDescent="0.25">
      <c r="C152">
        <f t="shared" si="2"/>
        <v>0</v>
      </c>
      <c r="D152">
        <f>SUMIF(Compra!K:K,Tabela5[[#This Row],[Tipo-Modelo]],Compra!F:F)</f>
        <v>0</v>
      </c>
      <c r="E152">
        <f>SUMIF(Venda!K:K,Tabela5[[#This Row],[Tipo-Modelo]],Venda!F:F)</f>
        <v>0</v>
      </c>
      <c r="F152">
        <f>Tabela5[[#This Row],[Compras]]-Tabela5[[#This Row],[Vendas]]</f>
        <v>0</v>
      </c>
    </row>
    <row r="153" spans="3:6" x14ac:dyDescent="0.25">
      <c r="C153">
        <f t="shared" si="2"/>
        <v>0</v>
      </c>
      <c r="D153">
        <f>SUMIF(Compra!K:K,Tabela5[[#This Row],[Tipo-Modelo]],Compra!F:F)</f>
        <v>0</v>
      </c>
      <c r="E153">
        <f>SUMIF(Venda!K:K,Tabela5[[#This Row],[Tipo-Modelo]],Venda!F:F)</f>
        <v>0</v>
      </c>
      <c r="F153">
        <f>Tabela5[[#This Row],[Compras]]-Tabela5[[#This Row],[Vendas]]</f>
        <v>0</v>
      </c>
    </row>
    <row r="154" spans="3:6" x14ac:dyDescent="0.25">
      <c r="C154">
        <f t="shared" si="2"/>
        <v>0</v>
      </c>
      <c r="D154">
        <f>SUMIF(Compra!K:K,Tabela5[[#This Row],[Tipo-Modelo]],Compra!F:F)</f>
        <v>0</v>
      </c>
      <c r="E154">
        <f>SUMIF(Venda!K:K,Tabela5[[#This Row],[Tipo-Modelo]],Venda!F:F)</f>
        <v>0</v>
      </c>
      <c r="F154">
        <f>Tabela5[[#This Row],[Compras]]-Tabela5[[#This Row],[Vendas]]</f>
        <v>0</v>
      </c>
    </row>
    <row r="155" spans="3:6" x14ac:dyDescent="0.25">
      <c r="C155">
        <f t="shared" si="2"/>
        <v>0</v>
      </c>
      <c r="D155">
        <f>SUMIF(Compra!K:K,Tabela5[[#This Row],[Tipo-Modelo]],Compra!F:F)</f>
        <v>0</v>
      </c>
      <c r="E155">
        <f>SUMIF(Venda!K:K,Tabela5[[#This Row],[Tipo-Modelo]],Venda!F:F)</f>
        <v>0</v>
      </c>
      <c r="F155">
        <f>Tabela5[[#This Row],[Compras]]-Tabela5[[#This Row],[Vendas]]</f>
        <v>0</v>
      </c>
    </row>
    <row r="156" spans="3:6" x14ac:dyDescent="0.25">
      <c r="C156">
        <f t="shared" si="2"/>
        <v>0</v>
      </c>
      <c r="D156">
        <f>SUMIF(Compra!K:K,Tabela5[[#This Row],[Tipo-Modelo]],Compra!F:F)</f>
        <v>0</v>
      </c>
      <c r="E156">
        <f>SUMIF(Venda!K:K,Tabela5[[#This Row],[Tipo-Modelo]],Venda!F:F)</f>
        <v>0</v>
      </c>
      <c r="F156">
        <f>Tabela5[[#This Row],[Compras]]-Tabela5[[#This Row],[Vendas]]</f>
        <v>0</v>
      </c>
    </row>
    <row r="157" spans="3:6" x14ac:dyDescent="0.25">
      <c r="C157">
        <f t="shared" si="2"/>
        <v>0</v>
      </c>
      <c r="D157">
        <f>SUMIF(Compra!K:K,Tabela5[[#This Row],[Tipo-Modelo]],Compra!F:F)</f>
        <v>0</v>
      </c>
      <c r="E157">
        <f>SUMIF(Venda!K:K,Tabela5[[#This Row],[Tipo-Modelo]],Venda!F:F)</f>
        <v>0</v>
      </c>
      <c r="F157">
        <f>Tabela5[[#This Row],[Compras]]-Tabela5[[#This Row],[Vendas]]</f>
        <v>0</v>
      </c>
    </row>
    <row r="158" spans="3:6" x14ac:dyDescent="0.25">
      <c r="C158">
        <f t="shared" si="2"/>
        <v>0</v>
      </c>
      <c r="D158">
        <f>SUMIF(Compra!K:K,Tabela5[[#This Row],[Tipo-Modelo]],Compra!F:F)</f>
        <v>0</v>
      </c>
      <c r="E158">
        <f>SUMIF(Venda!K:K,Tabela5[[#This Row],[Tipo-Modelo]],Venda!F:F)</f>
        <v>0</v>
      </c>
      <c r="F158">
        <f>Tabela5[[#This Row],[Compras]]-Tabela5[[#This Row],[Vendas]]</f>
        <v>0</v>
      </c>
    </row>
    <row r="159" spans="3:6" x14ac:dyDescent="0.25">
      <c r="C159">
        <f t="shared" si="2"/>
        <v>0</v>
      </c>
      <c r="D159">
        <f>SUMIF(Compra!K:K,Tabela5[[#This Row],[Tipo-Modelo]],Compra!F:F)</f>
        <v>0</v>
      </c>
      <c r="E159">
        <f>SUMIF(Venda!K:K,Tabela5[[#This Row],[Tipo-Modelo]],Venda!F:F)</f>
        <v>0</v>
      </c>
      <c r="F159">
        <f>Tabela5[[#This Row],[Compras]]-Tabela5[[#This Row],[Vendas]]</f>
        <v>0</v>
      </c>
    </row>
    <row r="160" spans="3:6" x14ac:dyDescent="0.25">
      <c r="C160">
        <f t="shared" si="2"/>
        <v>0</v>
      </c>
      <c r="D160">
        <f>SUMIF(Compra!K:K,Tabela5[[#This Row],[Tipo-Modelo]],Compra!F:F)</f>
        <v>0</v>
      </c>
      <c r="E160">
        <f>SUMIF(Venda!K:K,Tabela5[[#This Row],[Tipo-Modelo]],Venda!F:F)</f>
        <v>0</v>
      </c>
      <c r="F160">
        <f>Tabela5[[#This Row],[Compras]]-Tabela5[[#This Row],[Vendas]]</f>
        <v>0</v>
      </c>
    </row>
    <row r="161" spans="3:6" x14ac:dyDescent="0.25">
      <c r="C161">
        <f t="shared" si="2"/>
        <v>0</v>
      </c>
      <c r="D161">
        <f>SUMIF(Compra!K:K,Tabela5[[#This Row],[Tipo-Modelo]],Compra!F:F)</f>
        <v>0</v>
      </c>
      <c r="E161">
        <f>SUMIF(Venda!K:K,Tabela5[[#This Row],[Tipo-Modelo]],Venda!F:F)</f>
        <v>0</v>
      </c>
      <c r="F161">
        <f>Tabela5[[#This Row],[Compras]]-Tabela5[[#This Row],[Vendas]]</f>
        <v>0</v>
      </c>
    </row>
    <row r="162" spans="3:6" x14ac:dyDescent="0.25">
      <c r="C162">
        <f t="shared" si="2"/>
        <v>0</v>
      </c>
      <c r="D162">
        <f>SUMIF(Compra!K:K,Tabela5[[#This Row],[Tipo-Modelo]],Compra!F:F)</f>
        <v>0</v>
      </c>
      <c r="E162">
        <f>SUMIF(Venda!K:K,Tabela5[[#This Row],[Tipo-Modelo]],Venda!F:F)</f>
        <v>0</v>
      </c>
      <c r="F162">
        <f>Tabela5[[#This Row],[Compras]]-Tabela5[[#This Row],[Vendas]]</f>
        <v>0</v>
      </c>
    </row>
    <row r="163" spans="3:6" x14ac:dyDescent="0.25">
      <c r="C163">
        <f t="shared" si="2"/>
        <v>0</v>
      </c>
      <c r="D163">
        <f>SUMIF(Compra!K:K,Tabela5[[#This Row],[Tipo-Modelo]],Compra!F:F)</f>
        <v>0</v>
      </c>
      <c r="E163">
        <f>SUMIF(Venda!K:K,Tabela5[[#This Row],[Tipo-Modelo]],Venda!F:F)</f>
        <v>0</v>
      </c>
      <c r="F163">
        <f>Tabela5[[#This Row],[Compras]]-Tabela5[[#This Row],[Vendas]]</f>
        <v>0</v>
      </c>
    </row>
    <row r="164" spans="3:6" x14ac:dyDescent="0.25">
      <c r="C164">
        <f t="shared" si="2"/>
        <v>0</v>
      </c>
      <c r="D164">
        <f>SUMIF(Compra!K:K,Tabela5[[#This Row],[Tipo-Modelo]],Compra!F:F)</f>
        <v>0</v>
      </c>
      <c r="E164">
        <f>SUMIF(Venda!K:K,Tabela5[[#This Row],[Tipo-Modelo]],Venda!F:F)</f>
        <v>0</v>
      </c>
      <c r="F164">
        <f>Tabela5[[#This Row],[Compras]]-Tabela5[[#This Row],[Vendas]]</f>
        <v>0</v>
      </c>
    </row>
    <row r="165" spans="3:6" x14ac:dyDescent="0.25">
      <c r="C165">
        <f t="shared" si="2"/>
        <v>0</v>
      </c>
      <c r="D165">
        <f>SUMIF(Compra!K:K,Tabela5[[#This Row],[Tipo-Modelo]],Compra!F:F)</f>
        <v>0</v>
      </c>
      <c r="E165">
        <f>SUMIF(Venda!K:K,Tabela5[[#This Row],[Tipo-Modelo]],Venda!F:F)</f>
        <v>0</v>
      </c>
      <c r="F165">
        <f>Tabela5[[#This Row],[Compras]]-Tabela5[[#This Row],[Vendas]]</f>
        <v>0</v>
      </c>
    </row>
    <row r="166" spans="3:6" x14ac:dyDescent="0.25">
      <c r="C166">
        <f t="shared" si="2"/>
        <v>0</v>
      </c>
      <c r="D166">
        <f>SUMIF(Compra!K:K,Tabela5[[#This Row],[Tipo-Modelo]],Compra!F:F)</f>
        <v>0</v>
      </c>
      <c r="E166">
        <f>SUMIF(Venda!K:K,Tabela5[[#This Row],[Tipo-Modelo]],Venda!F:F)</f>
        <v>0</v>
      </c>
      <c r="F166">
        <f>Tabela5[[#This Row],[Compras]]-Tabela5[[#This Row],[Vendas]]</f>
        <v>0</v>
      </c>
    </row>
    <row r="167" spans="3:6" x14ac:dyDescent="0.25">
      <c r="C167">
        <f t="shared" si="2"/>
        <v>0</v>
      </c>
      <c r="D167">
        <f>SUMIF(Compra!K:K,Tabela5[[#This Row],[Tipo-Modelo]],Compra!F:F)</f>
        <v>0</v>
      </c>
      <c r="E167">
        <f>SUMIF(Venda!K:K,Tabela5[[#This Row],[Tipo-Modelo]],Venda!F:F)</f>
        <v>0</v>
      </c>
      <c r="F167">
        <f>Tabela5[[#This Row],[Compras]]-Tabela5[[#This Row],[Vendas]]</f>
        <v>0</v>
      </c>
    </row>
    <row r="168" spans="3:6" x14ac:dyDescent="0.25">
      <c r="C168">
        <f t="shared" si="2"/>
        <v>0</v>
      </c>
      <c r="D168">
        <f>SUMIF(Compra!K:K,Tabela5[[#This Row],[Tipo-Modelo]],Compra!F:F)</f>
        <v>0</v>
      </c>
      <c r="E168">
        <f>SUMIF(Venda!K:K,Tabela5[[#This Row],[Tipo-Modelo]],Venda!F:F)</f>
        <v>0</v>
      </c>
      <c r="F168">
        <f>Tabela5[[#This Row],[Compras]]-Tabela5[[#This Row],[Vendas]]</f>
        <v>0</v>
      </c>
    </row>
    <row r="169" spans="3:6" x14ac:dyDescent="0.25">
      <c r="C169">
        <f t="shared" si="2"/>
        <v>0</v>
      </c>
      <c r="D169">
        <f>SUMIF(Compra!K:K,Tabela5[[#This Row],[Tipo-Modelo]],Compra!F:F)</f>
        <v>0</v>
      </c>
      <c r="E169">
        <f>SUMIF(Venda!K:K,Tabela5[[#This Row],[Tipo-Modelo]],Venda!F:F)</f>
        <v>0</v>
      </c>
      <c r="F169">
        <f>Tabela5[[#This Row],[Compras]]-Tabela5[[#This Row],[Vendas]]</f>
        <v>0</v>
      </c>
    </row>
    <row r="170" spans="3:6" x14ac:dyDescent="0.25">
      <c r="C170">
        <f t="shared" si="2"/>
        <v>0</v>
      </c>
      <c r="D170">
        <f>SUMIF(Compra!K:K,Tabela5[[#This Row],[Tipo-Modelo]],Compra!F:F)</f>
        <v>0</v>
      </c>
      <c r="E170">
        <f>SUMIF(Venda!K:K,Tabela5[[#This Row],[Tipo-Modelo]],Venda!F:F)</f>
        <v>0</v>
      </c>
      <c r="F170">
        <f>Tabela5[[#This Row],[Compras]]-Tabela5[[#This Row],[Vendas]]</f>
        <v>0</v>
      </c>
    </row>
    <row r="171" spans="3:6" x14ac:dyDescent="0.25">
      <c r="C171">
        <f t="shared" si="2"/>
        <v>0</v>
      </c>
      <c r="D171">
        <f>SUMIF(Compra!K:K,Tabela5[[#This Row],[Tipo-Modelo]],Compra!F:F)</f>
        <v>0</v>
      </c>
      <c r="E171">
        <f>SUMIF(Venda!K:K,Tabela5[[#This Row],[Tipo-Modelo]],Venda!F:F)</f>
        <v>0</v>
      </c>
      <c r="F171">
        <f>Tabela5[[#This Row],[Compras]]-Tabela5[[#This Row],[Vendas]]</f>
        <v>0</v>
      </c>
    </row>
    <row r="172" spans="3:6" x14ac:dyDescent="0.25">
      <c r="C172">
        <f t="shared" si="2"/>
        <v>0</v>
      </c>
      <c r="D172">
        <f>SUMIF(Compra!K:K,Tabela5[[#This Row],[Tipo-Modelo]],Compra!F:F)</f>
        <v>0</v>
      </c>
      <c r="E172">
        <f>SUMIF(Venda!K:K,Tabela5[[#This Row],[Tipo-Modelo]],Venda!F:F)</f>
        <v>0</v>
      </c>
      <c r="F172">
        <f>Tabela5[[#This Row],[Compras]]-Tabela5[[#This Row],[Vendas]]</f>
        <v>0</v>
      </c>
    </row>
    <row r="173" spans="3:6" x14ac:dyDescent="0.25">
      <c r="C173">
        <f t="shared" si="2"/>
        <v>0</v>
      </c>
      <c r="D173">
        <f>SUMIF(Compra!K:K,Tabela5[[#This Row],[Tipo-Modelo]],Compra!F:F)</f>
        <v>0</v>
      </c>
      <c r="E173">
        <f>SUMIF(Venda!K:K,Tabela5[[#This Row],[Tipo-Modelo]],Venda!F:F)</f>
        <v>0</v>
      </c>
      <c r="F173">
        <f>Tabela5[[#This Row],[Compras]]-Tabela5[[#This Row],[Vendas]]</f>
        <v>0</v>
      </c>
    </row>
    <row r="174" spans="3:6" x14ac:dyDescent="0.25">
      <c r="C174">
        <f t="shared" si="2"/>
        <v>0</v>
      </c>
      <c r="D174">
        <f>SUMIF(Compra!K:K,Tabela5[[#This Row],[Tipo-Modelo]],Compra!F:F)</f>
        <v>0</v>
      </c>
      <c r="E174">
        <f>SUMIF(Venda!K:K,Tabela5[[#This Row],[Tipo-Modelo]],Venda!F:F)</f>
        <v>0</v>
      </c>
      <c r="F174">
        <f>Tabela5[[#This Row],[Compras]]-Tabela5[[#This Row],[Vendas]]</f>
        <v>0</v>
      </c>
    </row>
    <row r="175" spans="3:6" x14ac:dyDescent="0.25">
      <c r="C175">
        <f t="shared" si="2"/>
        <v>0</v>
      </c>
      <c r="D175">
        <f>SUMIF(Compra!K:K,Tabela5[[#This Row],[Tipo-Modelo]],Compra!F:F)</f>
        <v>0</v>
      </c>
      <c r="E175">
        <f>SUMIF(Venda!K:K,Tabela5[[#This Row],[Tipo-Modelo]],Venda!F:F)</f>
        <v>0</v>
      </c>
      <c r="F175">
        <f>Tabela5[[#This Row],[Compras]]-Tabela5[[#This Row],[Vendas]]</f>
        <v>0</v>
      </c>
    </row>
    <row r="176" spans="3:6" x14ac:dyDescent="0.25">
      <c r="C176">
        <f t="shared" si="2"/>
        <v>0</v>
      </c>
      <c r="D176">
        <f>SUMIF(Compra!K:K,Tabela5[[#This Row],[Tipo-Modelo]],Compra!F:F)</f>
        <v>0</v>
      </c>
      <c r="E176">
        <f>SUMIF(Venda!K:K,Tabela5[[#This Row],[Tipo-Modelo]],Venda!F:F)</f>
        <v>0</v>
      </c>
      <c r="F176">
        <f>Tabela5[[#This Row],[Compras]]-Tabela5[[#This Row],[Vendas]]</f>
        <v>0</v>
      </c>
    </row>
    <row r="177" spans="3:6" x14ac:dyDescent="0.25">
      <c r="C177">
        <f t="shared" si="2"/>
        <v>0</v>
      </c>
      <c r="D177">
        <f>SUMIF(Compra!K:K,Tabela5[[#This Row],[Tipo-Modelo]],Compra!F:F)</f>
        <v>0</v>
      </c>
      <c r="E177">
        <f>SUMIF(Venda!K:K,Tabela5[[#This Row],[Tipo-Modelo]],Venda!F:F)</f>
        <v>0</v>
      </c>
      <c r="F177">
        <f>Tabela5[[#This Row],[Compras]]-Tabela5[[#This Row],[Vendas]]</f>
        <v>0</v>
      </c>
    </row>
    <row r="178" spans="3:6" x14ac:dyDescent="0.25">
      <c r="C178">
        <f t="shared" si="2"/>
        <v>0</v>
      </c>
      <c r="D178">
        <f>SUMIF(Compra!K:K,Tabela5[[#This Row],[Tipo-Modelo]],Compra!F:F)</f>
        <v>0</v>
      </c>
      <c r="E178">
        <f>SUMIF(Venda!K:K,Tabela5[[#This Row],[Tipo-Modelo]],Venda!F:F)</f>
        <v>0</v>
      </c>
      <c r="F178">
        <f>Tabela5[[#This Row],[Compras]]-Tabela5[[#This Row],[Vendas]]</f>
        <v>0</v>
      </c>
    </row>
    <row r="179" spans="3:6" x14ac:dyDescent="0.25">
      <c r="C179">
        <f t="shared" si="2"/>
        <v>0</v>
      </c>
      <c r="D179">
        <f>SUMIF(Compra!K:K,Tabela5[[#This Row],[Tipo-Modelo]],Compra!F:F)</f>
        <v>0</v>
      </c>
      <c r="E179">
        <f>SUMIF(Venda!K:K,Tabela5[[#This Row],[Tipo-Modelo]],Venda!F:F)</f>
        <v>0</v>
      </c>
      <c r="F179">
        <f>Tabela5[[#This Row],[Compras]]-Tabela5[[#This Row],[Vendas]]</f>
        <v>0</v>
      </c>
    </row>
    <row r="180" spans="3:6" x14ac:dyDescent="0.25">
      <c r="C180">
        <f t="shared" si="2"/>
        <v>0</v>
      </c>
      <c r="D180">
        <f>SUMIF(Compra!K:K,Tabela5[[#This Row],[Tipo-Modelo]],Compra!F:F)</f>
        <v>0</v>
      </c>
      <c r="E180">
        <f>SUMIF(Venda!K:K,Tabela5[[#This Row],[Tipo-Modelo]],Venda!F:F)</f>
        <v>0</v>
      </c>
      <c r="F180">
        <f>Tabela5[[#This Row],[Compras]]-Tabela5[[#This Row],[Vendas]]</f>
        <v>0</v>
      </c>
    </row>
    <row r="181" spans="3:6" x14ac:dyDescent="0.25">
      <c r="C181">
        <f t="shared" si="2"/>
        <v>0</v>
      </c>
      <c r="D181">
        <f>SUMIF(Compra!K:K,Tabela5[[#This Row],[Tipo-Modelo]],Compra!F:F)</f>
        <v>0</v>
      </c>
      <c r="E181">
        <f>SUMIF(Venda!K:K,Tabela5[[#This Row],[Tipo-Modelo]],Venda!F:F)</f>
        <v>0</v>
      </c>
      <c r="F181">
        <f>Tabela5[[#This Row],[Compras]]-Tabela5[[#This Row],[Vendas]]</f>
        <v>0</v>
      </c>
    </row>
    <row r="182" spans="3:6" x14ac:dyDescent="0.25">
      <c r="C182">
        <f t="shared" si="2"/>
        <v>0</v>
      </c>
      <c r="D182">
        <f>SUMIF(Compra!K:K,Tabela5[[#This Row],[Tipo-Modelo]],Compra!F:F)</f>
        <v>0</v>
      </c>
      <c r="E182">
        <f>SUMIF(Venda!K:K,Tabela5[[#This Row],[Tipo-Modelo]],Venda!F:F)</f>
        <v>0</v>
      </c>
      <c r="F182">
        <f>Tabela5[[#This Row],[Compras]]-Tabela5[[#This Row],[Vendas]]</f>
        <v>0</v>
      </c>
    </row>
    <row r="183" spans="3:6" x14ac:dyDescent="0.25">
      <c r="C183">
        <f t="shared" si="2"/>
        <v>0</v>
      </c>
      <c r="D183">
        <f>SUMIF(Compra!K:K,Tabela5[[#This Row],[Tipo-Modelo]],Compra!F:F)</f>
        <v>0</v>
      </c>
      <c r="E183">
        <f>SUMIF(Venda!K:K,Tabela5[[#This Row],[Tipo-Modelo]],Venda!F:F)</f>
        <v>0</v>
      </c>
      <c r="F183">
        <f>Tabela5[[#This Row],[Compras]]-Tabela5[[#This Row],[Vendas]]</f>
        <v>0</v>
      </c>
    </row>
    <row r="184" spans="3:6" x14ac:dyDescent="0.25">
      <c r="C184">
        <f t="shared" si="2"/>
        <v>0</v>
      </c>
      <c r="D184">
        <f>SUMIF(Compra!K:K,Tabela5[[#This Row],[Tipo-Modelo]],Compra!F:F)</f>
        <v>0</v>
      </c>
      <c r="E184">
        <f>SUMIF(Venda!K:K,Tabela5[[#This Row],[Tipo-Modelo]],Venda!F:F)</f>
        <v>0</v>
      </c>
      <c r="F184">
        <f>Tabela5[[#This Row],[Compras]]-Tabela5[[#This Row],[Vendas]]</f>
        <v>0</v>
      </c>
    </row>
    <row r="185" spans="3:6" x14ac:dyDescent="0.25">
      <c r="C185">
        <f t="shared" si="2"/>
        <v>0</v>
      </c>
      <c r="D185">
        <f>SUMIF(Compra!K:K,Tabela5[[#This Row],[Tipo-Modelo]],Compra!F:F)</f>
        <v>0</v>
      </c>
      <c r="E185">
        <f>SUMIF(Venda!K:K,Tabela5[[#This Row],[Tipo-Modelo]],Venda!F:F)</f>
        <v>0</v>
      </c>
      <c r="F185">
        <f>Tabela5[[#This Row],[Compras]]-Tabela5[[#This Row],[Vendas]]</f>
        <v>0</v>
      </c>
    </row>
    <row r="186" spans="3:6" x14ac:dyDescent="0.25">
      <c r="C186">
        <f t="shared" si="2"/>
        <v>0</v>
      </c>
      <c r="D186">
        <f>SUMIF(Compra!K:K,Tabela5[[#This Row],[Tipo-Modelo]],Compra!F:F)</f>
        <v>0</v>
      </c>
      <c r="E186">
        <f>SUMIF(Venda!K:K,Tabela5[[#This Row],[Tipo-Modelo]],Venda!F:F)</f>
        <v>0</v>
      </c>
      <c r="F186">
        <f>Tabela5[[#This Row],[Compras]]-Tabela5[[#This Row],[Vendas]]</f>
        <v>0</v>
      </c>
    </row>
    <row r="187" spans="3:6" x14ac:dyDescent="0.25">
      <c r="C187">
        <f t="shared" si="2"/>
        <v>0</v>
      </c>
      <c r="D187">
        <f>SUMIF(Compra!K:K,Tabela5[[#This Row],[Tipo-Modelo]],Compra!F:F)</f>
        <v>0</v>
      </c>
      <c r="E187">
        <f>SUMIF(Venda!K:K,Tabela5[[#This Row],[Tipo-Modelo]],Venda!F:F)</f>
        <v>0</v>
      </c>
      <c r="F187">
        <f>Tabela5[[#This Row],[Compras]]-Tabela5[[#This Row],[Vendas]]</f>
        <v>0</v>
      </c>
    </row>
    <row r="188" spans="3:6" x14ac:dyDescent="0.25">
      <c r="C188">
        <f t="shared" si="2"/>
        <v>0</v>
      </c>
      <c r="D188">
        <f>SUMIF(Compra!K:K,Tabela5[[#This Row],[Tipo-Modelo]],Compra!F:F)</f>
        <v>0</v>
      </c>
      <c r="E188">
        <f>SUMIF(Venda!K:K,Tabela5[[#This Row],[Tipo-Modelo]],Venda!F:F)</f>
        <v>0</v>
      </c>
      <c r="F188">
        <f>Tabela5[[#This Row],[Compras]]-Tabela5[[#This Row],[Vendas]]</f>
        <v>0</v>
      </c>
    </row>
    <row r="189" spans="3:6" x14ac:dyDescent="0.25">
      <c r="C189">
        <f t="shared" si="2"/>
        <v>0</v>
      </c>
      <c r="D189">
        <f>SUMIF(Compra!K:K,Tabela5[[#This Row],[Tipo-Modelo]],Compra!F:F)</f>
        <v>0</v>
      </c>
      <c r="E189">
        <f>SUMIF(Venda!K:K,Tabela5[[#This Row],[Tipo-Modelo]],Venda!F:F)</f>
        <v>0</v>
      </c>
      <c r="F189">
        <f>Tabela5[[#This Row],[Compras]]-Tabela5[[#This Row],[Vendas]]</f>
        <v>0</v>
      </c>
    </row>
    <row r="190" spans="3:6" x14ac:dyDescent="0.25">
      <c r="C190">
        <f t="shared" si="2"/>
        <v>0</v>
      </c>
      <c r="D190">
        <f>SUMIF(Compra!K:K,Tabela5[[#This Row],[Tipo-Modelo]],Compra!F:F)</f>
        <v>0</v>
      </c>
      <c r="E190">
        <f>SUMIF(Venda!K:K,Tabela5[[#This Row],[Tipo-Modelo]],Venda!F:F)</f>
        <v>0</v>
      </c>
      <c r="F190">
        <f>Tabela5[[#This Row],[Compras]]-Tabela5[[#This Row],[Vendas]]</f>
        <v>0</v>
      </c>
    </row>
    <row r="191" spans="3:6" x14ac:dyDescent="0.25">
      <c r="C191">
        <f t="shared" si="2"/>
        <v>0</v>
      </c>
      <c r="D191">
        <f>SUMIF(Compra!K:K,Tabela5[[#This Row],[Tipo-Modelo]],Compra!F:F)</f>
        <v>0</v>
      </c>
      <c r="E191">
        <f>SUMIF(Venda!K:K,Tabela5[[#This Row],[Tipo-Modelo]],Venda!F:F)</f>
        <v>0</v>
      </c>
      <c r="F191">
        <f>Tabela5[[#This Row],[Compras]]-Tabela5[[#This Row],[Vendas]]</f>
        <v>0</v>
      </c>
    </row>
    <row r="192" spans="3:6" x14ac:dyDescent="0.25">
      <c r="C192">
        <f t="shared" si="2"/>
        <v>0</v>
      </c>
      <c r="D192">
        <f>SUMIF(Compra!K:K,Tabela5[[#This Row],[Tipo-Modelo]],Compra!F:F)</f>
        <v>0</v>
      </c>
      <c r="E192">
        <f>SUMIF(Venda!K:K,Tabela5[[#This Row],[Tipo-Modelo]],Venda!F:F)</f>
        <v>0</v>
      </c>
      <c r="F192">
        <f>Tabela5[[#This Row],[Compras]]-Tabela5[[#This Row],[Vendas]]</f>
        <v>0</v>
      </c>
    </row>
    <row r="193" spans="3:6" x14ac:dyDescent="0.25">
      <c r="C193">
        <f t="shared" si="2"/>
        <v>0</v>
      </c>
      <c r="D193">
        <f>SUMIF(Compra!K:K,Tabela5[[#This Row],[Tipo-Modelo]],Compra!F:F)</f>
        <v>0</v>
      </c>
      <c r="E193">
        <f>SUMIF(Venda!K:K,Tabela5[[#This Row],[Tipo-Modelo]],Venda!F:F)</f>
        <v>0</v>
      </c>
      <c r="F193">
        <f>Tabela5[[#This Row],[Compras]]-Tabela5[[#This Row],[Vendas]]</f>
        <v>0</v>
      </c>
    </row>
    <row r="194" spans="3:6" x14ac:dyDescent="0.25">
      <c r="C194">
        <f t="shared" si="2"/>
        <v>0</v>
      </c>
      <c r="D194">
        <f>SUMIF(Compra!K:K,Tabela5[[#This Row],[Tipo-Modelo]],Compra!F:F)</f>
        <v>0</v>
      </c>
      <c r="E194">
        <f>SUMIF(Venda!K:K,Tabela5[[#This Row],[Tipo-Modelo]],Venda!F:F)</f>
        <v>0</v>
      </c>
      <c r="F194">
        <f>Tabela5[[#This Row],[Compras]]-Tabela5[[#This Row],[Vendas]]</f>
        <v>0</v>
      </c>
    </row>
    <row r="195" spans="3:6" x14ac:dyDescent="0.25">
      <c r="C195">
        <f t="shared" si="2"/>
        <v>0</v>
      </c>
      <c r="D195">
        <f>SUMIF(Compra!K:K,Tabela5[[#This Row],[Tipo-Modelo]],Compra!F:F)</f>
        <v>0</v>
      </c>
      <c r="E195">
        <f>SUMIF(Venda!K:K,Tabela5[[#This Row],[Tipo-Modelo]],Venda!F:F)</f>
        <v>0</v>
      </c>
      <c r="F195">
        <f>Tabela5[[#This Row],[Compras]]-Tabela5[[#This Row],[Vendas]]</f>
        <v>0</v>
      </c>
    </row>
    <row r="196" spans="3:6" x14ac:dyDescent="0.25">
      <c r="C196">
        <f t="shared" si="2"/>
        <v>0</v>
      </c>
      <c r="D196">
        <f>SUMIF(Compra!K:K,Tabela5[[#This Row],[Tipo-Modelo]],Compra!F:F)</f>
        <v>0</v>
      </c>
      <c r="E196">
        <f>SUMIF(Venda!K:K,Tabela5[[#This Row],[Tipo-Modelo]],Venda!F:F)</f>
        <v>0</v>
      </c>
      <c r="F196">
        <f>Tabela5[[#This Row],[Compras]]-Tabela5[[#This Row],[Vendas]]</f>
        <v>0</v>
      </c>
    </row>
    <row r="197" spans="3:6" x14ac:dyDescent="0.25">
      <c r="C197">
        <f t="shared" si="2"/>
        <v>0</v>
      </c>
      <c r="D197">
        <f>SUMIF(Compra!K:K,Tabela5[[#This Row],[Tipo-Modelo]],Compra!F:F)</f>
        <v>0</v>
      </c>
      <c r="E197">
        <f>SUMIF(Venda!K:K,Tabela5[[#This Row],[Tipo-Modelo]],Venda!F:F)</f>
        <v>0</v>
      </c>
      <c r="F197">
        <f>Tabela5[[#This Row],[Compras]]-Tabela5[[#This Row],[Vendas]]</f>
        <v>0</v>
      </c>
    </row>
    <row r="198" spans="3:6" x14ac:dyDescent="0.25">
      <c r="C198">
        <f t="shared" si="2"/>
        <v>0</v>
      </c>
      <c r="D198">
        <f>SUMIF(Compra!K:K,Tabela5[[#This Row],[Tipo-Modelo]],Compra!F:F)</f>
        <v>0</v>
      </c>
      <c r="E198">
        <f>SUMIF(Venda!K:K,Tabela5[[#This Row],[Tipo-Modelo]],Venda!F:F)</f>
        <v>0</v>
      </c>
      <c r="F198">
        <f>Tabela5[[#This Row],[Compras]]-Tabela5[[#This Row],[Vendas]]</f>
        <v>0</v>
      </c>
    </row>
    <row r="199" spans="3:6" x14ac:dyDescent="0.25">
      <c r="C199">
        <f t="shared" ref="C199:C254" si="3">B199</f>
        <v>0</v>
      </c>
      <c r="D199">
        <f>SUMIF(Compra!K:K,Tabela5[[#This Row],[Tipo-Modelo]],Compra!F:F)</f>
        <v>0</v>
      </c>
      <c r="E199">
        <f>SUMIF(Venda!K:K,Tabela5[[#This Row],[Tipo-Modelo]],Venda!F:F)</f>
        <v>0</v>
      </c>
      <c r="F199">
        <f>Tabela5[[#This Row],[Compras]]-Tabela5[[#This Row],[Vendas]]</f>
        <v>0</v>
      </c>
    </row>
    <row r="200" spans="3:6" x14ac:dyDescent="0.25">
      <c r="C200">
        <f t="shared" si="3"/>
        <v>0</v>
      </c>
      <c r="D200">
        <f>SUMIF(Compra!K:K,Tabela5[[#This Row],[Tipo-Modelo]],Compra!F:F)</f>
        <v>0</v>
      </c>
      <c r="E200">
        <f>SUMIF(Venda!K:K,Tabela5[[#This Row],[Tipo-Modelo]],Venda!F:F)</f>
        <v>0</v>
      </c>
      <c r="F200">
        <f>Tabela5[[#This Row],[Compras]]-Tabela5[[#This Row],[Vendas]]</f>
        <v>0</v>
      </c>
    </row>
    <row r="201" spans="3:6" x14ac:dyDescent="0.25">
      <c r="C201">
        <f t="shared" si="3"/>
        <v>0</v>
      </c>
      <c r="D201">
        <f>SUMIF(Compra!K:K,Tabela5[[#This Row],[Tipo-Modelo]],Compra!F:F)</f>
        <v>0</v>
      </c>
      <c r="E201">
        <f>SUMIF(Venda!K:K,Tabela5[[#This Row],[Tipo-Modelo]],Venda!F:F)</f>
        <v>0</v>
      </c>
      <c r="F201">
        <f>Tabela5[[#This Row],[Compras]]-Tabela5[[#This Row],[Vendas]]</f>
        <v>0</v>
      </c>
    </row>
    <row r="202" spans="3:6" x14ac:dyDescent="0.25">
      <c r="C202">
        <f t="shared" si="3"/>
        <v>0</v>
      </c>
      <c r="D202">
        <f>SUMIF(Compra!K:K,Tabela5[[#This Row],[Tipo-Modelo]],Compra!F:F)</f>
        <v>0</v>
      </c>
      <c r="E202">
        <f>SUMIF(Venda!K:K,Tabela5[[#This Row],[Tipo-Modelo]],Venda!F:F)</f>
        <v>0</v>
      </c>
      <c r="F202">
        <f>Tabela5[[#This Row],[Compras]]-Tabela5[[#This Row],[Vendas]]</f>
        <v>0</v>
      </c>
    </row>
    <row r="203" spans="3:6" x14ac:dyDescent="0.25">
      <c r="C203">
        <f t="shared" si="3"/>
        <v>0</v>
      </c>
      <c r="D203">
        <f>SUMIF(Compra!K:K,Tabela5[[#This Row],[Tipo-Modelo]],Compra!F:F)</f>
        <v>0</v>
      </c>
      <c r="E203">
        <f>SUMIF(Venda!K:K,Tabela5[[#This Row],[Tipo-Modelo]],Venda!F:F)</f>
        <v>0</v>
      </c>
      <c r="F203">
        <f>Tabela5[[#This Row],[Compras]]-Tabela5[[#This Row],[Vendas]]</f>
        <v>0</v>
      </c>
    </row>
    <row r="204" spans="3:6" x14ac:dyDescent="0.25">
      <c r="C204">
        <f t="shared" si="3"/>
        <v>0</v>
      </c>
      <c r="D204">
        <f>SUMIF(Compra!K:K,Tabela5[[#This Row],[Tipo-Modelo]],Compra!F:F)</f>
        <v>0</v>
      </c>
      <c r="E204">
        <f>SUMIF(Venda!K:K,Tabela5[[#This Row],[Tipo-Modelo]],Venda!F:F)</f>
        <v>0</v>
      </c>
      <c r="F204">
        <f>Tabela5[[#This Row],[Compras]]-Tabela5[[#This Row],[Vendas]]</f>
        <v>0</v>
      </c>
    </row>
    <row r="205" spans="3:6" x14ac:dyDescent="0.25">
      <c r="C205">
        <f t="shared" si="3"/>
        <v>0</v>
      </c>
      <c r="D205">
        <f>SUMIF(Compra!K:K,Tabela5[[#This Row],[Tipo-Modelo]],Compra!F:F)</f>
        <v>0</v>
      </c>
      <c r="E205">
        <f>SUMIF(Venda!K:K,Tabela5[[#This Row],[Tipo-Modelo]],Venda!F:F)</f>
        <v>0</v>
      </c>
      <c r="F205">
        <f>Tabela5[[#This Row],[Compras]]-Tabela5[[#This Row],[Vendas]]</f>
        <v>0</v>
      </c>
    </row>
    <row r="206" spans="3:6" x14ac:dyDescent="0.25">
      <c r="C206">
        <f t="shared" si="3"/>
        <v>0</v>
      </c>
      <c r="D206">
        <f>SUMIF(Compra!K:K,Tabela5[[#This Row],[Tipo-Modelo]],Compra!F:F)</f>
        <v>0</v>
      </c>
      <c r="E206">
        <f>SUMIF(Venda!K:K,Tabela5[[#This Row],[Tipo-Modelo]],Venda!F:F)</f>
        <v>0</v>
      </c>
      <c r="F206">
        <f>Tabela5[[#This Row],[Compras]]-Tabela5[[#This Row],[Vendas]]</f>
        <v>0</v>
      </c>
    </row>
    <row r="207" spans="3:6" x14ac:dyDescent="0.25">
      <c r="C207">
        <f t="shared" si="3"/>
        <v>0</v>
      </c>
      <c r="D207">
        <f>SUMIF(Compra!K:K,Tabela5[[#This Row],[Tipo-Modelo]],Compra!F:F)</f>
        <v>0</v>
      </c>
      <c r="E207">
        <f>SUMIF(Venda!K:K,Tabela5[[#This Row],[Tipo-Modelo]],Venda!F:F)</f>
        <v>0</v>
      </c>
      <c r="F207">
        <f>Tabela5[[#This Row],[Compras]]-Tabela5[[#This Row],[Vendas]]</f>
        <v>0</v>
      </c>
    </row>
    <row r="208" spans="3:6" x14ac:dyDescent="0.25">
      <c r="C208">
        <f t="shared" si="3"/>
        <v>0</v>
      </c>
      <c r="D208">
        <f>SUMIF(Compra!K:K,Tabela5[[#This Row],[Tipo-Modelo]],Compra!F:F)</f>
        <v>0</v>
      </c>
      <c r="E208">
        <f>SUMIF(Venda!K:K,Tabela5[[#This Row],[Tipo-Modelo]],Venda!F:F)</f>
        <v>0</v>
      </c>
      <c r="F208">
        <f>Tabela5[[#This Row],[Compras]]-Tabela5[[#This Row],[Vendas]]</f>
        <v>0</v>
      </c>
    </row>
    <row r="209" spans="3:6" x14ac:dyDescent="0.25">
      <c r="C209">
        <f t="shared" si="3"/>
        <v>0</v>
      </c>
      <c r="D209">
        <f>SUMIF(Compra!K:K,Tabela5[[#This Row],[Tipo-Modelo]],Compra!F:F)</f>
        <v>0</v>
      </c>
      <c r="E209">
        <f>SUMIF(Venda!K:K,Tabela5[[#This Row],[Tipo-Modelo]],Venda!F:F)</f>
        <v>0</v>
      </c>
      <c r="F209">
        <f>Tabela5[[#This Row],[Compras]]-Tabela5[[#This Row],[Vendas]]</f>
        <v>0</v>
      </c>
    </row>
    <row r="210" spans="3:6" x14ac:dyDescent="0.25">
      <c r="C210">
        <f t="shared" si="3"/>
        <v>0</v>
      </c>
      <c r="D210">
        <f>SUMIF(Compra!K:K,Tabela5[[#This Row],[Tipo-Modelo]],Compra!F:F)</f>
        <v>0</v>
      </c>
      <c r="E210">
        <f>SUMIF(Venda!K:K,Tabela5[[#This Row],[Tipo-Modelo]],Venda!F:F)</f>
        <v>0</v>
      </c>
      <c r="F210">
        <f>Tabela5[[#This Row],[Compras]]-Tabela5[[#This Row],[Vendas]]</f>
        <v>0</v>
      </c>
    </row>
    <row r="211" spans="3:6" x14ac:dyDescent="0.25">
      <c r="C211">
        <f t="shared" si="3"/>
        <v>0</v>
      </c>
      <c r="D211">
        <f>SUMIF(Compra!K:K,Tabela5[[#This Row],[Tipo-Modelo]],Compra!F:F)</f>
        <v>0</v>
      </c>
      <c r="E211">
        <f>SUMIF(Venda!K:K,Tabela5[[#This Row],[Tipo-Modelo]],Venda!F:F)</f>
        <v>0</v>
      </c>
      <c r="F211">
        <f>Tabela5[[#This Row],[Compras]]-Tabela5[[#This Row],[Vendas]]</f>
        <v>0</v>
      </c>
    </row>
    <row r="212" spans="3:6" x14ac:dyDescent="0.25">
      <c r="C212">
        <f t="shared" si="3"/>
        <v>0</v>
      </c>
      <c r="D212">
        <f>SUMIF(Compra!K:K,Tabela5[[#This Row],[Tipo-Modelo]],Compra!F:F)</f>
        <v>0</v>
      </c>
      <c r="E212">
        <f>SUMIF(Venda!K:K,Tabela5[[#This Row],[Tipo-Modelo]],Venda!F:F)</f>
        <v>0</v>
      </c>
      <c r="F212">
        <f>Tabela5[[#This Row],[Compras]]-Tabela5[[#This Row],[Vendas]]</f>
        <v>0</v>
      </c>
    </row>
    <row r="213" spans="3:6" x14ac:dyDescent="0.25">
      <c r="C213">
        <f t="shared" si="3"/>
        <v>0</v>
      </c>
      <c r="D213">
        <f>SUMIF(Compra!K:K,Tabela5[[#This Row],[Tipo-Modelo]],Compra!F:F)</f>
        <v>0</v>
      </c>
      <c r="E213">
        <f>SUMIF(Venda!K:K,Tabela5[[#This Row],[Tipo-Modelo]],Venda!F:F)</f>
        <v>0</v>
      </c>
      <c r="F213">
        <f>Tabela5[[#This Row],[Compras]]-Tabela5[[#This Row],[Vendas]]</f>
        <v>0</v>
      </c>
    </row>
    <row r="214" spans="3:6" x14ac:dyDescent="0.25">
      <c r="C214">
        <f t="shared" si="3"/>
        <v>0</v>
      </c>
      <c r="D214">
        <f>SUMIF(Compra!K:K,Tabela5[[#This Row],[Tipo-Modelo]],Compra!F:F)</f>
        <v>0</v>
      </c>
      <c r="E214">
        <f>SUMIF(Venda!K:K,Tabela5[[#This Row],[Tipo-Modelo]],Venda!F:F)</f>
        <v>0</v>
      </c>
      <c r="F214">
        <f>Tabela5[[#This Row],[Compras]]-Tabela5[[#This Row],[Vendas]]</f>
        <v>0</v>
      </c>
    </row>
    <row r="215" spans="3:6" x14ac:dyDescent="0.25">
      <c r="C215">
        <f t="shared" si="3"/>
        <v>0</v>
      </c>
      <c r="D215">
        <f>SUMIF(Compra!K:K,Tabela5[[#This Row],[Tipo-Modelo]],Compra!F:F)</f>
        <v>0</v>
      </c>
      <c r="E215">
        <f>SUMIF(Venda!K:K,Tabela5[[#This Row],[Tipo-Modelo]],Venda!F:F)</f>
        <v>0</v>
      </c>
      <c r="F215">
        <f>Tabela5[[#This Row],[Compras]]-Tabela5[[#This Row],[Vendas]]</f>
        <v>0</v>
      </c>
    </row>
    <row r="216" spans="3:6" x14ac:dyDescent="0.25">
      <c r="C216">
        <f t="shared" si="3"/>
        <v>0</v>
      </c>
      <c r="D216">
        <f>SUMIF(Compra!K:K,Tabela5[[#This Row],[Tipo-Modelo]],Compra!F:F)</f>
        <v>0</v>
      </c>
      <c r="E216">
        <f>SUMIF(Venda!K:K,Tabela5[[#This Row],[Tipo-Modelo]],Venda!F:F)</f>
        <v>0</v>
      </c>
      <c r="F216">
        <f>Tabela5[[#This Row],[Compras]]-Tabela5[[#This Row],[Vendas]]</f>
        <v>0</v>
      </c>
    </row>
    <row r="217" spans="3:6" x14ac:dyDescent="0.25">
      <c r="C217">
        <f t="shared" si="3"/>
        <v>0</v>
      </c>
      <c r="D217">
        <f>SUMIF(Compra!K:K,Tabela5[[#This Row],[Tipo-Modelo]],Compra!F:F)</f>
        <v>0</v>
      </c>
      <c r="E217">
        <f>SUMIF(Venda!K:K,Tabela5[[#This Row],[Tipo-Modelo]],Venda!F:F)</f>
        <v>0</v>
      </c>
      <c r="F217">
        <f>Tabela5[[#This Row],[Compras]]-Tabela5[[#This Row],[Vendas]]</f>
        <v>0</v>
      </c>
    </row>
    <row r="218" spans="3:6" x14ac:dyDescent="0.25">
      <c r="C218">
        <f t="shared" si="3"/>
        <v>0</v>
      </c>
      <c r="D218">
        <f>SUMIF(Compra!K:K,Tabela5[[#This Row],[Tipo-Modelo]],Compra!F:F)</f>
        <v>0</v>
      </c>
      <c r="E218">
        <f>SUMIF(Venda!K:K,Tabela5[[#This Row],[Tipo-Modelo]],Venda!F:F)</f>
        <v>0</v>
      </c>
      <c r="F218">
        <f>Tabela5[[#This Row],[Compras]]-Tabela5[[#This Row],[Vendas]]</f>
        <v>0</v>
      </c>
    </row>
    <row r="219" spans="3:6" x14ac:dyDescent="0.25">
      <c r="C219">
        <f t="shared" si="3"/>
        <v>0</v>
      </c>
      <c r="D219">
        <f>SUMIF(Compra!K:K,Tabela5[[#This Row],[Tipo-Modelo]],Compra!F:F)</f>
        <v>0</v>
      </c>
      <c r="E219">
        <f>SUMIF(Venda!K:K,Tabela5[[#This Row],[Tipo-Modelo]],Venda!F:F)</f>
        <v>0</v>
      </c>
      <c r="F219">
        <f>Tabela5[[#This Row],[Compras]]-Tabela5[[#This Row],[Vendas]]</f>
        <v>0</v>
      </c>
    </row>
    <row r="220" spans="3:6" x14ac:dyDescent="0.25">
      <c r="C220">
        <f t="shared" si="3"/>
        <v>0</v>
      </c>
      <c r="D220">
        <f>SUMIF(Compra!K:K,Tabela5[[#This Row],[Tipo-Modelo]],Compra!F:F)</f>
        <v>0</v>
      </c>
      <c r="E220">
        <f>SUMIF(Venda!K:K,Tabela5[[#This Row],[Tipo-Modelo]],Venda!F:F)</f>
        <v>0</v>
      </c>
      <c r="F220">
        <f>Tabela5[[#This Row],[Compras]]-Tabela5[[#This Row],[Vendas]]</f>
        <v>0</v>
      </c>
    </row>
    <row r="221" spans="3:6" x14ac:dyDescent="0.25">
      <c r="C221">
        <f t="shared" si="3"/>
        <v>0</v>
      </c>
      <c r="D221">
        <f>SUMIF(Compra!K:K,Tabela5[[#This Row],[Tipo-Modelo]],Compra!F:F)</f>
        <v>0</v>
      </c>
      <c r="E221">
        <f>SUMIF(Venda!K:K,Tabela5[[#This Row],[Tipo-Modelo]],Venda!F:F)</f>
        <v>0</v>
      </c>
      <c r="F221">
        <f>Tabela5[[#This Row],[Compras]]-Tabela5[[#This Row],[Vendas]]</f>
        <v>0</v>
      </c>
    </row>
    <row r="222" spans="3:6" x14ac:dyDescent="0.25">
      <c r="C222">
        <f t="shared" si="3"/>
        <v>0</v>
      </c>
      <c r="D222">
        <f>SUMIF(Compra!K:K,Tabela5[[#This Row],[Tipo-Modelo]],Compra!F:F)</f>
        <v>0</v>
      </c>
      <c r="E222">
        <f>SUMIF(Venda!K:K,Tabela5[[#This Row],[Tipo-Modelo]],Venda!F:F)</f>
        <v>0</v>
      </c>
      <c r="F222">
        <f>Tabela5[[#This Row],[Compras]]-Tabela5[[#This Row],[Vendas]]</f>
        <v>0</v>
      </c>
    </row>
    <row r="223" spans="3:6" x14ac:dyDescent="0.25">
      <c r="C223">
        <f t="shared" si="3"/>
        <v>0</v>
      </c>
      <c r="D223">
        <f>SUMIF(Compra!K:K,Tabela5[[#This Row],[Tipo-Modelo]],Compra!F:F)</f>
        <v>0</v>
      </c>
      <c r="E223">
        <f>SUMIF(Venda!K:K,Tabela5[[#This Row],[Tipo-Modelo]],Venda!F:F)</f>
        <v>0</v>
      </c>
      <c r="F223">
        <f>Tabela5[[#This Row],[Compras]]-Tabela5[[#This Row],[Vendas]]</f>
        <v>0</v>
      </c>
    </row>
    <row r="224" spans="3:6" x14ac:dyDescent="0.25">
      <c r="C224">
        <f t="shared" si="3"/>
        <v>0</v>
      </c>
      <c r="D224">
        <f>SUMIF(Compra!K:K,Tabela5[[#This Row],[Tipo-Modelo]],Compra!F:F)</f>
        <v>0</v>
      </c>
      <c r="E224">
        <f>SUMIF(Venda!K:K,Tabela5[[#This Row],[Tipo-Modelo]],Venda!F:F)</f>
        <v>0</v>
      </c>
      <c r="F224">
        <f>Tabela5[[#This Row],[Compras]]-Tabela5[[#This Row],[Vendas]]</f>
        <v>0</v>
      </c>
    </row>
    <row r="225" spans="3:6" x14ac:dyDescent="0.25">
      <c r="C225">
        <f t="shared" si="3"/>
        <v>0</v>
      </c>
      <c r="D225">
        <f>SUMIF(Compra!K:K,Tabela5[[#This Row],[Tipo-Modelo]],Compra!F:F)</f>
        <v>0</v>
      </c>
      <c r="E225">
        <f>SUMIF(Venda!K:K,Tabela5[[#This Row],[Tipo-Modelo]],Venda!F:F)</f>
        <v>0</v>
      </c>
      <c r="F225">
        <f>Tabela5[[#This Row],[Compras]]-Tabela5[[#This Row],[Vendas]]</f>
        <v>0</v>
      </c>
    </row>
    <row r="226" spans="3:6" x14ac:dyDescent="0.25">
      <c r="C226">
        <f t="shared" si="3"/>
        <v>0</v>
      </c>
      <c r="D226">
        <f>SUMIF(Compra!K:K,Tabela5[[#This Row],[Tipo-Modelo]],Compra!F:F)</f>
        <v>0</v>
      </c>
      <c r="E226">
        <f>SUMIF(Venda!K:K,Tabela5[[#This Row],[Tipo-Modelo]],Venda!F:F)</f>
        <v>0</v>
      </c>
      <c r="F226">
        <f>Tabela5[[#This Row],[Compras]]-Tabela5[[#This Row],[Vendas]]</f>
        <v>0</v>
      </c>
    </row>
    <row r="227" spans="3:6" x14ac:dyDescent="0.25">
      <c r="C227">
        <f t="shared" si="3"/>
        <v>0</v>
      </c>
      <c r="D227">
        <f>SUMIF(Compra!K:K,Tabela5[[#This Row],[Tipo-Modelo]],Compra!F:F)</f>
        <v>0</v>
      </c>
      <c r="E227">
        <f>SUMIF(Venda!K:K,Tabela5[[#This Row],[Tipo-Modelo]],Venda!F:F)</f>
        <v>0</v>
      </c>
      <c r="F227">
        <f>Tabela5[[#This Row],[Compras]]-Tabela5[[#This Row],[Vendas]]</f>
        <v>0</v>
      </c>
    </row>
    <row r="228" spans="3:6" x14ac:dyDescent="0.25">
      <c r="C228">
        <f t="shared" si="3"/>
        <v>0</v>
      </c>
      <c r="D228">
        <f>SUMIF(Compra!K:K,Tabela5[[#This Row],[Tipo-Modelo]],Compra!F:F)</f>
        <v>0</v>
      </c>
      <c r="E228">
        <f>SUMIF(Venda!K:K,Tabela5[[#This Row],[Tipo-Modelo]],Venda!F:F)</f>
        <v>0</v>
      </c>
      <c r="F228">
        <f>Tabela5[[#This Row],[Compras]]-Tabela5[[#This Row],[Vendas]]</f>
        <v>0</v>
      </c>
    </row>
    <row r="229" spans="3:6" x14ac:dyDescent="0.25">
      <c r="C229">
        <f t="shared" si="3"/>
        <v>0</v>
      </c>
      <c r="D229">
        <f>SUMIF(Compra!K:K,Tabela5[[#This Row],[Tipo-Modelo]],Compra!F:F)</f>
        <v>0</v>
      </c>
      <c r="E229">
        <f>SUMIF(Venda!K:K,Tabela5[[#This Row],[Tipo-Modelo]],Venda!F:F)</f>
        <v>0</v>
      </c>
      <c r="F229">
        <f>Tabela5[[#This Row],[Compras]]-Tabela5[[#This Row],[Vendas]]</f>
        <v>0</v>
      </c>
    </row>
    <row r="230" spans="3:6" x14ac:dyDescent="0.25">
      <c r="C230">
        <f t="shared" si="3"/>
        <v>0</v>
      </c>
      <c r="D230">
        <f>SUMIF(Compra!K:K,Tabela5[[#This Row],[Tipo-Modelo]],Compra!F:F)</f>
        <v>0</v>
      </c>
      <c r="E230">
        <f>SUMIF(Venda!K:K,Tabela5[[#This Row],[Tipo-Modelo]],Venda!F:F)</f>
        <v>0</v>
      </c>
      <c r="F230">
        <f>Tabela5[[#This Row],[Compras]]-Tabela5[[#This Row],[Vendas]]</f>
        <v>0</v>
      </c>
    </row>
    <row r="231" spans="3:6" x14ac:dyDescent="0.25">
      <c r="C231">
        <f t="shared" si="3"/>
        <v>0</v>
      </c>
      <c r="D231">
        <f>SUMIF(Compra!K:K,Tabela5[[#This Row],[Tipo-Modelo]],Compra!F:F)</f>
        <v>0</v>
      </c>
      <c r="E231">
        <f>SUMIF(Venda!K:K,Tabela5[[#This Row],[Tipo-Modelo]],Venda!F:F)</f>
        <v>0</v>
      </c>
      <c r="F231">
        <f>Tabela5[[#This Row],[Compras]]-Tabela5[[#This Row],[Vendas]]</f>
        <v>0</v>
      </c>
    </row>
    <row r="232" spans="3:6" x14ac:dyDescent="0.25">
      <c r="C232">
        <f t="shared" si="3"/>
        <v>0</v>
      </c>
      <c r="D232">
        <f>SUMIF(Compra!K:K,Tabela5[[#This Row],[Tipo-Modelo]],Compra!F:F)</f>
        <v>0</v>
      </c>
      <c r="E232">
        <f>SUMIF(Venda!K:K,Tabela5[[#This Row],[Tipo-Modelo]],Venda!F:F)</f>
        <v>0</v>
      </c>
      <c r="F232">
        <f>Tabela5[[#This Row],[Compras]]-Tabela5[[#This Row],[Vendas]]</f>
        <v>0</v>
      </c>
    </row>
    <row r="233" spans="3:6" x14ac:dyDescent="0.25">
      <c r="C233">
        <f t="shared" si="3"/>
        <v>0</v>
      </c>
      <c r="D233">
        <f>SUMIF(Compra!K:K,Tabela5[[#This Row],[Tipo-Modelo]],Compra!F:F)</f>
        <v>0</v>
      </c>
      <c r="E233">
        <f>SUMIF(Venda!K:K,Tabela5[[#This Row],[Tipo-Modelo]],Venda!F:F)</f>
        <v>0</v>
      </c>
      <c r="F233">
        <f>Tabela5[[#This Row],[Compras]]-Tabela5[[#This Row],[Vendas]]</f>
        <v>0</v>
      </c>
    </row>
    <row r="234" spans="3:6" x14ac:dyDescent="0.25">
      <c r="C234">
        <f t="shared" si="3"/>
        <v>0</v>
      </c>
      <c r="D234">
        <f>SUMIF(Compra!K:K,Tabela5[[#This Row],[Tipo-Modelo]],Compra!F:F)</f>
        <v>0</v>
      </c>
      <c r="E234">
        <f>SUMIF(Venda!K:K,Tabela5[[#This Row],[Tipo-Modelo]],Venda!F:F)</f>
        <v>0</v>
      </c>
      <c r="F234">
        <f>Tabela5[[#This Row],[Compras]]-Tabela5[[#This Row],[Vendas]]</f>
        <v>0</v>
      </c>
    </row>
    <row r="235" spans="3:6" x14ac:dyDescent="0.25">
      <c r="C235">
        <f t="shared" si="3"/>
        <v>0</v>
      </c>
      <c r="D235">
        <f>SUMIF(Compra!K:K,Tabela5[[#This Row],[Tipo-Modelo]],Compra!F:F)</f>
        <v>0</v>
      </c>
      <c r="E235">
        <f>SUMIF(Venda!K:K,Tabela5[[#This Row],[Tipo-Modelo]],Venda!F:F)</f>
        <v>0</v>
      </c>
      <c r="F235">
        <f>Tabela5[[#This Row],[Compras]]-Tabela5[[#This Row],[Vendas]]</f>
        <v>0</v>
      </c>
    </row>
    <row r="236" spans="3:6" x14ac:dyDescent="0.25">
      <c r="C236">
        <f t="shared" si="3"/>
        <v>0</v>
      </c>
      <c r="D236">
        <f>SUMIF(Compra!K:K,Tabela5[[#This Row],[Tipo-Modelo]],Compra!F:F)</f>
        <v>0</v>
      </c>
      <c r="E236">
        <f>SUMIF(Venda!K:K,Tabela5[[#This Row],[Tipo-Modelo]],Venda!F:F)</f>
        <v>0</v>
      </c>
      <c r="F236">
        <f>Tabela5[[#This Row],[Compras]]-Tabela5[[#This Row],[Vendas]]</f>
        <v>0</v>
      </c>
    </row>
    <row r="237" spans="3:6" x14ac:dyDescent="0.25">
      <c r="C237">
        <f t="shared" si="3"/>
        <v>0</v>
      </c>
      <c r="D237">
        <f>SUMIF(Compra!K:K,Tabela5[[#This Row],[Tipo-Modelo]],Compra!F:F)</f>
        <v>0</v>
      </c>
      <c r="E237">
        <f>SUMIF(Venda!K:K,Tabela5[[#This Row],[Tipo-Modelo]],Venda!F:F)</f>
        <v>0</v>
      </c>
      <c r="F237">
        <f>Tabela5[[#This Row],[Compras]]-Tabela5[[#This Row],[Vendas]]</f>
        <v>0</v>
      </c>
    </row>
    <row r="238" spans="3:6" x14ac:dyDescent="0.25">
      <c r="C238">
        <f t="shared" si="3"/>
        <v>0</v>
      </c>
      <c r="D238">
        <f>SUMIF(Compra!K:K,Tabela5[[#This Row],[Tipo-Modelo]],Compra!F:F)</f>
        <v>0</v>
      </c>
      <c r="E238">
        <f>SUMIF(Venda!K:K,Tabela5[[#This Row],[Tipo-Modelo]],Venda!F:F)</f>
        <v>0</v>
      </c>
      <c r="F238">
        <f>Tabela5[[#This Row],[Compras]]-Tabela5[[#This Row],[Vendas]]</f>
        <v>0</v>
      </c>
    </row>
    <row r="239" spans="3:6" x14ac:dyDescent="0.25">
      <c r="C239">
        <f t="shared" si="3"/>
        <v>0</v>
      </c>
      <c r="D239">
        <f>SUMIF(Compra!K:K,Tabela5[[#This Row],[Tipo-Modelo]],Compra!F:F)</f>
        <v>0</v>
      </c>
      <c r="E239">
        <f>SUMIF(Venda!K:K,Tabela5[[#This Row],[Tipo-Modelo]],Venda!F:F)</f>
        <v>0</v>
      </c>
      <c r="F239">
        <f>Tabela5[[#This Row],[Compras]]-Tabela5[[#This Row],[Vendas]]</f>
        <v>0</v>
      </c>
    </row>
    <row r="240" spans="3:6" x14ac:dyDescent="0.25">
      <c r="C240">
        <f t="shared" si="3"/>
        <v>0</v>
      </c>
      <c r="D240">
        <f>SUMIF(Compra!K:K,Tabela5[[#This Row],[Tipo-Modelo]],Compra!F:F)</f>
        <v>0</v>
      </c>
      <c r="E240">
        <f>SUMIF(Venda!K:K,Tabela5[[#This Row],[Tipo-Modelo]],Venda!F:F)</f>
        <v>0</v>
      </c>
      <c r="F240">
        <f>Tabela5[[#This Row],[Compras]]-Tabela5[[#This Row],[Vendas]]</f>
        <v>0</v>
      </c>
    </row>
    <row r="241" spans="3:6" x14ac:dyDescent="0.25">
      <c r="C241">
        <f t="shared" si="3"/>
        <v>0</v>
      </c>
      <c r="D241">
        <f>SUMIF(Compra!K:K,Tabela5[[#This Row],[Tipo-Modelo]],Compra!F:F)</f>
        <v>0</v>
      </c>
      <c r="E241">
        <f>SUMIF(Venda!K:K,Tabela5[[#This Row],[Tipo-Modelo]],Venda!F:F)</f>
        <v>0</v>
      </c>
      <c r="F241">
        <f>Tabela5[[#This Row],[Compras]]-Tabela5[[#This Row],[Vendas]]</f>
        <v>0</v>
      </c>
    </row>
    <row r="242" spans="3:6" x14ac:dyDescent="0.25">
      <c r="C242">
        <f t="shared" si="3"/>
        <v>0</v>
      </c>
      <c r="D242">
        <f>SUMIF(Compra!K:K,Tabela5[[#This Row],[Tipo-Modelo]],Compra!F:F)</f>
        <v>0</v>
      </c>
      <c r="E242">
        <f>SUMIF(Venda!K:K,Tabela5[[#This Row],[Tipo-Modelo]],Venda!F:F)</f>
        <v>0</v>
      </c>
      <c r="F242">
        <f>Tabela5[[#This Row],[Compras]]-Tabela5[[#This Row],[Vendas]]</f>
        <v>0</v>
      </c>
    </row>
    <row r="243" spans="3:6" x14ac:dyDescent="0.25">
      <c r="C243">
        <f t="shared" si="3"/>
        <v>0</v>
      </c>
      <c r="D243">
        <f>SUMIF(Compra!K:K,Tabela5[[#This Row],[Tipo-Modelo]],Compra!F:F)</f>
        <v>0</v>
      </c>
      <c r="E243">
        <f>SUMIF(Venda!K:K,Tabela5[[#This Row],[Tipo-Modelo]],Venda!F:F)</f>
        <v>0</v>
      </c>
      <c r="F243">
        <f>Tabela5[[#This Row],[Compras]]-Tabela5[[#This Row],[Vendas]]</f>
        <v>0</v>
      </c>
    </row>
    <row r="244" spans="3:6" x14ac:dyDescent="0.25">
      <c r="C244">
        <f t="shared" si="3"/>
        <v>0</v>
      </c>
      <c r="D244">
        <f>SUMIF(Compra!K:K,Tabela5[[#This Row],[Tipo-Modelo]],Compra!F:F)</f>
        <v>0</v>
      </c>
      <c r="E244">
        <f>SUMIF(Venda!K:K,Tabela5[[#This Row],[Tipo-Modelo]],Venda!F:F)</f>
        <v>0</v>
      </c>
      <c r="F244">
        <f>Tabela5[[#This Row],[Compras]]-Tabela5[[#This Row],[Vendas]]</f>
        <v>0</v>
      </c>
    </row>
    <row r="245" spans="3:6" x14ac:dyDescent="0.25">
      <c r="C245">
        <f t="shared" si="3"/>
        <v>0</v>
      </c>
      <c r="D245">
        <f>SUMIF(Compra!K:K,Tabela5[[#This Row],[Tipo-Modelo]],Compra!F:F)</f>
        <v>0</v>
      </c>
      <c r="E245">
        <f>SUMIF(Venda!K:K,Tabela5[[#This Row],[Tipo-Modelo]],Venda!F:F)</f>
        <v>0</v>
      </c>
      <c r="F245">
        <f>Tabela5[[#This Row],[Compras]]-Tabela5[[#This Row],[Vendas]]</f>
        <v>0</v>
      </c>
    </row>
    <row r="246" spans="3:6" x14ac:dyDescent="0.25">
      <c r="C246">
        <f t="shared" si="3"/>
        <v>0</v>
      </c>
      <c r="D246">
        <f>SUMIF(Compra!K:K,Tabela5[[#This Row],[Tipo-Modelo]],Compra!F:F)</f>
        <v>0</v>
      </c>
      <c r="E246">
        <f>SUMIF(Venda!K:K,Tabela5[[#This Row],[Tipo-Modelo]],Venda!F:F)</f>
        <v>0</v>
      </c>
      <c r="F246">
        <f>Tabela5[[#This Row],[Compras]]-Tabela5[[#This Row],[Vendas]]</f>
        <v>0</v>
      </c>
    </row>
    <row r="247" spans="3:6" x14ac:dyDescent="0.25">
      <c r="C247">
        <f t="shared" si="3"/>
        <v>0</v>
      </c>
      <c r="D247">
        <f>SUMIF(Compra!K:K,Tabela5[[#This Row],[Tipo-Modelo]],Compra!F:F)</f>
        <v>0</v>
      </c>
      <c r="E247">
        <f>SUMIF(Venda!K:K,Tabela5[[#This Row],[Tipo-Modelo]],Venda!F:F)</f>
        <v>0</v>
      </c>
      <c r="F247">
        <f>Tabela5[[#This Row],[Compras]]-Tabela5[[#This Row],[Vendas]]</f>
        <v>0</v>
      </c>
    </row>
    <row r="248" spans="3:6" x14ac:dyDescent="0.25">
      <c r="C248">
        <f t="shared" si="3"/>
        <v>0</v>
      </c>
      <c r="D248">
        <f>SUMIF(Compra!K:K,Tabela5[[#This Row],[Tipo-Modelo]],Compra!F:F)</f>
        <v>0</v>
      </c>
      <c r="E248">
        <f>SUMIF(Venda!K:K,Tabela5[[#This Row],[Tipo-Modelo]],Venda!F:F)</f>
        <v>0</v>
      </c>
      <c r="F248">
        <f>Tabela5[[#This Row],[Compras]]-Tabela5[[#This Row],[Vendas]]</f>
        <v>0</v>
      </c>
    </row>
    <row r="249" spans="3:6" x14ac:dyDescent="0.25">
      <c r="C249">
        <f t="shared" si="3"/>
        <v>0</v>
      </c>
      <c r="D249">
        <f>SUMIF(Compra!K:K,Tabela5[[#This Row],[Tipo-Modelo]],Compra!F:F)</f>
        <v>0</v>
      </c>
      <c r="E249">
        <f>SUMIF(Venda!K:K,Tabela5[[#This Row],[Tipo-Modelo]],Venda!F:F)</f>
        <v>0</v>
      </c>
      <c r="F249">
        <f>Tabela5[[#This Row],[Compras]]-Tabela5[[#This Row],[Vendas]]</f>
        <v>0</v>
      </c>
    </row>
    <row r="250" spans="3:6" x14ac:dyDescent="0.25">
      <c r="C250">
        <f t="shared" si="3"/>
        <v>0</v>
      </c>
      <c r="D250">
        <f>SUMIF(Compra!K:K,Tabela5[[#This Row],[Tipo-Modelo]],Compra!F:F)</f>
        <v>0</v>
      </c>
      <c r="E250">
        <f>SUMIF(Venda!K:K,Tabela5[[#This Row],[Tipo-Modelo]],Venda!F:F)</f>
        <v>0</v>
      </c>
      <c r="F250">
        <f>Tabela5[[#This Row],[Compras]]-Tabela5[[#This Row],[Vendas]]</f>
        <v>0</v>
      </c>
    </row>
    <row r="251" spans="3:6" x14ac:dyDescent="0.25">
      <c r="C251">
        <f t="shared" si="3"/>
        <v>0</v>
      </c>
      <c r="D251">
        <f>SUMIF(Compra!K:K,Tabela5[[#This Row],[Tipo-Modelo]],Compra!F:F)</f>
        <v>0</v>
      </c>
      <c r="E251">
        <f>SUMIF(Venda!K:K,Tabela5[[#This Row],[Tipo-Modelo]],Venda!F:F)</f>
        <v>0</v>
      </c>
      <c r="F251">
        <f>Tabela5[[#This Row],[Compras]]-Tabela5[[#This Row],[Vendas]]</f>
        <v>0</v>
      </c>
    </row>
    <row r="252" spans="3:6" x14ac:dyDescent="0.25">
      <c r="C252">
        <f t="shared" si="3"/>
        <v>0</v>
      </c>
      <c r="D252">
        <f>SUMIF(Compra!K:K,Tabela5[[#This Row],[Tipo-Modelo]],Compra!F:F)</f>
        <v>0</v>
      </c>
      <c r="E252">
        <f>SUMIF(Venda!K:K,Tabela5[[#This Row],[Tipo-Modelo]],Venda!F:F)</f>
        <v>0</v>
      </c>
      <c r="F252">
        <f>Tabela5[[#This Row],[Compras]]-Tabela5[[#This Row],[Vendas]]</f>
        <v>0</v>
      </c>
    </row>
    <row r="253" spans="3:6" x14ac:dyDescent="0.25">
      <c r="C253">
        <f t="shared" si="3"/>
        <v>0</v>
      </c>
      <c r="D253">
        <f>SUMIF(Compra!K:K,Tabela5[[#This Row],[Tipo-Modelo]],Compra!F:F)</f>
        <v>0</v>
      </c>
      <c r="E253">
        <f>SUMIF(Venda!K:K,Tabela5[[#This Row],[Tipo-Modelo]],Venda!F:F)</f>
        <v>0</v>
      </c>
      <c r="F253">
        <f>Tabela5[[#This Row],[Compras]]-Tabela5[[#This Row],[Vendas]]</f>
        <v>0</v>
      </c>
    </row>
    <row r="254" spans="3:6" x14ac:dyDescent="0.25">
      <c r="C254">
        <f t="shared" si="3"/>
        <v>0</v>
      </c>
      <c r="D254">
        <f>SUMIF(Compra!K:K,Tabela5[[#This Row],[Tipo-Modelo]],Compra!F:F)</f>
        <v>0</v>
      </c>
      <c r="E254">
        <f>SUMIF(Venda!K:K,Tabela5[[#This Row],[Tipo-Modelo]],Venda!F:F)</f>
        <v>0</v>
      </c>
      <c r="F254">
        <f>Tabela5[[#This Row],[Compras]]-Tabela5[[#This Row],[Vendas]]</f>
        <v>0</v>
      </c>
    </row>
  </sheetData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K130"/>
  <sheetViews>
    <sheetView showGridLines="0" workbookViewId="0">
      <selection activeCell="B6" sqref="B6"/>
    </sheetView>
  </sheetViews>
  <sheetFormatPr defaultRowHeight="15" x14ac:dyDescent="0.25"/>
  <cols>
    <col min="2" max="2" width="17.28515625" style="7" bestFit="1" customWidth="1"/>
    <col min="3" max="3" width="9.42578125" style="8" bestFit="1" customWidth="1"/>
    <col min="4" max="4" width="8.5703125" style="8" bestFit="1" customWidth="1"/>
    <col min="5" max="5" width="13.7109375" style="8" bestFit="1" customWidth="1"/>
    <col min="6" max="6" width="13.7109375" style="9" bestFit="1" customWidth="1"/>
    <col min="7" max="7" width="15.5703125" style="10" customWidth="1"/>
    <col min="8" max="8" width="14.42578125" bestFit="1" customWidth="1"/>
    <col min="9" max="9" width="17.28515625" style="12" bestFit="1" customWidth="1"/>
    <col min="10" max="10" width="10.7109375" customWidth="1"/>
    <col min="11" max="11" width="19.28515625" bestFit="1" customWidth="1"/>
  </cols>
  <sheetData>
    <row r="5" spans="2:11" s="24" customFormat="1" x14ac:dyDescent="0.25">
      <c r="B5" s="29"/>
      <c r="C5" s="30"/>
      <c r="D5" s="30"/>
      <c r="E5" s="30"/>
      <c r="F5" s="31"/>
      <c r="G5" s="32"/>
      <c r="I5" s="27"/>
    </row>
    <row r="6" spans="2:11" x14ac:dyDescent="0.25">
      <c r="B6" s="3" t="s">
        <v>0</v>
      </c>
      <c r="C6" s="4" t="s">
        <v>1</v>
      </c>
      <c r="D6" s="4" t="s">
        <v>2</v>
      </c>
      <c r="E6" s="4" t="s">
        <v>3</v>
      </c>
      <c r="F6" s="5" t="s">
        <v>4</v>
      </c>
      <c r="G6" s="6" t="s">
        <v>5</v>
      </c>
      <c r="H6" s="2" t="s">
        <v>114</v>
      </c>
      <c r="I6" s="11" t="s">
        <v>115</v>
      </c>
      <c r="J6" s="2" t="s">
        <v>94</v>
      </c>
      <c r="K6" s="2" t="s">
        <v>51</v>
      </c>
    </row>
    <row r="7" spans="2:11" x14ac:dyDescent="0.25">
      <c r="B7" s="7">
        <v>43836</v>
      </c>
      <c r="C7" s="8">
        <v>2040</v>
      </c>
      <c r="D7" s="8" t="s">
        <v>6</v>
      </c>
      <c r="E7" s="8" t="s">
        <v>7</v>
      </c>
      <c r="F7" s="9">
        <v>20</v>
      </c>
      <c r="G7" s="10">
        <v>20</v>
      </c>
      <c r="H7" s="12">
        <f>Tabela1[[#This Row],[Quantidade]]*Tabela1[[#This Row],[Valor unitário]]</f>
        <v>400</v>
      </c>
      <c r="I7" s="12">
        <v>30</v>
      </c>
      <c r="J7">
        <f>MONTH(Tabela1[[#This Row],[Data da Compra]])</f>
        <v>1</v>
      </c>
      <c r="K7" t="str">
        <f>CONCATENATE(Tabela1[[#This Row],[Tipo]],"-",Tabela1[[#This Row],[Modelo]])</f>
        <v>Blusa-Laura</v>
      </c>
    </row>
    <row r="8" spans="2:11" x14ac:dyDescent="0.25">
      <c r="B8" s="7">
        <v>43836</v>
      </c>
      <c r="C8" s="8">
        <v>2044</v>
      </c>
      <c r="D8" s="8" t="s">
        <v>6</v>
      </c>
      <c r="E8" s="8" t="s">
        <v>8</v>
      </c>
      <c r="F8" s="9">
        <v>40</v>
      </c>
      <c r="G8" s="10">
        <v>15</v>
      </c>
      <c r="H8" s="12">
        <f>Tabela1[[#This Row],[Quantidade]]*Tabela1[[#This Row],[Valor unitário]]</f>
        <v>600</v>
      </c>
      <c r="I8" s="12">
        <v>25</v>
      </c>
      <c r="J8">
        <f>MONTH(Tabela1[[#This Row],[Data da Compra]])</f>
        <v>1</v>
      </c>
      <c r="K8" t="str">
        <f>CONCATENATE(Tabela1[[#This Row],[Tipo]],"-",Tabela1[[#This Row],[Modelo]])</f>
        <v>Blusa-Sarah</v>
      </c>
    </row>
    <row r="9" spans="2:11" x14ac:dyDescent="0.25">
      <c r="B9" s="7">
        <v>43836</v>
      </c>
      <c r="C9" s="8">
        <v>2048</v>
      </c>
      <c r="D9" s="8" t="s">
        <v>6</v>
      </c>
      <c r="E9" s="8" t="s">
        <v>9</v>
      </c>
      <c r="F9" s="9">
        <v>50</v>
      </c>
      <c r="G9" s="10">
        <v>17</v>
      </c>
      <c r="H9" s="12">
        <f>Tabela1[[#This Row],[Quantidade]]*Tabela1[[#This Row],[Valor unitário]]</f>
        <v>850</v>
      </c>
      <c r="I9" s="12">
        <v>25</v>
      </c>
      <c r="J9">
        <f>MONTH(Tabela1[[#This Row],[Data da Compra]])</f>
        <v>1</v>
      </c>
      <c r="K9" t="str">
        <f>CONCATENATE(Tabela1[[#This Row],[Tipo]],"-",Tabela1[[#This Row],[Modelo]])</f>
        <v>Blusa-Rebeca</v>
      </c>
    </row>
    <row r="10" spans="2:11" x14ac:dyDescent="0.25">
      <c r="B10" s="7">
        <v>43836</v>
      </c>
      <c r="C10" s="8">
        <v>2052</v>
      </c>
      <c r="D10" s="8" t="s">
        <v>6</v>
      </c>
      <c r="E10" s="8" t="s">
        <v>10</v>
      </c>
      <c r="F10" s="9">
        <v>60</v>
      </c>
      <c r="G10" s="10">
        <v>20</v>
      </c>
      <c r="H10" s="12">
        <f>Tabela1[[#This Row],[Quantidade]]*Tabela1[[#This Row],[Valor unitário]]</f>
        <v>1200</v>
      </c>
      <c r="I10" s="12">
        <v>30</v>
      </c>
      <c r="J10">
        <f>MONTH(Tabela1[[#This Row],[Data da Compra]])</f>
        <v>1</v>
      </c>
      <c r="K10" t="str">
        <f>CONCATENATE(Tabela1[[#This Row],[Tipo]],"-",Tabela1[[#This Row],[Modelo]])</f>
        <v>Blusa-Suziane</v>
      </c>
    </row>
    <row r="11" spans="2:11" x14ac:dyDescent="0.25">
      <c r="B11" s="7">
        <v>43836</v>
      </c>
      <c r="C11" s="8">
        <v>2056</v>
      </c>
      <c r="D11" s="8" t="s">
        <v>6</v>
      </c>
      <c r="E11" s="8" t="s">
        <v>11</v>
      </c>
      <c r="F11" s="9">
        <v>40</v>
      </c>
      <c r="G11" s="10">
        <v>22</v>
      </c>
      <c r="H11" s="12">
        <f>Tabela1[[#This Row],[Quantidade]]*Tabela1[[#This Row],[Valor unitário]]</f>
        <v>880</v>
      </c>
      <c r="I11" s="12">
        <v>60</v>
      </c>
      <c r="J11">
        <f>MONTH(Tabela1[[#This Row],[Data da Compra]])</f>
        <v>1</v>
      </c>
      <c r="K11" t="str">
        <f>CONCATENATE(Tabela1[[#This Row],[Tipo]],"-",Tabela1[[#This Row],[Modelo]])</f>
        <v>Blusa-Maria</v>
      </c>
    </row>
    <row r="12" spans="2:11" x14ac:dyDescent="0.25">
      <c r="B12" s="7">
        <v>43843</v>
      </c>
      <c r="C12" s="8">
        <v>2060</v>
      </c>
      <c r="D12" s="8" t="s">
        <v>6</v>
      </c>
      <c r="E12" s="8" t="s">
        <v>12</v>
      </c>
      <c r="F12" s="9">
        <v>40</v>
      </c>
      <c r="G12" s="10">
        <v>35</v>
      </c>
      <c r="H12" s="12">
        <f>Tabela1[[#This Row],[Quantidade]]*Tabela1[[#This Row],[Valor unitário]]</f>
        <v>1400</v>
      </c>
      <c r="I12" s="12">
        <v>30</v>
      </c>
      <c r="J12">
        <f>MONTH(Tabela1[[#This Row],[Data da Compra]])</f>
        <v>1</v>
      </c>
      <c r="K12" t="str">
        <f>CONCATENATE(Tabela1[[#This Row],[Tipo]],"-",Tabela1[[#This Row],[Modelo]])</f>
        <v>Blusa-Luiza</v>
      </c>
    </row>
    <row r="13" spans="2:11" x14ac:dyDescent="0.25">
      <c r="B13" s="7">
        <v>43843</v>
      </c>
      <c r="C13" s="8">
        <v>2064</v>
      </c>
      <c r="D13" s="8" t="s">
        <v>6</v>
      </c>
      <c r="E13" s="8" t="s">
        <v>13</v>
      </c>
      <c r="F13" s="9">
        <v>30</v>
      </c>
      <c r="G13" s="10">
        <v>20</v>
      </c>
      <c r="H13" s="12">
        <f>Tabela1[[#This Row],[Quantidade]]*Tabela1[[#This Row],[Valor unitário]]</f>
        <v>600</v>
      </c>
      <c r="I13" s="12">
        <v>35</v>
      </c>
      <c r="J13">
        <f>MONTH(Tabela1[[#This Row],[Data da Compra]])</f>
        <v>1</v>
      </c>
      <c r="K13" t="str">
        <f>CONCATENATE(Tabela1[[#This Row],[Tipo]],"-",Tabela1[[#This Row],[Modelo]])</f>
        <v>Blusa-Adria</v>
      </c>
    </row>
    <row r="14" spans="2:11" x14ac:dyDescent="0.25">
      <c r="B14" s="7">
        <v>43843</v>
      </c>
      <c r="C14" s="8">
        <v>2068</v>
      </c>
      <c r="D14" s="8" t="s">
        <v>6</v>
      </c>
      <c r="E14" s="8" t="s">
        <v>14</v>
      </c>
      <c r="F14" s="9">
        <v>10</v>
      </c>
      <c r="G14" s="10">
        <v>25</v>
      </c>
      <c r="H14" s="12">
        <f>Tabela1[[#This Row],[Quantidade]]*Tabela1[[#This Row],[Valor unitário]]</f>
        <v>250</v>
      </c>
      <c r="I14" s="12">
        <v>25</v>
      </c>
      <c r="J14">
        <f>MONTH(Tabela1[[#This Row],[Data da Compra]])</f>
        <v>1</v>
      </c>
      <c r="K14" t="str">
        <f>CONCATENATE(Tabela1[[#This Row],[Tipo]],"-",Tabela1[[#This Row],[Modelo]])</f>
        <v>Blusa-Lúria</v>
      </c>
    </row>
    <row r="15" spans="2:11" x14ac:dyDescent="0.25">
      <c r="B15" s="7">
        <v>43843</v>
      </c>
      <c r="C15" s="8">
        <v>2072</v>
      </c>
      <c r="D15" s="8" t="s">
        <v>6</v>
      </c>
      <c r="E15" s="8" t="s">
        <v>15</v>
      </c>
      <c r="F15" s="9">
        <v>30</v>
      </c>
      <c r="G15" s="10">
        <v>15</v>
      </c>
      <c r="H15" s="12">
        <f>Tabela1[[#This Row],[Quantidade]]*Tabela1[[#This Row],[Valor unitário]]</f>
        <v>450</v>
      </c>
      <c r="I15" s="12">
        <v>30</v>
      </c>
      <c r="J15">
        <f>MONTH(Tabela1[[#This Row],[Data da Compra]])</f>
        <v>1</v>
      </c>
      <c r="K15" t="str">
        <f>CONCATENATE(Tabela1[[#This Row],[Tipo]],"-",Tabela1[[#This Row],[Modelo]])</f>
        <v>Blusa-Joana</v>
      </c>
    </row>
    <row r="16" spans="2:11" x14ac:dyDescent="0.25">
      <c r="B16" s="7">
        <v>43843</v>
      </c>
      <c r="C16" s="8">
        <v>2076</v>
      </c>
      <c r="D16" s="8" t="s">
        <v>6</v>
      </c>
      <c r="E16" s="8" t="s">
        <v>16</v>
      </c>
      <c r="F16" s="9">
        <v>40</v>
      </c>
      <c r="G16" s="10">
        <v>19</v>
      </c>
      <c r="H16" s="12">
        <f>Tabela1[[#This Row],[Quantidade]]*Tabela1[[#This Row],[Valor unitário]]</f>
        <v>760</v>
      </c>
      <c r="I16" s="12">
        <v>35</v>
      </c>
      <c r="J16">
        <f>MONTH(Tabela1[[#This Row],[Data da Compra]])</f>
        <v>1</v>
      </c>
      <c r="K16" t="str">
        <f>CONCATENATE(Tabela1[[#This Row],[Tipo]],"-",Tabela1[[#This Row],[Modelo]])</f>
        <v>Blusa-Marcela</v>
      </c>
    </row>
    <row r="17" spans="2:11" x14ac:dyDescent="0.25">
      <c r="B17" s="7">
        <v>43843</v>
      </c>
      <c r="C17" s="8">
        <v>2080</v>
      </c>
      <c r="D17" s="8" t="s">
        <v>17</v>
      </c>
      <c r="E17" s="8" t="s">
        <v>18</v>
      </c>
      <c r="F17" s="9">
        <v>50</v>
      </c>
      <c r="G17" s="10">
        <v>20</v>
      </c>
      <c r="H17" s="12">
        <f>Tabela1[[#This Row],[Quantidade]]*Tabela1[[#This Row],[Valor unitário]]</f>
        <v>1000</v>
      </c>
      <c r="I17" s="12">
        <v>40</v>
      </c>
      <c r="J17">
        <f>MONTH(Tabela1[[#This Row],[Data da Compra]])</f>
        <v>1</v>
      </c>
      <c r="K17" t="str">
        <f>CONCATENATE(Tabela1[[#This Row],[Tipo]],"-",Tabela1[[#This Row],[Modelo]])</f>
        <v>Body-Cavado</v>
      </c>
    </row>
    <row r="18" spans="2:11" x14ac:dyDescent="0.25">
      <c r="B18" s="7">
        <v>43843</v>
      </c>
      <c r="C18" s="8">
        <v>2084</v>
      </c>
      <c r="D18" s="8" t="s">
        <v>17</v>
      </c>
      <c r="E18" s="8" t="s">
        <v>19</v>
      </c>
      <c r="F18" s="9">
        <v>10</v>
      </c>
      <c r="G18" s="10">
        <v>25</v>
      </c>
      <c r="H18" s="12">
        <f>Tabela1[[#This Row],[Quantidade]]*Tabela1[[#This Row],[Valor unitário]]</f>
        <v>250</v>
      </c>
      <c r="I18" s="12">
        <v>50</v>
      </c>
      <c r="J18">
        <f>MONTH(Tabela1[[#This Row],[Data da Compra]])</f>
        <v>1</v>
      </c>
      <c r="K18" t="str">
        <f>CONCATENATE(Tabela1[[#This Row],[Tipo]],"-",Tabela1[[#This Row],[Modelo]])</f>
        <v>Body-Estampado</v>
      </c>
    </row>
    <row r="19" spans="2:11" x14ac:dyDescent="0.25">
      <c r="B19" s="7">
        <v>43850</v>
      </c>
      <c r="C19" s="8">
        <v>2088</v>
      </c>
      <c r="D19" s="8" t="s">
        <v>17</v>
      </c>
      <c r="E19" s="8" t="s">
        <v>20</v>
      </c>
      <c r="F19" s="9">
        <v>10</v>
      </c>
      <c r="G19" s="10">
        <v>30</v>
      </c>
      <c r="H19" s="12">
        <f>Tabela1[[#This Row],[Quantidade]]*Tabela1[[#This Row],[Valor unitário]]</f>
        <v>300</v>
      </c>
      <c r="I19" s="12">
        <v>35</v>
      </c>
      <c r="J19">
        <f>MONTH(Tabela1[[#This Row],[Data da Compra]])</f>
        <v>1</v>
      </c>
      <c r="K19" t="str">
        <f>CONCATENATE(Tabela1[[#This Row],[Tipo]],"-",Tabela1[[#This Row],[Modelo]])</f>
        <v>Body-Rendado</v>
      </c>
    </row>
    <row r="20" spans="2:11" x14ac:dyDescent="0.25">
      <c r="B20" s="7">
        <v>43850</v>
      </c>
      <c r="C20" s="8">
        <v>2092</v>
      </c>
      <c r="D20" s="8" t="s">
        <v>17</v>
      </c>
      <c r="E20" s="8" t="s">
        <v>21</v>
      </c>
      <c r="F20" s="9">
        <v>10</v>
      </c>
      <c r="G20" s="10">
        <v>25</v>
      </c>
      <c r="H20" s="12">
        <f>Tabela1[[#This Row],[Quantidade]]*Tabela1[[#This Row],[Valor unitário]]</f>
        <v>250</v>
      </c>
      <c r="I20" s="12">
        <v>60</v>
      </c>
      <c r="J20">
        <f>MONTH(Tabela1[[#This Row],[Data da Compra]])</f>
        <v>1</v>
      </c>
      <c r="K20" t="str">
        <f>CONCATENATE(Tabela1[[#This Row],[Tipo]],"-",Tabela1[[#This Row],[Modelo]])</f>
        <v>Body-Manga</v>
      </c>
    </row>
    <row r="21" spans="2:11" x14ac:dyDescent="0.25">
      <c r="B21" s="7">
        <v>43850</v>
      </c>
      <c r="C21" s="8">
        <v>2096</v>
      </c>
      <c r="D21" s="8" t="s">
        <v>22</v>
      </c>
      <c r="E21" s="8" t="s">
        <v>23</v>
      </c>
      <c r="F21" s="9">
        <v>50</v>
      </c>
      <c r="G21" s="10">
        <v>40</v>
      </c>
      <c r="H21" s="12">
        <f>Tabela1[[#This Row],[Quantidade]]*Tabela1[[#This Row],[Valor unitário]]</f>
        <v>2000</v>
      </c>
      <c r="I21" s="12">
        <v>55</v>
      </c>
      <c r="J21">
        <f>MONTH(Tabela1[[#This Row],[Data da Compra]])</f>
        <v>1</v>
      </c>
      <c r="K21" t="str">
        <f>CONCATENATE(Tabela1[[#This Row],[Tipo]],"-",Tabela1[[#This Row],[Modelo]])</f>
        <v>Calça-Jeans Rasgado</v>
      </c>
    </row>
    <row r="22" spans="2:11" x14ac:dyDescent="0.25">
      <c r="B22" s="7">
        <v>43850</v>
      </c>
      <c r="C22" s="8">
        <v>2100</v>
      </c>
      <c r="D22" s="8" t="s">
        <v>22</v>
      </c>
      <c r="E22" s="8" t="s">
        <v>24</v>
      </c>
      <c r="F22" s="9">
        <v>30</v>
      </c>
      <c r="G22" s="10">
        <v>35</v>
      </c>
      <c r="H22" s="12">
        <f>Tabela1[[#This Row],[Quantidade]]*Tabela1[[#This Row],[Valor unitário]]</f>
        <v>1050</v>
      </c>
      <c r="I22" s="12">
        <v>55</v>
      </c>
      <c r="J22">
        <f>MONTH(Tabela1[[#This Row],[Data da Compra]])</f>
        <v>1</v>
      </c>
      <c r="K22" t="str">
        <f>CONCATENATE(Tabela1[[#This Row],[Tipo]],"-",Tabela1[[#This Row],[Modelo]])</f>
        <v>Calça-Skinny</v>
      </c>
    </row>
    <row r="23" spans="2:11" x14ac:dyDescent="0.25">
      <c r="B23" s="7">
        <v>43850</v>
      </c>
      <c r="C23" s="8">
        <v>2104</v>
      </c>
      <c r="D23" s="8" t="s">
        <v>22</v>
      </c>
      <c r="E23" s="8" t="s">
        <v>25</v>
      </c>
      <c r="F23" s="9">
        <v>20</v>
      </c>
      <c r="G23" s="10">
        <v>35</v>
      </c>
      <c r="H23" s="12">
        <f>Tabela1[[#This Row],[Quantidade]]*Tabela1[[#This Row],[Valor unitário]]</f>
        <v>700</v>
      </c>
      <c r="I23" s="12">
        <v>70</v>
      </c>
      <c r="J23">
        <f>MONTH(Tabela1[[#This Row],[Data da Compra]])</f>
        <v>1</v>
      </c>
      <c r="K23" t="str">
        <f>CONCATENATE(Tabela1[[#This Row],[Tipo]],"-",Tabela1[[#This Row],[Modelo]])</f>
        <v>Calça-Cigarrete</v>
      </c>
    </row>
    <row r="24" spans="2:11" x14ac:dyDescent="0.25">
      <c r="B24" s="7">
        <v>43850</v>
      </c>
      <c r="C24" s="8">
        <v>2108</v>
      </c>
      <c r="D24" s="8" t="s">
        <v>22</v>
      </c>
      <c r="E24" s="8" t="s">
        <v>26</v>
      </c>
      <c r="F24" s="9">
        <v>40</v>
      </c>
      <c r="G24" s="10">
        <v>50</v>
      </c>
      <c r="H24" s="12">
        <f>Tabela1[[#This Row],[Quantidade]]*Tabela1[[#This Row],[Valor unitário]]</f>
        <v>2000</v>
      </c>
      <c r="I24" s="12">
        <v>65</v>
      </c>
      <c r="J24">
        <f>MONTH(Tabela1[[#This Row],[Data da Compra]])</f>
        <v>1</v>
      </c>
      <c r="K24" t="str">
        <f>CONCATENATE(Tabela1[[#This Row],[Tipo]],"-",Tabela1[[#This Row],[Modelo]])</f>
        <v>Calça-Pantalona</v>
      </c>
    </row>
    <row r="25" spans="2:11" x14ac:dyDescent="0.25">
      <c r="B25" s="7">
        <v>43850</v>
      </c>
      <c r="C25" s="8">
        <v>2112</v>
      </c>
      <c r="D25" s="8" t="s">
        <v>22</v>
      </c>
      <c r="E25" s="8" t="s">
        <v>27</v>
      </c>
      <c r="F25" s="9">
        <v>25</v>
      </c>
      <c r="G25" s="10">
        <v>45</v>
      </c>
      <c r="H25" s="12">
        <f>Tabela1[[#This Row],[Quantidade]]*Tabela1[[#This Row],[Valor unitário]]</f>
        <v>1125</v>
      </c>
      <c r="I25" s="12">
        <v>30</v>
      </c>
      <c r="J25">
        <f>MONTH(Tabela1[[#This Row],[Data da Compra]])</f>
        <v>1</v>
      </c>
      <c r="K25" t="str">
        <f>CONCATENATE(Tabela1[[#This Row],[Tipo]],"-",Tabela1[[#This Row],[Modelo]])</f>
        <v>Calça-Cintura Alta</v>
      </c>
    </row>
    <row r="26" spans="2:11" x14ac:dyDescent="0.25">
      <c r="B26" s="7">
        <v>43857</v>
      </c>
      <c r="C26" s="8">
        <v>2116</v>
      </c>
      <c r="D26" s="8" t="s">
        <v>28</v>
      </c>
      <c r="E26" s="8" t="s">
        <v>29</v>
      </c>
      <c r="F26" s="9">
        <v>40</v>
      </c>
      <c r="G26" s="10">
        <v>20</v>
      </c>
      <c r="H26" s="12">
        <f>Tabela1[[#This Row],[Quantidade]]*Tabela1[[#This Row],[Valor unitário]]</f>
        <v>800</v>
      </c>
      <c r="I26" s="12">
        <v>30</v>
      </c>
      <c r="J26">
        <f>MONTH(Tabela1[[#This Row],[Data da Compra]])</f>
        <v>1</v>
      </c>
      <c r="K26" t="str">
        <f>CONCATENATE(Tabela1[[#This Row],[Tipo]],"-",Tabela1[[#This Row],[Modelo]])</f>
        <v>Cropped-Simples</v>
      </c>
    </row>
    <row r="27" spans="2:11" x14ac:dyDescent="0.25">
      <c r="B27" s="7">
        <v>43857</v>
      </c>
      <c r="C27" s="8">
        <v>2120</v>
      </c>
      <c r="D27" s="8" t="s">
        <v>28</v>
      </c>
      <c r="E27" s="8" t="s">
        <v>30</v>
      </c>
      <c r="F27" s="9">
        <v>20</v>
      </c>
      <c r="G27" s="10">
        <v>20</v>
      </c>
      <c r="H27" s="12">
        <f>Tabela1[[#This Row],[Quantidade]]*Tabela1[[#This Row],[Valor unitário]]</f>
        <v>400</v>
      </c>
      <c r="I27" s="12">
        <v>55</v>
      </c>
      <c r="J27">
        <f>MONTH(Tabela1[[#This Row],[Data da Compra]])</f>
        <v>1</v>
      </c>
      <c r="K27" t="str">
        <f>CONCATENATE(Tabela1[[#This Row],[Tipo]],"-",Tabela1[[#This Row],[Modelo]])</f>
        <v>Cropped-Faixa</v>
      </c>
    </row>
    <row r="28" spans="2:11" x14ac:dyDescent="0.25">
      <c r="B28" s="7">
        <v>43857</v>
      </c>
      <c r="C28" s="8">
        <v>2124</v>
      </c>
      <c r="D28" s="8" t="s">
        <v>28</v>
      </c>
      <c r="E28" s="8" t="s">
        <v>20</v>
      </c>
      <c r="F28" s="9">
        <v>40</v>
      </c>
      <c r="G28" s="10">
        <v>35</v>
      </c>
      <c r="H28" s="12">
        <f>Tabela1[[#This Row],[Quantidade]]*Tabela1[[#This Row],[Valor unitário]]</f>
        <v>1400</v>
      </c>
      <c r="I28" s="12">
        <v>35</v>
      </c>
      <c r="J28">
        <f>MONTH(Tabela1[[#This Row],[Data da Compra]])</f>
        <v>1</v>
      </c>
      <c r="K28" t="str">
        <f>CONCATENATE(Tabela1[[#This Row],[Tipo]],"-",Tabela1[[#This Row],[Modelo]])</f>
        <v>Cropped-Rendado</v>
      </c>
    </row>
    <row r="29" spans="2:11" x14ac:dyDescent="0.25">
      <c r="B29" s="7">
        <v>43857</v>
      </c>
      <c r="C29" s="8">
        <v>2128</v>
      </c>
      <c r="D29" s="8" t="s">
        <v>28</v>
      </c>
      <c r="E29" s="8" t="s">
        <v>31</v>
      </c>
      <c r="F29" s="9">
        <v>30</v>
      </c>
      <c r="G29" s="10">
        <v>20</v>
      </c>
      <c r="H29" s="12">
        <f>Tabela1[[#This Row],[Quantidade]]*Tabela1[[#This Row],[Valor unitário]]</f>
        <v>600</v>
      </c>
      <c r="I29" s="12">
        <v>40</v>
      </c>
      <c r="J29">
        <f>MONTH(Tabela1[[#This Row],[Data da Compra]])</f>
        <v>1</v>
      </c>
      <c r="K29" t="str">
        <f>CONCATENATE(Tabela1[[#This Row],[Tipo]],"-",Tabela1[[#This Row],[Modelo]])</f>
        <v>Cropped-Emanuelle</v>
      </c>
    </row>
    <row r="30" spans="2:11" x14ac:dyDescent="0.25">
      <c r="B30" s="7">
        <v>43857</v>
      </c>
      <c r="C30" s="8">
        <v>2132</v>
      </c>
      <c r="D30" s="8" t="s">
        <v>28</v>
      </c>
      <c r="E30" s="8" t="s">
        <v>19</v>
      </c>
      <c r="F30" s="9">
        <v>30</v>
      </c>
      <c r="G30" s="10">
        <v>20</v>
      </c>
      <c r="H30" s="12">
        <f>Tabela1[[#This Row],[Quantidade]]*Tabela1[[#This Row],[Valor unitário]]</f>
        <v>600</v>
      </c>
      <c r="I30" s="12">
        <v>60</v>
      </c>
      <c r="J30">
        <f>MONTH(Tabela1[[#This Row],[Data da Compra]])</f>
        <v>1</v>
      </c>
      <c r="K30" t="str">
        <f>CONCATENATE(Tabela1[[#This Row],[Tipo]],"-",Tabela1[[#This Row],[Modelo]])</f>
        <v>Cropped-Estampado</v>
      </c>
    </row>
    <row r="31" spans="2:11" x14ac:dyDescent="0.25">
      <c r="B31" s="7">
        <v>43857</v>
      </c>
      <c r="C31" s="8">
        <v>2136</v>
      </c>
      <c r="D31" s="8" t="s">
        <v>32</v>
      </c>
      <c r="E31" s="8" t="s">
        <v>33</v>
      </c>
      <c r="F31" s="9">
        <v>10</v>
      </c>
      <c r="G31" s="10">
        <v>40</v>
      </c>
      <c r="H31" s="12">
        <f>Tabela1[[#This Row],[Quantidade]]*Tabela1[[#This Row],[Valor unitário]]</f>
        <v>400</v>
      </c>
      <c r="I31" s="12">
        <v>35</v>
      </c>
      <c r="J31">
        <f>MONTH(Tabela1[[#This Row],[Data da Compra]])</f>
        <v>1</v>
      </c>
      <c r="K31" t="str">
        <f>CONCATENATE(Tabela1[[#This Row],[Tipo]],"-",Tabela1[[#This Row],[Modelo]])</f>
        <v>Saia-Longa</v>
      </c>
    </row>
    <row r="32" spans="2:11" x14ac:dyDescent="0.25">
      <c r="B32" s="7">
        <v>43864</v>
      </c>
      <c r="C32" s="8">
        <v>2140</v>
      </c>
      <c r="D32" s="8" t="s">
        <v>32</v>
      </c>
      <c r="E32" s="8" t="s">
        <v>34</v>
      </c>
      <c r="F32" s="9">
        <v>30</v>
      </c>
      <c r="G32" s="10">
        <v>20</v>
      </c>
      <c r="H32" s="12">
        <f>Tabela1[[#This Row],[Quantidade]]*Tabela1[[#This Row],[Valor unitário]]</f>
        <v>600</v>
      </c>
      <c r="I32" s="12">
        <v>55</v>
      </c>
      <c r="J32">
        <f>MONTH(Tabela1[[#This Row],[Data da Compra]])</f>
        <v>2</v>
      </c>
      <c r="K32" t="str">
        <f>CONCATENATE(Tabela1[[#This Row],[Tipo]],"-",Tabela1[[#This Row],[Modelo]])</f>
        <v>Saia-Curta</v>
      </c>
    </row>
    <row r="33" spans="2:11" x14ac:dyDescent="0.25">
      <c r="B33" s="7">
        <v>43864</v>
      </c>
      <c r="C33" s="8">
        <v>2144</v>
      </c>
      <c r="D33" s="8" t="s">
        <v>32</v>
      </c>
      <c r="E33" s="8" t="s">
        <v>35</v>
      </c>
      <c r="F33" s="9">
        <v>25</v>
      </c>
      <c r="G33" s="10">
        <v>35</v>
      </c>
      <c r="H33" s="12">
        <f>Tabela1[[#This Row],[Quantidade]]*Tabela1[[#This Row],[Valor unitário]]</f>
        <v>875</v>
      </c>
      <c r="I33" s="12">
        <v>65</v>
      </c>
      <c r="J33">
        <f>MONTH(Tabela1[[#This Row],[Data da Compra]])</f>
        <v>2</v>
      </c>
      <c r="K33" t="str">
        <f>CONCATENATE(Tabela1[[#This Row],[Tipo]],"-",Tabela1[[#This Row],[Modelo]])</f>
        <v>Saia-Jeans</v>
      </c>
    </row>
    <row r="34" spans="2:11" x14ac:dyDescent="0.25">
      <c r="B34" s="7">
        <v>43864</v>
      </c>
      <c r="C34" s="8">
        <v>2148</v>
      </c>
      <c r="D34" s="8" t="s">
        <v>32</v>
      </c>
      <c r="E34" s="8" t="s">
        <v>36</v>
      </c>
      <c r="F34" s="9">
        <v>20</v>
      </c>
      <c r="G34" s="10">
        <v>50</v>
      </c>
      <c r="H34" s="12">
        <f>Tabela1[[#This Row],[Quantidade]]*Tabela1[[#This Row],[Valor unitário]]</f>
        <v>1000</v>
      </c>
      <c r="I34" s="12">
        <v>80</v>
      </c>
      <c r="J34">
        <f>MONTH(Tabela1[[#This Row],[Data da Compra]])</f>
        <v>2</v>
      </c>
      <c r="K34" t="str">
        <f>CONCATENATE(Tabela1[[#This Row],[Tipo]],"-",Tabela1[[#This Row],[Modelo]])</f>
        <v>Saia-Moderna</v>
      </c>
    </row>
    <row r="35" spans="2:11" x14ac:dyDescent="0.25">
      <c r="B35" s="7">
        <v>43864</v>
      </c>
      <c r="C35" s="8">
        <v>2152</v>
      </c>
      <c r="D35" s="8" t="s">
        <v>32</v>
      </c>
      <c r="E35" s="8" t="s">
        <v>37</v>
      </c>
      <c r="F35" s="9">
        <v>40</v>
      </c>
      <c r="G35" s="10">
        <v>60</v>
      </c>
      <c r="H35" s="12">
        <f>Tabela1[[#This Row],[Quantidade]]*Tabela1[[#This Row],[Valor unitário]]</f>
        <v>2400</v>
      </c>
      <c r="I35" s="12">
        <v>80</v>
      </c>
      <c r="J35">
        <f>MONTH(Tabela1[[#This Row],[Data da Compra]])</f>
        <v>2</v>
      </c>
      <c r="K35" t="str">
        <f>CONCATENATE(Tabela1[[#This Row],[Tipo]],"-",Tabela1[[#This Row],[Modelo]])</f>
        <v>Saia-Rendada</v>
      </c>
    </row>
    <row r="36" spans="2:11" x14ac:dyDescent="0.25">
      <c r="B36" s="7">
        <v>43871</v>
      </c>
      <c r="C36" s="8">
        <v>2156</v>
      </c>
      <c r="D36" s="8" t="s">
        <v>32</v>
      </c>
      <c r="E36" s="8" t="s">
        <v>38</v>
      </c>
      <c r="F36" s="9">
        <v>20</v>
      </c>
      <c r="G36" s="10">
        <v>60</v>
      </c>
      <c r="H36" s="12">
        <f>Tabela1[[#This Row],[Quantidade]]*Tabela1[[#This Row],[Valor unitário]]</f>
        <v>1200</v>
      </c>
      <c r="I36" s="12">
        <v>55</v>
      </c>
      <c r="J36">
        <f>MONTH(Tabela1[[#This Row],[Data da Compra]])</f>
        <v>2</v>
      </c>
      <c r="K36" t="str">
        <f>CONCATENATE(Tabela1[[#This Row],[Tipo]],"-",Tabela1[[#This Row],[Modelo]])</f>
        <v>Saia-Couro</v>
      </c>
    </row>
    <row r="37" spans="2:11" x14ac:dyDescent="0.25">
      <c r="B37" s="7">
        <v>43871</v>
      </c>
      <c r="C37" s="8">
        <v>2160</v>
      </c>
      <c r="D37" s="8" t="s">
        <v>39</v>
      </c>
      <c r="E37" s="8" t="s">
        <v>35</v>
      </c>
      <c r="F37" s="9">
        <v>30</v>
      </c>
      <c r="G37" s="10">
        <v>40</v>
      </c>
      <c r="H37" s="12">
        <f>Tabela1[[#This Row],[Quantidade]]*Tabela1[[#This Row],[Valor unitário]]</f>
        <v>1200</v>
      </c>
      <c r="I37" s="12">
        <v>55</v>
      </c>
      <c r="J37">
        <f>MONTH(Tabela1[[#This Row],[Data da Compra]])</f>
        <v>2</v>
      </c>
      <c r="K37" t="str">
        <f>CONCATENATE(Tabela1[[#This Row],[Tipo]],"-",Tabela1[[#This Row],[Modelo]])</f>
        <v>Short-Jeans</v>
      </c>
    </row>
    <row r="38" spans="2:11" x14ac:dyDescent="0.25">
      <c r="B38" s="7">
        <v>43871</v>
      </c>
      <c r="C38" s="8">
        <v>2164</v>
      </c>
      <c r="D38" s="8" t="s">
        <v>39</v>
      </c>
      <c r="E38" s="8" t="s">
        <v>23</v>
      </c>
      <c r="F38" s="9">
        <v>30</v>
      </c>
      <c r="G38" s="10">
        <v>45</v>
      </c>
      <c r="H38" s="12">
        <f>Tabela1[[#This Row],[Quantidade]]*Tabela1[[#This Row],[Valor unitário]]</f>
        <v>1350</v>
      </c>
      <c r="I38" s="12">
        <v>35</v>
      </c>
      <c r="J38">
        <f>MONTH(Tabela1[[#This Row],[Data da Compra]])</f>
        <v>2</v>
      </c>
      <c r="K38" t="str">
        <f>CONCATENATE(Tabela1[[#This Row],[Tipo]],"-",Tabela1[[#This Row],[Modelo]])</f>
        <v>Short-Jeans Rasgado</v>
      </c>
    </row>
    <row r="39" spans="2:11" x14ac:dyDescent="0.25">
      <c r="B39" s="7">
        <v>43871</v>
      </c>
      <c r="C39" s="8">
        <v>2168</v>
      </c>
      <c r="D39" s="8" t="s">
        <v>39</v>
      </c>
      <c r="E39" s="8" t="s">
        <v>11</v>
      </c>
      <c r="F39" s="9">
        <v>20</v>
      </c>
      <c r="G39" s="10">
        <v>20</v>
      </c>
      <c r="H39" s="12">
        <f>Tabela1[[#This Row],[Quantidade]]*Tabela1[[#This Row],[Valor unitário]]</f>
        <v>400</v>
      </c>
      <c r="I39" s="12">
        <v>75</v>
      </c>
      <c r="J39">
        <f>MONTH(Tabela1[[#This Row],[Data da Compra]])</f>
        <v>2</v>
      </c>
      <c r="K39" t="str">
        <f>CONCATENATE(Tabela1[[#This Row],[Tipo]],"-",Tabela1[[#This Row],[Modelo]])</f>
        <v>Short-Maria</v>
      </c>
    </row>
    <row r="40" spans="2:11" x14ac:dyDescent="0.25">
      <c r="B40" s="7">
        <v>43871</v>
      </c>
      <c r="C40" s="8">
        <v>2172</v>
      </c>
      <c r="D40" s="8" t="s">
        <v>39</v>
      </c>
      <c r="E40" s="8" t="s">
        <v>40</v>
      </c>
      <c r="F40" s="9">
        <v>20</v>
      </c>
      <c r="G40" s="10">
        <v>50</v>
      </c>
      <c r="H40" s="12">
        <f>Tabela1[[#This Row],[Quantidade]]*Tabela1[[#This Row],[Valor unitário]]</f>
        <v>1000</v>
      </c>
      <c r="I40" s="12">
        <v>40</v>
      </c>
      <c r="J40">
        <f>MONTH(Tabela1[[#This Row],[Data da Compra]])</f>
        <v>2</v>
      </c>
      <c r="K40" t="str">
        <f>CONCATENATE(Tabela1[[#This Row],[Tipo]],"-",Tabela1[[#This Row],[Modelo]])</f>
        <v>Short-Bordado</v>
      </c>
    </row>
    <row r="41" spans="2:11" x14ac:dyDescent="0.25">
      <c r="B41" s="7">
        <v>43878</v>
      </c>
      <c r="C41" s="8">
        <v>2176</v>
      </c>
      <c r="D41" s="8" t="s">
        <v>39</v>
      </c>
      <c r="E41" s="8" t="s">
        <v>41</v>
      </c>
      <c r="F41" s="9">
        <v>30</v>
      </c>
      <c r="G41" s="10">
        <v>30</v>
      </c>
      <c r="H41" s="12">
        <f>Tabela1[[#This Row],[Quantidade]]*Tabela1[[#This Row],[Valor unitário]]</f>
        <v>900</v>
      </c>
      <c r="I41" s="12">
        <v>50</v>
      </c>
      <c r="J41">
        <f>MONTH(Tabela1[[#This Row],[Data da Compra]])</f>
        <v>2</v>
      </c>
      <c r="K41" t="str">
        <f>CONCATENATE(Tabela1[[#This Row],[Tipo]],"-",Tabela1[[#This Row],[Modelo]])</f>
        <v>Short-Marcia</v>
      </c>
    </row>
    <row r="42" spans="2:11" x14ac:dyDescent="0.25">
      <c r="B42" s="7">
        <v>43878</v>
      </c>
      <c r="C42" s="8">
        <v>2180</v>
      </c>
      <c r="D42" s="8" t="s">
        <v>42</v>
      </c>
      <c r="E42" s="8" t="s">
        <v>43</v>
      </c>
      <c r="F42" s="9">
        <v>35</v>
      </c>
      <c r="G42" s="10">
        <v>40</v>
      </c>
      <c r="H42" s="12">
        <f>Tabela1[[#This Row],[Quantidade]]*Tabela1[[#This Row],[Valor unitário]]</f>
        <v>1400</v>
      </c>
      <c r="I42" s="12">
        <v>60</v>
      </c>
      <c r="J42">
        <f>MONTH(Tabela1[[#This Row],[Data da Compra]])</f>
        <v>2</v>
      </c>
      <c r="K42" t="str">
        <f>CONCATENATE(Tabela1[[#This Row],[Tipo]],"-",Tabela1[[#This Row],[Modelo]])</f>
        <v>Vestido-Alça Fina</v>
      </c>
    </row>
    <row r="43" spans="2:11" x14ac:dyDescent="0.25">
      <c r="B43" s="7">
        <v>43878</v>
      </c>
      <c r="C43" s="8">
        <v>2184</v>
      </c>
      <c r="D43" s="8" t="s">
        <v>42</v>
      </c>
      <c r="E43" s="8" t="s">
        <v>44</v>
      </c>
      <c r="F43" s="9">
        <v>20</v>
      </c>
      <c r="G43" s="10">
        <v>45</v>
      </c>
      <c r="H43" s="12">
        <f>Tabela1[[#This Row],[Quantidade]]*Tabela1[[#This Row],[Valor unitário]]</f>
        <v>900</v>
      </c>
      <c r="I43" s="12">
        <v>60</v>
      </c>
      <c r="J43">
        <f>MONTH(Tabela1[[#This Row],[Data da Compra]])</f>
        <v>2</v>
      </c>
      <c r="K43" t="str">
        <f>CONCATENATE(Tabela1[[#This Row],[Tipo]],"-",Tabela1[[#This Row],[Modelo]])</f>
        <v>Vestido-Alça Larga</v>
      </c>
    </row>
    <row r="44" spans="2:11" x14ac:dyDescent="0.25">
      <c r="B44" s="7">
        <v>43878</v>
      </c>
      <c r="C44" s="8">
        <v>2188</v>
      </c>
      <c r="D44" s="8" t="s">
        <v>42</v>
      </c>
      <c r="E44" s="8" t="s">
        <v>45</v>
      </c>
      <c r="F44" s="9">
        <v>40</v>
      </c>
      <c r="G44" s="10">
        <v>45</v>
      </c>
      <c r="H44" s="12">
        <f>Tabela1[[#This Row],[Quantidade]]*Tabela1[[#This Row],[Valor unitário]]</f>
        <v>1800</v>
      </c>
      <c r="I44" s="12">
        <v>80</v>
      </c>
      <c r="J44">
        <f>MONTH(Tabela1[[#This Row],[Data da Compra]])</f>
        <v>2</v>
      </c>
      <c r="K44" t="str">
        <f>CONCATENATE(Tabela1[[#This Row],[Tipo]],"-",Tabela1[[#This Row],[Modelo]])</f>
        <v>Vestido-Floral</v>
      </c>
    </row>
    <row r="45" spans="2:11" x14ac:dyDescent="0.25">
      <c r="B45" s="7">
        <v>43878</v>
      </c>
      <c r="C45" s="8">
        <v>2192</v>
      </c>
      <c r="D45" s="8" t="s">
        <v>42</v>
      </c>
      <c r="E45" s="8" t="s">
        <v>46</v>
      </c>
      <c r="F45" s="9">
        <v>40</v>
      </c>
      <c r="G45" s="10">
        <v>50</v>
      </c>
      <c r="H45" s="12">
        <f>Tabela1[[#This Row],[Quantidade]]*Tabela1[[#This Row],[Valor unitário]]</f>
        <v>2000</v>
      </c>
      <c r="I45" s="12">
        <v>50</v>
      </c>
      <c r="J45">
        <f>MONTH(Tabela1[[#This Row],[Data da Compra]])</f>
        <v>2</v>
      </c>
      <c r="K45" t="str">
        <f>CONCATENATE(Tabela1[[#This Row],[Tipo]],"-",Tabela1[[#This Row],[Modelo]])</f>
        <v>Vestido-Longo</v>
      </c>
    </row>
    <row r="46" spans="2:11" x14ac:dyDescent="0.25">
      <c r="B46" s="7">
        <v>43885</v>
      </c>
      <c r="C46" s="8">
        <v>2040</v>
      </c>
      <c r="D46" s="8" t="s">
        <v>6</v>
      </c>
      <c r="E46" s="8" t="s">
        <v>7</v>
      </c>
      <c r="F46" s="9">
        <v>20</v>
      </c>
      <c r="G46" s="10">
        <v>20</v>
      </c>
      <c r="H46" s="12">
        <f>Tabela1[[#This Row],[Quantidade]]*Tabela1[[#This Row],[Valor unitário]]</f>
        <v>400</v>
      </c>
      <c r="I46" s="12">
        <v>60</v>
      </c>
      <c r="J46">
        <f>MONTH(Tabela1[[#This Row],[Data da Compra]])</f>
        <v>2</v>
      </c>
      <c r="K46" t="str">
        <f>CONCATENATE(Tabela1[[#This Row],[Tipo]],"-",Tabela1[[#This Row],[Modelo]])</f>
        <v>Blusa-Laura</v>
      </c>
    </row>
    <row r="47" spans="2:11" x14ac:dyDescent="0.25">
      <c r="B47" s="7">
        <v>43885</v>
      </c>
      <c r="C47" s="8">
        <v>2044</v>
      </c>
      <c r="D47" s="8" t="s">
        <v>6</v>
      </c>
      <c r="E47" s="8" t="s">
        <v>8</v>
      </c>
      <c r="F47" s="9">
        <v>40</v>
      </c>
      <c r="G47" s="10">
        <v>15</v>
      </c>
      <c r="H47" s="12">
        <f>Tabela1[[#This Row],[Quantidade]]*Tabela1[[#This Row],[Valor unitário]]</f>
        <v>600</v>
      </c>
      <c r="I47" s="12">
        <v>110</v>
      </c>
      <c r="J47">
        <f>MONTH(Tabela1[[#This Row],[Data da Compra]])</f>
        <v>2</v>
      </c>
      <c r="K47" t="str">
        <f>CONCATENATE(Tabela1[[#This Row],[Tipo]],"-",Tabela1[[#This Row],[Modelo]])</f>
        <v>Blusa-Sarah</v>
      </c>
    </row>
    <row r="48" spans="2:11" x14ac:dyDescent="0.25">
      <c r="B48" s="7">
        <v>43885</v>
      </c>
      <c r="C48" s="8">
        <v>2048</v>
      </c>
      <c r="D48" s="8" t="s">
        <v>6</v>
      </c>
      <c r="E48" s="8" t="s">
        <v>9</v>
      </c>
      <c r="F48" s="9">
        <v>50</v>
      </c>
      <c r="G48" s="10">
        <v>17</v>
      </c>
      <c r="H48" s="12">
        <f>Tabela1[[#This Row],[Quantidade]]*Tabela1[[#This Row],[Valor unitário]]</f>
        <v>850</v>
      </c>
      <c r="I48" s="12">
        <v>80</v>
      </c>
      <c r="J48">
        <f>MONTH(Tabela1[[#This Row],[Data da Compra]])</f>
        <v>2</v>
      </c>
      <c r="K48" t="str">
        <f>CONCATENATE(Tabela1[[#This Row],[Tipo]],"-",Tabela1[[#This Row],[Modelo]])</f>
        <v>Blusa-Rebeca</v>
      </c>
    </row>
    <row r="49" spans="2:11" x14ac:dyDescent="0.25">
      <c r="B49" s="7">
        <v>43885</v>
      </c>
      <c r="C49" s="8">
        <v>2052</v>
      </c>
      <c r="D49" s="8" t="s">
        <v>6</v>
      </c>
      <c r="E49" s="8" t="s">
        <v>10</v>
      </c>
      <c r="F49" s="9">
        <v>60</v>
      </c>
      <c r="G49" s="10">
        <v>20</v>
      </c>
      <c r="H49" s="12">
        <f>Tabela1[[#This Row],[Quantidade]]*Tabela1[[#This Row],[Valor unitário]]</f>
        <v>1200</v>
      </c>
      <c r="I49" s="12">
        <v>30</v>
      </c>
      <c r="J49">
        <f>MONTH(Tabela1[[#This Row],[Data da Compra]])</f>
        <v>2</v>
      </c>
      <c r="K49" t="str">
        <f>CONCATENATE(Tabela1[[#This Row],[Tipo]],"-",Tabela1[[#This Row],[Modelo]])</f>
        <v>Blusa-Suziane</v>
      </c>
    </row>
    <row r="50" spans="2:11" x14ac:dyDescent="0.25">
      <c r="B50" s="7">
        <v>43885</v>
      </c>
      <c r="C50" s="8">
        <v>2056</v>
      </c>
      <c r="D50" s="8" t="s">
        <v>6</v>
      </c>
      <c r="E50" s="8" t="s">
        <v>11</v>
      </c>
      <c r="F50" s="9">
        <v>40</v>
      </c>
      <c r="G50" s="10">
        <v>22</v>
      </c>
      <c r="H50" s="12">
        <f>Tabela1[[#This Row],[Quantidade]]*Tabela1[[#This Row],[Valor unitário]]</f>
        <v>880</v>
      </c>
      <c r="I50" s="12">
        <v>30</v>
      </c>
      <c r="J50">
        <f>MONTH(Tabela1[[#This Row],[Data da Compra]])</f>
        <v>2</v>
      </c>
      <c r="K50" t="str">
        <f>CONCATENATE(Tabela1[[#This Row],[Tipo]],"-",Tabela1[[#This Row],[Modelo]])</f>
        <v>Blusa-Maria</v>
      </c>
    </row>
    <row r="51" spans="2:11" x14ac:dyDescent="0.25">
      <c r="B51" s="7">
        <v>43885</v>
      </c>
      <c r="C51" s="8">
        <v>2196</v>
      </c>
      <c r="D51" s="8" t="s">
        <v>42</v>
      </c>
      <c r="E51" s="8" t="s">
        <v>47</v>
      </c>
      <c r="F51" s="9">
        <v>35</v>
      </c>
      <c r="G51" s="10">
        <v>35</v>
      </c>
      <c r="H51" s="12">
        <f>Tabela1[[#This Row],[Quantidade]]*Tabela1[[#This Row],[Valor unitário]]</f>
        <v>1225</v>
      </c>
      <c r="I51" s="12">
        <v>25</v>
      </c>
      <c r="J51">
        <f>MONTH(Tabela1[[#This Row],[Data da Compra]])</f>
        <v>2</v>
      </c>
      <c r="K51" t="str">
        <f>CONCATENATE(Tabela1[[#This Row],[Tipo]],"-",Tabela1[[#This Row],[Modelo]])</f>
        <v>Vestido-Curto</v>
      </c>
    </row>
    <row r="52" spans="2:11" x14ac:dyDescent="0.25">
      <c r="B52" s="7">
        <v>43885</v>
      </c>
      <c r="C52" s="8">
        <v>2200</v>
      </c>
      <c r="D52" s="8" t="s">
        <v>42</v>
      </c>
      <c r="E52" s="8" t="s">
        <v>19</v>
      </c>
      <c r="F52" s="9">
        <v>35</v>
      </c>
      <c r="G52" s="10">
        <v>40</v>
      </c>
      <c r="H52" s="12">
        <f>Tabela1[[#This Row],[Quantidade]]*Tabela1[[#This Row],[Valor unitário]]</f>
        <v>1400</v>
      </c>
      <c r="I52" s="12">
        <v>25</v>
      </c>
      <c r="J52">
        <f>MONTH(Tabela1[[#This Row],[Data da Compra]])</f>
        <v>2</v>
      </c>
      <c r="K52" t="str">
        <f>CONCATENATE(Tabela1[[#This Row],[Tipo]],"-",Tabela1[[#This Row],[Modelo]])</f>
        <v>Vestido-Estampado</v>
      </c>
    </row>
    <row r="53" spans="2:11" x14ac:dyDescent="0.25">
      <c r="B53" s="7">
        <v>43885</v>
      </c>
      <c r="C53" s="8">
        <v>2204</v>
      </c>
      <c r="D53" s="8" t="s">
        <v>42</v>
      </c>
      <c r="E53" s="8" t="s">
        <v>38</v>
      </c>
      <c r="F53" s="9">
        <v>30</v>
      </c>
      <c r="G53" s="10">
        <v>90</v>
      </c>
      <c r="H53" s="12">
        <f>Tabela1[[#This Row],[Quantidade]]*Tabela1[[#This Row],[Valor unitário]]</f>
        <v>2700</v>
      </c>
      <c r="I53" s="12">
        <v>30</v>
      </c>
      <c r="J53">
        <f>MONTH(Tabela1[[#This Row],[Data da Compra]])</f>
        <v>2</v>
      </c>
      <c r="K53" t="str">
        <f>CONCATENATE(Tabela1[[#This Row],[Tipo]],"-",Tabela1[[#This Row],[Modelo]])</f>
        <v>Vestido-Couro</v>
      </c>
    </row>
    <row r="54" spans="2:11" x14ac:dyDescent="0.25">
      <c r="B54" s="7">
        <v>43885</v>
      </c>
      <c r="C54" s="8">
        <v>2192</v>
      </c>
      <c r="D54" s="8" t="s">
        <v>42</v>
      </c>
      <c r="E54" s="8" t="s">
        <v>46</v>
      </c>
      <c r="F54" s="9">
        <v>60</v>
      </c>
      <c r="G54" s="10">
        <v>50</v>
      </c>
      <c r="H54" s="12">
        <f>Tabela1[[#This Row],[Quantidade]]*Tabela1[[#This Row],[Valor unitário]]</f>
        <v>3000</v>
      </c>
      <c r="I54" s="12">
        <v>60</v>
      </c>
      <c r="J54">
        <f>MONTH(Tabela1[[#This Row],[Data da Compra]])</f>
        <v>2</v>
      </c>
      <c r="K54" t="str">
        <f>CONCATENATE(Tabela1[[#This Row],[Tipo]],"-",Tabela1[[#This Row],[Modelo]])</f>
        <v>Vestido-Longo</v>
      </c>
    </row>
    <row r="55" spans="2:11" x14ac:dyDescent="0.25">
      <c r="B55" s="7">
        <v>43899</v>
      </c>
      <c r="C55" s="8">
        <v>2060</v>
      </c>
      <c r="D55" s="8" t="s">
        <v>6</v>
      </c>
      <c r="E55" s="8" t="s">
        <v>12</v>
      </c>
      <c r="F55" s="9">
        <v>40</v>
      </c>
      <c r="G55" s="10">
        <v>35</v>
      </c>
      <c r="H55" s="12">
        <f>Tabela1[[#This Row],[Quantidade]]*Tabela1[[#This Row],[Valor unitário]]</f>
        <v>1400</v>
      </c>
      <c r="I55" s="12">
        <v>30</v>
      </c>
      <c r="J55">
        <f>MONTH(Tabela1[[#This Row],[Data da Compra]])</f>
        <v>3</v>
      </c>
      <c r="K55" t="str">
        <f>CONCATENATE(Tabela1[[#This Row],[Tipo]],"-",Tabela1[[#This Row],[Modelo]])</f>
        <v>Blusa-Luiza</v>
      </c>
    </row>
    <row r="56" spans="2:11" x14ac:dyDescent="0.25">
      <c r="B56" s="7">
        <v>43899</v>
      </c>
      <c r="C56" s="8">
        <v>2064</v>
      </c>
      <c r="D56" s="8" t="s">
        <v>6</v>
      </c>
      <c r="E56" s="8" t="s">
        <v>13</v>
      </c>
      <c r="F56" s="9">
        <v>30</v>
      </c>
      <c r="G56" s="10">
        <v>20</v>
      </c>
      <c r="H56" s="12">
        <f>Tabela1[[#This Row],[Quantidade]]*Tabela1[[#This Row],[Valor unitário]]</f>
        <v>600</v>
      </c>
      <c r="I56" s="12">
        <v>35</v>
      </c>
      <c r="J56">
        <f>MONTH(Tabela1[[#This Row],[Data da Compra]])</f>
        <v>3</v>
      </c>
      <c r="K56" t="str">
        <f>CONCATENATE(Tabela1[[#This Row],[Tipo]],"-",Tabela1[[#This Row],[Modelo]])</f>
        <v>Blusa-Adria</v>
      </c>
    </row>
    <row r="57" spans="2:11" x14ac:dyDescent="0.25">
      <c r="B57" s="7">
        <v>43899</v>
      </c>
      <c r="C57" s="8">
        <v>2068</v>
      </c>
      <c r="D57" s="8" t="s">
        <v>6</v>
      </c>
      <c r="E57" s="8" t="s">
        <v>14</v>
      </c>
      <c r="F57" s="9">
        <v>10</v>
      </c>
      <c r="G57" s="10">
        <v>25</v>
      </c>
      <c r="H57" s="12">
        <f>Tabela1[[#This Row],[Quantidade]]*Tabela1[[#This Row],[Valor unitário]]</f>
        <v>250</v>
      </c>
      <c r="I57" s="12">
        <v>25</v>
      </c>
      <c r="J57">
        <f>MONTH(Tabela1[[#This Row],[Data da Compra]])</f>
        <v>3</v>
      </c>
      <c r="K57" t="str">
        <f>CONCATENATE(Tabela1[[#This Row],[Tipo]],"-",Tabela1[[#This Row],[Modelo]])</f>
        <v>Blusa-Lúria</v>
      </c>
    </row>
    <row r="58" spans="2:11" x14ac:dyDescent="0.25">
      <c r="B58" s="7">
        <v>43899</v>
      </c>
      <c r="C58" s="8">
        <v>2072</v>
      </c>
      <c r="D58" s="8" t="s">
        <v>6</v>
      </c>
      <c r="E58" s="8" t="s">
        <v>15</v>
      </c>
      <c r="F58" s="9">
        <v>30</v>
      </c>
      <c r="G58" s="10">
        <v>15</v>
      </c>
      <c r="H58" s="12">
        <f>Tabela1[[#This Row],[Quantidade]]*Tabela1[[#This Row],[Valor unitário]]</f>
        <v>450</v>
      </c>
      <c r="I58" s="12">
        <v>30</v>
      </c>
      <c r="J58">
        <f>MONTH(Tabela1[[#This Row],[Data da Compra]])</f>
        <v>3</v>
      </c>
      <c r="K58" t="str">
        <f>CONCATENATE(Tabela1[[#This Row],[Tipo]],"-",Tabela1[[#This Row],[Modelo]])</f>
        <v>Blusa-Joana</v>
      </c>
    </row>
    <row r="59" spans="2:11" x14ac:dyDescent="0.25">
      <c r="B59" s="7">
        <v>43899</v>
      </c>
      <c r="C59" s="8">
        <v>2076</v>
      </c>
      <c r="D59" s="8" t="s">
        <v>6</v>
      </c>
      <c r="E59" s="8" t="s">
        <v>16</v>
      </c>
      <c r="F59" s="9">
        <v>40</v>
      </c>
      <c r="G59" s="10">
        <v>19</v>
      </c>
      <c r="H59" s="12">
        <f>Tabela1[[#This Row],[Quantidade]]*Tabela1[[#This Row],[Valor unitário]]</f>
        <v>760</v>
      </c>
      <c r="I59" s="12">
        <v>35</v>
      </c>
      <c r="J59">
        <f>MONTH(Tabela1[[#This Row],[Data da Compra]])</f>
        <v>3</v>
      </c>
      <c r="K59" t="str">
        <f>CONCATENATE(Tabela1[[#This Row],[Tipo]],"-",Tabela1[[#This Row],[Modelo]])</f>
        <v>Blusa-Marcela</v>
      </c>
    </row>
    <row r="60" spans="2:11" x14ac:dyDescent="0.25">
      <c r="B60" s="7">
        <v>43899</v>
      </c>
      <c r="C60" s="8">
        <v>2080</v>
      </c>
      <c r="D60" s="8" t="s">
        <v>17</v>
      </c>
      <c r="E60" s="8" t="s">
        <v>18</v>
      </c>
      <c r="F60" s="9">
        <v>50</v>
      </c>
      <c r="G60" s="10">
        <v>20</v>
      </c>
      <c r="H60" s="12">
        <f>Tabela1[[#This Row],[Quantidade]]*Tabela1[[#This Row],[Valor unitário]]</f>
        <v>1000</v>
      </c>
      <c r="I60" s="12">
        <v>40</v>
      </c>
      <c r="J60">
        <f>MONTH(Tabela1[[#This Row],[Data da Compra]])</f>
        <v>3</v>
      </c>
      <c r="K60" t="str">
        <f>CONCATENATE(Tabela1[[#This Row],[Tipo]],"-",Tabela1[[#This Row],[Modelo]])</f>
        <v>Body-Cavado</v>
      </c>
    </row>
    <row r="61" spans="2:11" x14ac:dyDescent="0.25">
      <c r="B61" s="7">
        <v>43899</v>
      </c>
      <c r="C61" s="8">
        <v>2084</v>
      </c>
      <c r="D61" s="8" t="s">
        <v>17</v>
      </c>
      <c r="E61" s="8" t="s">
        <v>19</v>
      </c>
      <c r="F61" s="9">
        <v>10</v>
      </c>
      <c r="G61" s="10">
        <v>25</v>
      </c>
      <c r="H61" s="12">
        <f>Tabela1[[#This Row],[Quantidade]]*Tabela1[[#This Row],[Valor unitário]]</f>
        <v>250</v>
      </c>
      <c r="I61" s="12">
        <v>50</v>
      </c>
      <c r="J61">
        <f>MONTH(Tabela1[[#This Row],[Data da Compra]])</f>
        <v>3</v>
      </c>
      <c r="K61" t="str">
        <f>CONCATENATE(Tabela1[[#This Row],[Tipo]],"-",Tabela1[[#This Row],[Modelo]])</f>
        <v>Body-Estampado</v>
      </c>
    </row>
    <row r="62" spans="2:11" x14ac:dyDescent="0.25">
      <c r="B62" s="7">
        <v>43899</v>
      </c>
      <c r="C62" s="8">
        <v>2088</v>
      </c>
      <c r="D62" s="8" t="s">
        <v>17</v>
      </c>
      <c r="E62" s="8" t="s">
        <v>20</v>
      </c>
      <c r="F62" s="9">
        <v>10</v>
      </c>
      <c r="G62" s="10">
        <v>30</v>
      </c>
      <c r="H62" s="12">
        <f>Tabela1[[#This Row],[Quantidade]]*Tabela1[[#This Row],[Valor unitário]]</f>
        <v>300</v>
      </c>
      <c r="I62" s="12">
        <v>35</v>
      </c>
      <c r="J62">
        <f>MONTH(Tabela1[[#This Row],[Data da Compra]])</f>
        <v>3</v>
      </c>
      <c r="K62" t="str">
        <f>CONCATENATE(Tabela1[[#This Row],[Tipo]],"-",Tabela1[[#This Row],[Modelo]])</f>
        <v>Body-Rendado</v>
      </c>
    </row>
    <row r="63" spans="2:11" x14ac:dyDescent="0.25">
      <c r="B63" s="7">
        <v>43899</v>
      </c>
      <c r="C63" s="8">
        <v>2092</v>
      </c>
      <c r="D63" s="8" t="s">
        <v>17</v>
      </c>
      <c r="E63" s="8" t="s">
        <v>21</v>
      </c>
      <c r="F63" s="9">
        <v>10</v>
      </c>
      <c r="G63" s="10">
        <v>25</v>
      </c>
      <c r="H63" s="12">
        <f>Tabela1[[#This Row],[Quantidade]]*Tabela1[[#This Row],[Valor unitário]]</f>
        <v>250</v>
      </c>
      <c r="I63" s="12">
        <v>60</v>
      </c>
      <c r="J63">
        <f>MONTH(Tabela1[[#This Row],[Data da Compra]])</f>
        <v>3</v>
      </c>
      <c r="K63" t="str">
        <f>CONCATENATE(Tabela1[[#This Row],[Tipo]],"-",Tabela1[[#This Row],[Modelo]])</f>
        <v>Body-Manga</v>
      </c>
    </row>
    <row r="64" spans="2:11" x14ac:dyDescent="0.25">
      <c r="B64" s="7">
        <v>43899</v>
      </c>
      <c r="C64" s="8">
        <v>2096</v>
      </c>
      <c r="D64" s="8" t="s">
        <v>22</v>
      </c>
      <c r="E64" s="8" t="s">
        <v>23</v>
      </c>
      <c r="F64" s="9">
        <v>50</v>
      </c>
      <c r="G64" s="10">
        <v>40</v>
      </c>
      <c r="H64" s="12">
        <f>Tabela1[[#This Row],[Quantidade]]*Tabela1[[#This Row],[Valor unitário]]</f>
        <v>2000</v>
      </c>
      <c r="I64" s="12">
        <v>55</v>
      </c>
      <c r="J64">
        <f>MONTH(Tabela1[[#This Row],[Data da Compra]])</f>
        <v>3</v>
      </c>
      <c r="K64" t="str">
        <f>CONCATENATE(Tabela1[[#This Row],[Tipo]],"-",Tabela1[[#This Row],[Modelo]])</f>
        <v>Calça-Jeans Rasgado</v>
      </c>
    </row>
    <row r="65" spans="2:11" x14ac:dyDescent="0.25">
      <c r="B65" s="7">
        <v>43899</v>
      </c>
      <c r="C65" s="8">
        <v>2100</v>
      </c>
      <c r="D65" s="8" t="s">
        <v>22</v>
      </c>
      <c r="E65" s="8" t="s">
        <v>24</v>
      </c>
      <c r="F65" s="9">
        <v>30</v>
      </c>
      <c r="G65" s="10">
        <v>35</v>
      </c>
      <c r="H65" s="12">
        <f>Tabela1[[#This Row],[Quantidade]]*Tabela1[[#This Row],[Valor unitário]]</f>
        <v>1050</v>
      </c>
      <c r="I65" s="12">
        <v>55</v>
      </c>
      <c r="J65">
        <f>MONTH(Tabela1[[#This Row],[Data da Compra]])</f>
        <v>3</v>
      </c>
      <c r="K65" t="str">
        <f>CONCATENATE(Tabela1[[#This Row],[Tipo]],"-",Tabela1[[#This Row],[Modelo]])</f>
        <v>Calça-Skinny</v>
      </c>
    </row>
    <row r="66" spans="2:11" x14ac:dyDescent="0.25">
      <c r="B66" s="7">
        <v>43899</v>
      </c>
      <c r="C66" s="8">
        <v>2104</v>
      </c>
      <c r="D66" s="8" t="s">
        <v>22</v>
      </c>
      <c r="E66" s="8" t="s">
        <v>25</v>
      </c>
      <c r="F66" s="9">
        <v>20</v>
      </c>
      <c r="G66" s="10">
        <v>35</v>
      </c>
      <c r="H66" s="12">
        <f>Tabela1[[#This Row],[Quantidade]]*Tabela1[[#This Row],[Valor unitário]]</f>
        <v>700</v>
      </c>
      <c r="I66" s="12">
        <v>70</v>
      </c>
      <c r="J66">
        <f>MONTH(Tabela1[[#This Row],[Data da Compra]])</f>
        <v>3</v>
      </c>
      <c r="K66" t="str">
        <f>CONCATENATE(Tabela1[[#This Row],[Tipo]],"-",Tabela1[[#This Row],[Modelo]])</f>
        <v>Calça-Cigarrete</v>
      </c>
    </row>
    <row r="67" spans="2:11" x14ac:dyDescent="0.25">
      <c r="B67" s="7">
        <v>43899</v>
      </c>
      <c r="C67" s="8">
        <v>2108</v>
      </c>
      <c r="D67" s="8" t="s">
        <v>22</v>
      </c>
      <c r="E67" s="8" t="s">
        <v>26</v>
      </c>
      <c r="F67" s="9">
        <v>40</v>
      </c>
      <c r="G67" s="10">
        <v>50</v>
      </c>
      <c r="H67" s="12">
        <f>Tabela1[[#This Row],[Quantidade]]*Tabela1[[#This Row],[Valor unitário]]</f>
        <v>2000</v>
      </c>
      <c r="I67" s="12">
        <v>65</v>
      </c>
      <c r="J67">
        <f>MONTH(Tabela1[[#This Row],[Data da Compra]])</f>
        <v>3</v>
      </c>
      <c r="K67" t="str">
        <f>CONCATENATE(Tabela1[[#This Row],[Tipo]],"-",Tabela1[[#This Row],[Modelo]])</f>
        <v>Calça-Pantalona</v>
      </c>
    </row>
    <row r="68" spans="2:11" x14ac:dyDescent="0.25">
      <c r="B68" s="7">
        <v>43899</v>
      </c>
      <c r="C68" s="8">
        <v>2112</v>
      </c>
      <c r="D68" s="8" t="s">
        <v>22</v>
      </c>
      <c r="E68" s="8" t="s">
        <v>27</v>
      </c>
      <c r="F68" s="9">
        <v>25</v>
      </c>
      <c r="G68" s="10">
        <v>45</v>
      </c>
      <c r="H68" s="12">
        <f>Tabela1[[#This Row],[Quantidade]]*Tabela1[[#This Row],[Valor unitário]]</f>
        <v>1125</v>
      </c>
      <c r="I68" s="12">
        <v>30</v>
      </c>
      <c r="J68">
        <f>MONTH(Tabela1[[#This Row],[Data da Compra]])</f>
        <v>3</v>
      </c>
      <c r="K68" t="str">
        <f>CONCATENATE(Tabela1[[#This Row],[Tipo]],"-",Tabela1[[#This Row],[Modelo]])</f>
        <v>Calça-Cintura Alta</v>
      </c>
    </row>
    <row r="69" spans="2:11" x14ac:dyDescent="0.25">
      <c r="B69" s="7">
        <v>43913</v>
      </c>
      <c r="C69" s="8">
        <v>2116</v>
      </c>
      <c r="D69" s="8" t="s">
        <v>28</v>
      </c>
      <c r="E69" s="8" t="s">
        <v>29</v>
      </c>
      <c r="F69" s="9">
        <v>40</v>
      </c>
      <c r="G69" s="10">
        <v>20</v>
      </c>
      <c r="H69" s="12">
        <f>Tabela1[[#This Row],[Quantidade]]*Tabela1[[#This Row],[Valor unitário]]</f>
        <v>800</v>
      </c>
      <c r="I69" s="12">
        <v>30</v>
      </c>
      <c r="J69">
        <f>MONTH(Tabela1[[#This Row],[Data da Compra]])</f>
        <v>3</v>
      </c>
      <c r="K69" t="str">
        <f>CONCATENATE(Tabela1[[#This Row],[Tipo]],"-",Tabela1[[#This Row],[Modelo]])</f>
        <v>Cropped-Simples</v>
      </c>
    </row>
    <row r="70" spans="2:11" x14ac:dyDescent="0.25">
      <c r="B70" s="7">
        <v>43913</v>
      </c>
      <c r="C70" s="8">
        <v>2120</v>
      </c>
      <c r="D70" s="8" t="s">
        <v>28</v>
      </c>
      <c r="E70" s="8" t="s">
        <v>30</v>
      </c>
      <c r="F70" s="9">
        <v>20</v>
      </c>
      <c r="G70" s="10">
        <v>20</v>
      </c>
      <c r="H70" s="12">
        <f>Tabela1[[#This Row],[Quantidade]]*Tabela1[[#This Row],[Valor unitário]]</f>
        <v>400</v>
      </c>
      <c r="I70" s="12">
        <v>55</v>
      </c>
      <c r="J70">
        <f>MONTH(Tabela1[[#This Row],[Data da Compra]])</f>
        <v>3</v>
      </c>
      <c r="K70" t="str">
        <f>CONCATENATE(Tabela1[[#This Row],[Tipo]],"-",Tabela1[[#This Row],[Modelo]])</f>
        <v>Cropped-Faixa</v>
      </c>
    </row>
    <row r="71" spans="2:11" x14ac:dyDescent="0.25">
      <c r="B71" s="7">
        <v>43913</v>
      </c>
      <c r="C71" s="8">
        <v>2124</v>
      </c>
      <c r="D71" s="8" t="s">
        <v>28</v>
      </c>
      <c r="E71" s="8" t="s">
        <v>20</v>
      </c>
      <c r="F71" s="9">
        <v>40</v>
      </c>
      <c r="G71" s="10">
        <v>35</v>
      </c>
      <c r="H71" s="12">
        <f>Tabela1[[#This Row],[Quantidade]]*Tabela1[[#This Row],[Valor unitário]]</f>
        <v>1400</v>
      </c>
      <c r="I71" s="12">
        <v>35</v>
      </c>
      <c r="J71">
        <f>MONTH(Tabela1[[#This Row],[Data da Compra]])</f>
        <v>3</v>
      </c>
      <c r="K71" t="str">
        <f>CONCATENATE(Tabela1[[#This Row],[Tipo]],"-",Tabela1[[#This Row],[Modelo]])</f>
        <v>Cropped-Rendado</v>
      </c>
    </row>
    <row r="72" spans="2:11" x14ac:dyDescent="0.25">
      <c r="B72" s="7">
        <v>43913</v>
      </c>
      <c r="C72" s="8">
        <v>2128</v>
      </c>
      <c r="D72" s="8" t="s">
        <v>28</v>
      </c>
      <c r="E72" s="8" t="s">
        <v>31</v>
      </c>
      <c r="F72" s="9">
        <v>30</v>
      </c>
      <c r="G72" s="10">
        <v>20</v>
      </c>
      <c r="H72" s="12">
        <f>Tabela1[[#This Row],[Quantidade]]*Tabela1[[#This Row],[Valor unitário]]</f>
        <v>600</v>
      </c>
      <c r="I72" s="12">
        <v>40</v>
      </c>
      <c r="J72">
        <f>MONTH(Tabela1[[#This Row],[Data da Compra]])</f>
        <v>3</v>
      </c>
      <c r="K72" t="str">
        <f>CONCATENATE(Tabela1[[#This Row],[Tipo]],"-",Tabela1[[#This Row],[Modelo]])</f>
        <v>Cropped-Emanuelle</v>
      </c>
    </row>
    <row r="73" spans="2:11" x14ac:dyDescent="0.25">
      <c r="B73" s="7">
        <v>43913</v>
      </c>
      <c r="C73" s="8">
        <v>2132</v>
      </c>
      <c r="D73" s="8" t="s">
        <v>28</v>
      </c>
      <c r="E73" s="8" t="s">
        <v>19</v>
      </c>
      <c r="F73" s="9">
        <v>30</v>
      </c>
      <c r="G73" s="10">
        <v>20</v>
      </c>
      <c r="H73" s="12">
        <f>Tabela1[[#This Row],[Quantidade]]*Tabela1[[#This Row],[Valor unitário]]</f>
        <v>600</v>
      </c>
      <c r="I73" s="12">
        <v>60</v>
      </c>
      <c r="J73">
        <f>MONTH(Tabela1[[#This Row],[Data da Compra]])</f>
        <v>3</v>
      </c>
      <c r="K73" t="str">
        <f>CONCATENATE(Tabela1[[#This Row],[Tipo]],"-",Tabela1[[#This Row],[Modelo]])</f>
        <v>Cropped-Estampado</v>
      </c>
    </row>
    <row r="74" spans="2:11" x14ac:dyDescent="0.25">
      <c r="B74" s="7">
        <v>43913</v>
      </c>
      <c r="C74" s="8">
        <v>2136</v>
      </c>
      <c r="D74" s="8" t="s">
        <v>32</v>
      </c>
      <c r="E74" s="8" t="s">
        <v>33</v>
      </c>
      <c r="F74" s="9">
        <v>10</v>
      </c>
      <c r="G74" s="10">
        <v>40</v>
      </c>
      <c r="H74" s="12">
        <f>Tabela1[[#This Row],[Quantidade]]*Tabela1[[#This Row],[Valor unitário]]</f>
        <v>400</v>
      </c>
      <c r="I74" s="12">
        <v>35</v>
      </c>
      <c r="J74">
        <f>MONTH(Tabela1[[#This Row],[Data da Compra]])</f>
        <v>3</v>
      </c>
      <c r="K74" t="str">
        <f>CONCATENATE(Tabela1[[#This Row],[Tipo]],"-",Tabela1[[#This Row],[Modelo]])</f>
        <v>Saia-Longa</v>
      </c>
    </row>
    <row r="75" spans="2:11" x14ac:dyDescent="0.25">
      <c r="B75" s="7">
        <v>43913</v>
      </c>
      <c r="C75" s="8">
        <v>2140</v>
      </c>
      <c r="D75" s="8" t="s">
        <v>32</v>
      </c>
      <c r="E75" s="8" t="s">
        <v>34</v>
      </c>
      <c r="F75" s="9">
        <v>30</v>
      </c>
      <c r="G75" s="10">
        <v>20</v>
      </c>
      <c r="H75" s="12">
        <f>Tabela1[[#This Row],[Quantidade]]*Tabela1[[#This Row],[Valor unitário]]</f>
        <v>600</v>
      </c>
      <c r="I75" s="12">
        <v>55</v>
      </c>
      <c r="J75">
        <f>MONTH(Tabela1[[#This Row],[Data da Compra]])</f>
        <v>3</v>
      </c>
      <c r="K75" t="str">
        <f>CONCATENATE(Tabela1[[#This Row],[Tipo]],"-",Tabela1[[#This Row],[Modelo]])</f>
        <v>Saia-Curta</v>
      </c>
    </row>
    <row r="76" spans="2:11" x14ac:dyDescent="0.25">
      <c r="B76" s="7">
        <v>43913</v>
      </c>
      <c r="C76" s="8">
        <v>2144</v>
      </c>
      <c r="D76" s="8" t="s">
        <v>32</v>
      </c>
      <c r="E76" s="8" t="s">
        <v>35</v>
      </c>
      <c r="F76" s="9">
        <v>25</v>
      </c>
      <c r="G76" s="10">
        <v>35</v>
      </c>
      <c r="H76" s="12">
        <f>Tabela1[[#This Row],[Quantidade]]*Tabela1[[#This Row],[Valor unitário]]</f>
        <v>875</v>
      </c>
      <c r="I76" s="12">
        <v>65</v>
      </c>
      <c r="J76">
        <f>MONTH(Tabela1[[#This Row],[Data da Compra]])</f>
        <v>3</v>
      </c>
      <c r="K76" t="str">
        <f>CONCATENATE(Tabela1[[#This Row],[Tipo]],"-",Tabela1[[#This Row],[Modelo]])</f>
        <v>Saia-Jeans</v>
      </c>
    </row>
    <row r="77" spans="2:11" x14ac:dyDescent="0.25">
      <c r="B77" s="7">
        <v>43913</v>
      </c>
      <c r="C77" s="8">
        <v>2148</v>
      </c>
      <c r="D77" s="8" t="s">
        <v>32</v>
      </c>
      <c r="E77" s="8" t="s">
        <v>36</v>
      </c>
      <c r="F77" s="9">
        <v>20</v>
      </c>
      <c r="G77" s="10">
        <v>50</v>
      </c>
      <c r="H77" s="12">
        <f>Tabela1[[#This Row],[Quantidade]]*Tabela1[[#This Row],[Valor unitário]]</f>
        <v>1000</v>
      </c>
      <c r="I77" s="12">
        <v>80</v>
      </c>
      <c r="J77">
        <f>MONTH(Tabela1[[#This Row],[Data da Compra]])</f>
        <v>3</v>
      </c>
      <c r="K77" t="str">
        <f>CONCATENATE(Tabela1[[#This Row],[Tipo]],"-",Tabela1[[#This Row],[Modelo]])</f>
        <v>Saia-Moderna</v>
      </c>
    </row>
    <row r="78" spans="2:11" x14ac:dyDescent="0.25">
      <c r="B78" s="7">
        <v>43913</v>
      </c>
      <c r="C78" s="8">
        <v>2152</v>
      </c>
      <c r="D78" s="8" t="s">
        <v>32</v>
      </c>
      <c r="E78" s="8" t="s">
        <v>37</v>
      </c>
      <c r="F78" s="9">
        <v>20</v>
      </c>
      <c r="G78" s="10">
        <v>60</v>
      </c>
      <c r="H78" s="12">
        <f>Tabela1[[#This Row],[Quantidade]]*Tabela1[[#This Row],[Valor unitário]]</f>
        <v>1200</v>
      </c>
      <c r="I78" s="12">
        <v>80</v>
      </c>
      <c r="J78">
        <f>MONTH(Tabela1[[#This Row],[Data da Compra]])</f>
        <v>3</v>
      </c>
      <c r="K78" t="str">
        <f>CONCATENATE(Tabela1[[#This Row],[Tipo]],"-",Tabela1[[#This Row],[Modelo]])</f>
        <v>Saia-Rendada</v>
      </c>
    </row>
    <row r="79" spans="2:11" x14ac:dyDescent="0.25">
      <c r="B79" s="7">
        <v>43913</v>
      </c>
      <c r="C79" s="8">
        <v>2156</v>
      </c>
      <c r="D79" s="8" t="s">
        <v>32</v>
      </c>
      <c r="E79" s="8" t="s">
        <v>38</v>
      </c>
      <c r="F79" s="9">
        <v>20</v>
      </c>
      <c r="G79" s="10">
        <v>60</v>
      </c>
      <c r="H79" s="12">
        <f>Tabela1[[#This Row],[Quantidade]]*Tabela1[[#This Row],[Valor unitário]]</f>
        <v>1200</v>
      </c>
      <c r="I79" s="12">
        <v>55</v>
      </c>
      <c r="J79">
        <f>MONTH(Tabela1[[#This Row],[Data da Compra]])</f>
        <v>3</v>
      </c>
      <c r="K79" t="str">
        <f>CONCATENATE(Tabela1[[#This Row],[Tipo]],"-",Tabela1[[#This Row],[Modelo]])</f>
        <v>Saia-Couro</v>
      </c>
    </row>
    <row r="80" spans="2:11" x14ac:dyDescent="0.25">
      <c r="B80" s="7">
        <v>43927</v>
      </c>
      <c r="C80" s="8">
        <v>2040</v>
      </c>
      <c r="D80" s="8" t="s">
        <v>6</v>
      </c>
      <c r="E80" s="8" t="s">
        <v>7</v>
      </c>
      <c r="F80" s="9">
        <v>20</v>
      </c>
      <c r="G80" s="10">
        <v>20</v>
      </c>
      <c r="H80" s="12">
        <f>Tabela1[[#This Row],[Quantidade]]*Tabela1[[#This Row],[Valor unitário]]</f>
        <v>400</v>
      </c>
      <c r="I80" s="12">
        <v>55</v>
      </c>
      <c r="J80">
        <f>MONTH(Tabela1[[#This Row],[Data da Compra]])</f>
        <v>4</v>
      </c>
      <c r="K80" t="str">
        <f>CONCATENATE(Tabela1[[#This Row],[Tipo]],"-",Tabela1[[#This Row],[Modelo]])</f>
        <v>Blusa-Laura</v>
      </c>
    </row>
    <row r="81" spans="2:11" x14ac:dyDescent="0.25">
      <c r="B81" s="7">
        <v>43927</v>
      </c>
      <c r="C81" s="8">
        <v>2044</v>
      </c>
      <c r="D81" s="8" t="s">
        <v>6</v>
      </c>
      <c r="E81" s="8" t="s">
        <v>8</v>
      </c>
      <c r="F81" s="9">
        <v>40</v>
      </c>
      <c r="G81" s="10">
        <v>15</v>
      </c>
      <c r="H81" s="12">
        <f>Tabela1[[#This Row],[Quantidade]]*Tabela1[[#This Row],[Valor unitário]]</f>
        <v>600</v>
      </c>
      <c r="I81" s="12">
        <v>35</v>
      </c>
      <c r="J81">
        <f>MONTH(Tabela1[[#This Row],[Data da Compra]])</f>
        <v>4</v>
      </c>
      <c r="K81" t="str">
        <f>CONCATENATE(Tabela1[[#This Row],[Tipo]],"-",Tabela1[[#This Row],[Modelo]])</f>
        <v>Blusa-Sarah</v>
      </c>
    </row>
    <row r="82" spans="2:11" x14ac:dyDescent="0.25">
      <c r="B82" s="7">
        <v>43927</v>
      </c>
      <c r="C82" s="8">
        <v>2160</v>
      </c>
      <c r="D82" s="8" t="s">
        <v>39</v>
      </c>
      <c r="E82" s="8" t="s">
        <v>35</v>
      </c>
      <c r="F82" s="9">
        <v>30</v>
      </c>
      <c r="G82" s="10">
        <v>40</v>
      </c>
      <c r="H82" s="12">
        <f>Tabela1[[#This Row],[Quantidade]]*Tabela1[[#This Row],[Valor unitário]]</f>
        <v>1200</v>
      </c>
      <c r="I82" s="12">
        <v>75</v>
      </c>
      <c r="J82">
        <f>MONTH(Tabela1[[#This Row],[Data da Compra]])</f>
        <v>4</v>
      </c>
      <c r="K82" t="str">
        <f>CONCATENATE(Tabela1[[#This Row],[Tipo]],"-",Tabela1[[#This Row],[Modelo]])</f>
        <v>Short-Jeans</v>
      </c>
    </row>
    <row r="83" spans="2:11" x14ac:dyDescent="0.25">
      <c r="B83" s="7">
        <v>43927</v>
      </c>
      <c r="C83" s="8">
        <v>2164</v>
      </c>
      <c r="D83" s="8" t="s">
        <v>39</v>
      </c>
      <c r="E83" s="8" t="s">
        <v>23</v>
      </c>
      <c r="F83" s="9">
        <v>30</v>
      </c>
      <c r="G83" s="10">
        <v>45</v>
      </c>
      <c r="H83" s="12">
        <f>Tabela1[[#This Row],[Quantidade]]*Tabela1[[#This Row],[Valor unitário]]</f>
        <v>1350</v>
      </c>
      <c r="I83" s="12">
        <v>40</v>
      </c>
      <c r="J83">
        <f>MONTH(Tabela1[[#This Row],[Data da Compra]])</f>
        <v>4</v>
      </c>
      <c r="K83" t="str">
        <f>CONCATENATE(Tabela1[[#This Row],[Tipo]],"-",Tabela1[[#This Row],[Modelo]])</f>
        <v>Short-Jeans Rasgado</v>
      </c>
    </row>
    <row r="84" spans="2:11" x14ac:dyDescent="0.25">
      <c r="B84" s="7">
        <v>43927</v>
      </c>
      <c r="C84" s="8">
        <v>2168</v>
      </c>
      <c r="D84" s="8" t="s">
        <v>39</v>
      </c>
      <c r="E84" s="8" t="s">
        <v>11</v>
      </c>
      <c r="F84" s="9">
        <v>20</v>
      </c>
      <c r="G84" s="10">
        <v>20</v>
      </c>
      <c r="H84" s="12">
        <f>Tabela1[[#This Row],[Quantidade]]*Tabela1[[#This Row],[Valor unitário]]</f>
        <v>400</v>
      </c>
      <c r="I84" s="12">
        <v>50</v>
      </c>
      <c r="J84">
        <f>MONTH(Tabela1[[#This Row],[Data da Compra]])</f>
        <v>4</v>
      </c>
      <c r="K84" t="str">
        <f>CONCATENATE(Tabela1[[#This Row],[Tipo]],"-",Tabela1[[#This Row],[Modelo]])</f>
        <v>Short-Maria</v>
      </c>
    </row>
    <row r="85" spans="2:11" x14ac:dyDescent="0.25">
      <c r="B85" s="7">
        <v>43927</v>
      </c>
      <c r="C85" s="8">
        <v>2172</v>
      </c>
      <c r="D85" s="8" t="s">
        <v>39</v>
      </c>
      <c r="E85" s="8" t="s">
        <v>40</v>
      </c>
      <c r="F85" s="9">
        <v>20</v>
      </c>
      <c r="G85" s="10">
        <v>50</v>
      </c>
      <c r="H85" s="12">
        <f>Tabela1[[#This Row],[Quantidade]]*Tabela1[[#This Row],[Valor unitário]]</f>
        <v>1000</v>
      </c>
      <c r="I85" s="12">
        <v>60</v>
      </c>
      <c r="J85">
        <f>MONTH(Tabela1[[#This Row],[Data da Compra]])</f>
        <v>4</v>
      </c>
      <c r="K85" t="str">
        <f>CONCATENATE(Tabela1[[#This Row],[Tipo]],"-",Tabela1[[#This Row],[Modelo]])</f>
        <v>Short-Bordado</v>
      </c>
    </row>
    <row r="86" spans="2:11" x14ac:dyDescent="0.25">
      <c r="B86" s="7">
        <v>43927</v>
      </c>
      <c r="C86" s="8">
        <v>2176</v>
      </c>
      <c r="D86" s="8" t="s">
        <v>39</v>
      </c>
      <c r="E86" s="8" t="s">
        <v>41</v>
      </c>
      <c r="F86" s="9">
        <v>30</v>
      </c>
      <c r="G86" s="10">
        <v>30</v>
      </c>
      <c r="H86" s="12">
        <f>Tabela1[[#This Row],[Quantidade]]*Tabela1[[#This Row],[Valor unitário]]</f>
        <v>900</v>
      </c>
      <c r="I86" s="12">
        <v>60</v>
      </c>
      <c r="J86">
        <f>MONTH(Tabela1[[#This Row],[Data da Compra]])</f>
        <v>4</v>
      </c>
      <c r="K86" t="str">
        <f>CONCATENATE(Tabela1[[#This Row],[Tipo]],"-",Tabela1[[#This Row],[Modelo]])</f>
        <v>Short-Marcia</v>
      </c>
    </row>
    <row r="87" spans="2:11" x14ac:dyDescent="0.25">
      <c r="B87" s="7">
        <v>43927</v>
      </c>
      <c r="C87" s="8">
        <v>2180</v>
      </c>
      <c r="D87" s="8" t="s">
        <v>42</v>
      </c>
      <c r="E87" s="8" t="s">
        <v>43</v>
      </c>
      <c r="F87" s="9">
        <v>25</v>
      </c>
      <c r="G87" s="10">
        <v>40</v>
      </c>
      <c r="H87" s="12">
        <f>Tabela1[[#This Row],[Quantidade]]*Tabela1[[#This Row],[Valor unitário]]</f>
        <v>1000</v>
      </c>
      <c r="I87" s="12">
        <v>80</v>
      </c>
      <c r="J87">
        <f>MONTH(Tabela1[[#This Row],[Data da Compra]])</f>
        <v>4</v>
      </c>
      <c r="K87" t="str">
        <f>CONCATENATE(Tabela1[[#This Row],[Tipo]],"-",Tabela1[[#This Row],[Modelo]])</f>
        <v>Vestido-Alça Fina</v>
      </c>
    </row>
    <row r="88" spans="2:11" x14ac:dyDescent="0.25">
      <c r="B88" s="7">
        <v>43927</v>
      </c>
      <c r="C88" s="8">
        <v>2184</v>
      </c>
      <c r="D88" s="8" t="s">
        <v>42</v>
      </c>
      <c r="E88" s="8" t="s">
        <v>44</v>
      </c>
      <c r="F88" s="9">
        <v>20</v>
      </c>
      <c r="G88" s="10">
        <v>45</v>
      </c>
      <c r="H88" s="12">
        <f>Tabela1[[#This Row],[Quantidade]]*Tabela1[[#This Row],[Valor unitário]]</f>
        <v>900</v>
      </c>
      <c r="I88" s="12">
        <v>50</v>
      </c>
      <c r="J88">
        <f>MONTH(Tabela1[[#This Row],[Data da Compra]])</f>
        <v>4</v>
      </c>
      <c r="K88" t="str">
        <f>CONCATENATE(Tabela1[[#This Row],[Tipo]],"-",Tabela1[[#This Row],[Modelo]])</f>
        <v>Vestido-Alça Larga</v>
      </c>
    </row>
    <row r="89" spans="2:11" x14ac:dyDescent="0.25">
      <c r="B89" s="7">
        <v>43927</v>
      </c>
      <c r="C89" s="8">
        <v>2188</v>
      </c>
      <c r="D89" s="8" t="s">
        <v>42</v>
      </c>
      <c r="E89" s="8" t="s">
        <v>45</v>
      </c>
      <c r="F89" s="9">
        <v>40</v>
      </c>
      <c r="G89" s="10">
        <v>45</v>
      </c>
      <c r="H89" s="12">
        <f>Tabela1[[#This Row],[Quantidade]]*Tabela1[[#This Row],[Valor unitário]]</f>
        <v>1800</v>
      </c>
      <c r="I89" s="12">
        <v>60</v>
      </c>
      <c r="J89">
        <f>MONTH(Tabela1[[#This Row],[Data da Compra]])</f>
        <v>4</v>
      </c>
      <c r="K89" t="str">
        <f>CONCATENATE(Tabela1[[#This Row],[Tipo]],"-",Tabela1[[#This Row],[Modelo]])</f>
        <v>Vestido-Floral</v>
      </c>
    </row>
    <row r="90" spans="2:11" x14ac:dyDescent="0.25">
      <c r="B90" s="7">
        <v>43927</v>
      </c>
      <c r="C90" s="8">
        <v>2192</v>
      </c>
      <c r="D90" s="8" t="s">
        <v>42</v>
      </c>
      <c r="E90" s="8" t="s">
        <v>46</v>
      </c>
      <c r="F90" s="9">
        <v>40</v>
      </c>
      <c r="G90" s="10">
        <v>50</v>
      </c>
      <c r="H90" s="12">
        <f>Tabela1[[#This Row],[Quantidade]]*Tabela1[[#This Row],[Valor unitário]]</f>
        <v>2000</v>
      </c>
      <c r="I90" s="12">
        <v>110</v>
      </c>
      <c r="J90">
        <f>MONTH(Tabela1[[#This Row],[Data da Compra]])</f>
        <v>4</v>
      </c>
      <c r="K90" t="str">
        <f>CONCATENATE(Tabela1[[#This Row],[Tipo]],"-",Tabela1[[#This Row],[Modelo]])</f>
        <v>Vestido-Longo</v>
      </c>
    </row>
    <row r="91" spans="2:11" x14ac:dyDescent="0.25">
      <c r="B91" s="7">
        <v>43927</v>
      </c>
      <c r="C91" s="8">
        <v>2196</v>
      </c>
      <c r="D91" s="8" t="s">
        <v>42</v>
      </c>
      <c r="E91" s="8" t="s">
        <v>47</v>
      </c>
      <c r="F91" s="9">
        <v>35</v>
      </c>
      <c r="G91" s="10">
        <v>35</v>
      </c>
      <c r="H91" s="12">
        <f>Tabela1[[#This Row],[Quantidade]]*Tabela1[[#This Row],[Valor unitário]]</f>
        <v>1225</v>
      </c>
      <c r="I91" s="12">
        <v>30</v>
      </c>
      <c r="J91">
        <f>MONTH(Tabela1[[#This Row],[Data da Compra]])</f>
        <v>4</v>
      </c>
      <c r="K91" t="str">
        <f>CONCATENATE(Tabela1[[#This Row],[Tipo]],"-",Tabela1[[#This Row],[Modelo]])</f>
        <v>Vestido-Curto</v>
      </c>
    </row>
    <row r="92" spans="2:11" x14ac:dyDescent="0.25">
      <c r="B92" s="7">
        <v>43927</v>
      </c>
      <c r="C92" s="8">
        <v>2200</v>
      </c>
      <c r="D92" s="8" t="s">
        <v>42</v>
      </c>
      <c r="E92" s="8" t="s">
        <v>19</v>
      </c>
      <c r="F92" s="9">
        <v>35</v>
      </c>
      <c r="G92" s="10">
        <v>40</v>
      </c>
      <c r="H92" s="12">
        <f>Tabela1[[#This Row],[Quantidade]]*Tabela1[[#This Row],[Valor unitário]]</f>
        <v>1400</v>
      </c>
      <c r="I92" s="12">
        <v>30</v>
      </c>
      <c r="J92">
        <f>MONTH(Tabela1[[#This Row],[Data da Compra]])</f>
        <v>4</v>
      </c>
      <c r="K92" t="str">
        <f>CONCATENATE(Tabela1[[#This Row],[Tipo]],"-",Tabela1[[#This Row],[Modelo]])</f>
        <v>Vestido-Estampado</v>
      </c>
    </row>
    <row r="93" spans="2:11" x14ac:dyDescent="0.25">
      <c r="B93" s="7">
        <v>43927</v>
      </c>
      <c r="C93" s="8">
        <v>2204</v>
      </c>
      <c r="D93" s="8" t="s">
        <v>42</v>
      </c>
      <c r="E93" s="8" t="s">
        <v>38</v>
      </c>
      <c r="F93" s="9">
        <v>30</v>
      </c>
      <c r="G93" s="10">
        <v>90</v>
      </c>
      <c r="H93" s="12">
        <f>Tabela1[[#This Row],[Quantidade]]*Tabela1[[#This Row],[Valor unitário]]</f>
        <v>2700</v>
      </c>
      <c r="I93" s="12">
        <v>25</v>
      </c>
      <c r="J93">
        <f>MONTH(Tabela1[[#This Row],[Data da Compra]])</f>
        <v>4</v>
      </c>
      <c r="K93" t="str">
        <f>CONCATENATE(Tabela1[[#This Row],[Tipo]],"-",Tabela1[[#This Row],[Modelo]])</f>
        <v>Vestido-Couro</v>
      </c>
    </row>
    <row r="94" spans="2:11" x14ac:dyDescent="0.25">
      <c r="B94" s="7">
        <v>43934</v>
      </c>
      <c r="C94" s="8">
        <v>2048</v>
      </c>
      <c r="D94" s="8" t="s">
        <v>6</v>
      </c>
      <c r="E94" s="8" t="s">
        <v>9</v>
      </c>
      <c r="F94" s="9">
        <v>50</v>
      </c>
      <c r="G94" s="10">
        <v>17</v>
      </c>
      <c r="H94" s="12">
        <f>Tabela1[[#This Row],[Quantidade]]*Tabela1[[#This Row],[Valor unitário]]</f>
        <v>850</v>
      </c>
      <c r="I94" s="12">
        <v>25</v>
      </c>
      <c r="J94">
        <f>MONTH(Tabela1[[#This Row],[Data da Compra]])</f>
        <v>4</v>
      </c>
      <c r="K94" t="str">
        <f>CONCATENATE(Tabela1[[#This Row],[Tipo]],"-",Tabela1[[#This Row],[Modelo]])</f>
        <v>Blusa-Rebeca</v>
      </c>
    </row>
    <row r="95" spans="2:11" x14ac:dyDescent="0.25">
      <c r="B95" s="7">
        <v>43934</v>
      </c>
      <c r="C95" s="8">
        <v>2052</v>
      </c>
      <c r="D95" s="8" t="s">
        <v>6</v>
      </c>
      <c r="E95" s="8" t="s">
        <v>10</v>
      </c>
      <c r="F95" s="9">
        <v>60</v>
      </c>
      <c r="G95" s="10">
        <v>20</v>
      </c>
      <c r="H95" s="12">
        <f>Tabela1[[#This Row],[Quantidade]]*Tabela1[[#This Row],[Valor unitário]]</f>
        <v>1200</v>
      </c>
      <c r="I95" s="12">
        <v>30</v>
      </c>
      <c r="J95">
        <f>MONTH(Tabela1[[#This Row],[Data da Compra]])</f>
        <v>4</v>
      </c>
      <c r="K95" t="str">
        <f>CONCATENATE(Tabela1[[#This Row],[Tipo]],"-",Tabela1[[#This Row],[Modelo]])</f>
        <v>Blusa-Suziane</v>
      </c>
    </row>
    <row r="96" spans="2:11" x14ac:dyDescent="0.25">
      <c r="B96" s="7">
        <v>43934</v>
      </c>
      <c r="C96" s="8">
        <v>2056</v>
      </c>
      <c r="D96" s="8" t="s">
        <v>6</v>
      </c>
      <c r="E96" s="8" t="s">
        <v>11</v>
      </c>
      <c r="F96" s="9">
        <v>40</v>
      </c>
      <c r="G96" s="10">
        <v>22</v>
      </c>
      <c r="H96" s="12">
        <f>Tabela1[[#This Row],[Quantidade]]*Tabela1[[#This Row],[Valor unitário]]</f>
        <v>880</v>
      </c>
      <c r="I96" s="12">
        <v>60</v>
      </c>
      <c r="J96">
        <f>MONTH(Tabela1[[#This Row],[Data da Compra]])</f>
        <v>4</v>
      </c>
      <c r="K96" t="str">
        <f>CONCATENATE(Tabela1[[#This Row],[Tipo]],"-",Tabela1[[#This Row],[Modelo]])</f>
        <v>Blusa-Maria</v>
      </c>
    </row>
    <row r="97" spans="2:11" x14ac:dyDescent="0.25">
      <c r="B97" s="7">
        <v>43934</v>
      </c>
      <c r="C97" s="8">
        <v>2060</v>
      </c>
      <c r="D97" s="8" t="s">
        <v>6</v>
      </c>
      <c r="E97" s="8" t="s">
        <v>12</v>
      </c>
      <c r="F97" s="9">
        <v>40</v>
      </c>
      <c r="G97" s="10">
        <v>35</v>
      </c>
      <c r="H97" s="12">
        <f>Tabela1[[#This Row],[Quantidade]]*Tabela1[[#This Row],[Valor unitário]]</f>
        <v>1400</v>
      </c>
      <c r="I97" s="12">
        <v>30</v>
      </c>
      <c r="J97">
        <f>MONTH(Tabela1[[#This Row],[Data da Compra]])</f>
        <v>4</v>
      </c>
      <c r="K97" t="str">
        <f>CONCATENATE(Tabela1[[#This Row],[Tipo]],"-",Tabela1[[#This Row],[Modelo]])</f>
        <v>Blusa-Luiza</v>
      </c>
    </row>
    <row r="98" spans="2:11" x14ac:dyDescent="0.25">
      <c r="B98" s="7">
        <v>43934</v>
      </c>
      <c r="C98" s="8">
        <v>2064</v>
      </c>
      <c r="D98" s="8" t="s">
        <v>6</v>
      </c>
      <c r="E98" s="8" t="s">
        <v>13</v>
      </c>
      <c r="F98" s="9">
        <v>30</v>
      </c>
      <c r="G98" s="10">
        <v>20</v>
      </c>
      <c r="H98" s="12">
        <f>Tabela1[[#This Row],[Quantidade]]*Tabela1[[#This Row],[Valor unitário]]</f>
        <v>600</v>
      </c>
      <c r="I98" s="12">
        <v>35</v>
      </c>
      <c r="J98">
        <f>MONTH(Tabela1[[#This Row],[Data da Compra]])</f>
        <v>4</v>
      </c>
      <c r="K98" t="str">
        <f>CONCATENATE(Tabela1[[#This Row],[Tipo]],"-",Tabela1[[#This Row],[Modelo]])</f>
        <v>Blusa-Adria</v>
      </c>
    </row>
    <row r="99" spans="2:11" x14ac:dyDescent="0.25">
      <c r="B99" s="7">
        <v>43934</v>
      </c>
      <c r="C99" s="8">
        <v>2068</v>
      </c>
      <c r="D99" s="8" t="s">
        <v>6</v>
      </c>
      <c r="E99" s="8" t="s">
        <v>14</v>
      </c>
      <c r="F99" s="9">
        <v>10</v>
      </c>
      <c r="G99" s="10">
        <v>25</v>
      </c>
      <c r="H99" s="12">
        <f>Tabela1[[#This Row],[Quantidade]]*Tabela1[[#This Row],[Valor unitário]]</f>
        <v>250</v>
      </c>
      <c r="I99" s="12">
        <v>25</v>
      </c>
      <c r="J99">
        <f>MONTH(Tabela1[[#This Row],[Data da Compra]])</f>
        <v>4</v>
      </c>
      <c r="K99" t="str">
        <f>CONCATENATE(Tabela1[[#This Row],[Tipo]],"-",Tabela1[[#This Row],[Modelo]])</f>
        <v>Blusa-Lúria</v>
      </c>
    </row>
    <row r="100" spans="2:11" x14ac:dyDescent="0.25">
      <c r="B100" s="7">
        <v>43934</v>
      </c>
      <c r="C100" s="8">
        <v>2072</v>
      </c>
      <c r="D100" s="8" t="s">
        <v>6</v>
      </c>
      <c r="E100" s="8" t="s">
        <v>15</v>
      </c>
      <c r="F100" s="9">
        <v>30</v>
      </c>
      <c r="G100" s="10">
        <v>15</v>
      </c>
      <c r="H100" s="12">
        <f>Tabela1[[#This Row],[Quantidade]]*Tabela1[[#This Row],[Valor unitário]]</f>
        <v>450</v>
      </c>
      <c r="I100" s="12">
        <v>30</v>
      </c>
      <c r="J100">
        <f>MONTH(Tabela1[[#This Row],[Data da Compra]])</f>
        <v>4</v>
      </c>
      <c r="K100" t="str">
        <f>CONCATENATE(Tabela1[[#This Row],[Tipo]],"-",Tabela1[[#This Row],[Modelo]])</f>
        <v>Blusa-Joana</v>
      </c>
    </row>
    <row r="101" spans="2:11" x14ac:dyDescent="0.25">
      <c r="B101" s="7">
        <v>43934</v>
      </c>
      <c r="C101" s="8">
        <v>2076</v>
      </c>
      <c r="D101" s="8" t="s">
        <v>6</v>
      </c>
      <c r="E101" s="8" t="s">
        <v>16</v>
      </c>
      <c r="F101" s="9">
        <v>40</v>
      </c>
      <c r="G101" s="10">
        <v>19</v>
      </c>
      <c r="H101" s="12">
        <f>Tabela1[[#This Row],[Quantidade]]*Tabela1[[#This Row],[Valor unitário]]</f>
        <v>760</v>
      </c>
      <c r="I101" s="12">
        <v>35</v>
      </c>
      <c r="J101">
        <f>MONTH(Tabela1[[#This Row],[Data da Compra]])</f>
        <v>4</v>
      </c>
      <c r="K101" t="str">
        <f>CONCATENATE(Tabela1[[#This Row],[Tipo]],"-",Tabela1[[#This Row],[Modelo]])</f>
        <v>Blusa-Marcela</v>
      </c>
    </row>
    <row r="102" spans="2:11" x14ac:dyDescent="0.25">
      <c r="B102" s="7">
        <v>43934</v>
      </c>
      <c r="C102" s="8">
        <v>2080</v>
      </c>
      <c r="D102" s="8" t="s">
        <v>17</v>
      </c>
      <c r="E102" s="8" t="s">
        <v>18</v>
      </c>
      <c r="F102" s="9">
        <v>50</v>
      </c>
      <c r="G102" s="10">
        <v>20</v>
      </c>
      <c r="H102" s="12">
        <f>Tabela1[[#This Row],[Quantidade]]*Tabela1[[#This Row],[Valor unitário]]</f>
        <v>1000</v>
      </c>
      <c r="I102" s="12">
        <v>40</v>
      </c>
      <c r="J102">
        <f>MONTH(Tabela1[[#This Row],[Data da Compra]])</f>
        <v>4</v>
      </c>
      <c r="K102" t="str">
        <f>CONCATENATE(Tabela1[[#This Row],[Tipo]],"-",Tabela1[[#This Row],[Modelo]])</f>
        <v>Body-Cavado</v>
      </c>
    </row>
    <row r="103" spans="2:11" x14ac:dyDescent="0.25">
      <c r="B103" s="7">
        <v>43934</v>
      </c>
      <c r="C103" s="8">
        <v>2084</v>
      </c>
      <c r="D103" s="8" t="s">
        <v>17</v>
      </c>
      <c r="E103" s="8" t="s">
        <v>19</v>
      </c>
      <c r="F103" s="9">
        <v>10</v>
      </c>
      <c r="G103" s="10">
        <v>25</v>
      </c>
      <c r="H103" s="12">
        <f>Tabela1[[#This Row],[Quantidade]]*Tabela1[[#This Row],[Valor unitário]]</f>
        <v>250</v>
      </c>
      <c r="I103" s="12">
        <v>50</v>
      </c>
      <c r="J103">
        <f>MONTH(Tabela1[[#This Row],[Data da Compra]])</f>
        <v>4</v>
      </c>
      <c r="K103" t="str">
        <f>CONCATENATE(Tabela1[[#This Row],[Tipo]],"-",Tabela1[[#This Row],[Modelo]])</f>
        <v>Body-Estampado</v>
      </c>
    </row>
    <row r="104" spans="2:11" x14ac:dyDescent="0.25">
      <c r="B104" s="7">
        <v>43934</v>
      </c>
      <c r="C104" s="8">
        <v>2088</v>
      </c>
      <c r="D104" s="8" t="s">
        <v>17</v>
      </c>
      <c r="E104" s="8" t="s">
        <v>20</v>
      </c>
      <c r="F104" s="9">
        <v>10</v>
      </c>
      <c r="G104" s="10">
        <v>30</v>
      </c>
      <c r="H104" s="12">
        <f>Tabela1[[#This Row],[Quantidade]]*Tabela1[[#This Row],[Valor unitário]]</f>
        <v>300</v>
      </c>
      <c r="I104" s="12">
        <v>35</v>
      </c>
      <c r="J104">
        <f>MONTH(Tabela1[[#This Row],[Data da Compra]])</f>
        <v>4</v>
      </c>
      <c r="K104" t="str">
        <f>CONCATENATE(Tabela1[[#This Row],[Tipo]],"-",Tabela1[[#This Row],[Modelo]])</f>
        <v>Body-Rendado</v>
      </c>
    </row>
    <row r="105" spans="2:11" x14ac:dyDescent="0.25">
      <c r="B105" s="7">
        <v>43934</v>
      </c>
      <c r="C105" s="8">
        <v>2092</v>
      </c>
      <c r="D105" s="8" t="s">
        <v>17</v>
      </c>
      <c r="E105" s="8" t="s">
        <v>21</v>
      </c>
      <c r="F105" s="9">
        <v>10</v>
      </c>
      <c r="G105" s="10">
        <v>25</v>
      </c>
      <c r="H105" s="12">
        <f>Tabela1[[#This Row],[Quantidade]]*Tabela1[[#This Row],[Valor unitário]]</f>
        <v>250</v>
      </c>
      <c r="I105" s="12">
        <v>60</v>
      </c>
      <c r="J105">
        <f>MONTH(Tabela1[[#This Row],[Data da Compra]])</f>
        <v>4</v>
      </c>
      <c r="K105" t="str">
        <f>CONCATENATE(Tabela1[[#This Row],[Tipo]],"-",Tabela1[[#This Row],[Modelo]])</f>
        <v>Body-Manga</v>
      </c>
    </row>
    <row r="106" spans="2:11" x14ac:dyDescent="0.25">
      <c r="B106" s="7">
        <v>43934</v>
      </c>
      <c r="C106" s="8">
        <v>2096</v>
      </c>
      <c r="D106" s="8" t="s">
        <v>22</v>
      </c>
      <c r="E106" s="8" t="s">
        <v>23</v>
      </c>
      <c r="F106" s="9">
        <v>50</v>
      </c>
      <c r="G106" s="10">
        <v>40</v>
      </c>
      <c r="H106" s="12">
        <f>Tabela1[[#This Row],[Quantidade]]*Tabela1[[#This Row],[Valor unitário]]</f>
        <v>2000</v>
      </c>
      <c r="I106" s="12">
        <v>55</v>
      </c>
      <c r="J106">
        <f>MONTH(Tabela1[[#This Row],[Data da Compra]])</f>
        <v>4</v>
      </c>
      <c r="K106" t="str">
        <f>CONCATENATE(Tabela1[[#This Row],[Tipo]],"-",Tabela1[[#This Row],[Modelo]])</f>
        <v>Calça-Jeans Rasgado</v>
      </c>
    </row>
    <row r="107" spans="2:11" x14ac:dyDescent="0.25">
      <c r="B107" s="7">
        <v>43934</v>
      </c>
      <c r="C107" s="8">
        <v>2100</v>
      </c>
      <c r="D107" s="8" t="s">
        <v>22</v>
      </c>
      <c r="E107" s="8" t="s">
        <v>24</v>
      </c>
      <c r="F107" s="9">
        <v>30</v>
      </c>
      <c r="G107" s="10">
        <v>35</v>
      </c>
      <c r="H107" s="12">
        <f>Tabela1[[#This Row],[Quantidade]]*Tabela1[[#This Row],[Valor unitário]]</f>
        <v>1050</v>
      </c>
      <c r="I107" s="12">
        <v>55</v>
      </c>
      <c r="J107">
        <f>MONTH(Tabela1[[#This Row],[Data da Compra]])</f>
        <v>4</v>
      </c>
      <c r="K107" t="str">
        <f>CONCATENATE(Tabela1[[#This Row],[Tipo]],"-",Tabela1[[#This Row],[Modelo]])</f>
        <v>Calça-Skinny</v>
      </c>
    </row>
    <row r="108" spans="2:11" x14ac:dyDescent="0.25">
      <c r="B108" s="7">
        <v>43934</v>
      </c>
      <c r="C108" s="8">
        <v>2104</v>
      </c>
      <c r="D108" s="8" t="s">
        <v>22</v>
      </c>
      <c r="E108" s="8" t="s">
        <v>25</v>
      </c>
      <c r="F108" s="9">
        <v>20</v>
      </c>
      <c r="G108" s="10">
        <v>35</v>
      </c>
      <c r="H108" s="12">
        <f>Tabela1[[#This Row],[Quantidade]]*Tabela1[[#This Row],[Valor unitário]]</f>
        <v>700</v>
      </c>
      <c r="I108" s="12">
        <v>70</v>
      </c>
      <c r="J108">
        <f>MONTH(Tabela1[[#This Row],[Data da Compra]])</f>
        <v>4</v>
      </c>
      <c r="K108" t="str">
        <f>CONCATENATE(Tabela1[[#This Row],[Tipo]],"-",Tabela1[[#This Row],[Modelo]])</f>
        <v>Calça-Cigarrete</v>
      </c>
    </row>
    <row r="109" spans="2:11" x14ac:dyDescent="0.25">
      <c r="B109" s="7">
        <v>43934</v>
      </c>
      <c r="C109" s="8">
        <v>2108</v>
      </c>
      <c r="D109" s="8" t="s">
        <v>22</v>
      </c>
      <c r="E109" s="8" t="s">
        <v>26</v>
      </c>
      <c r="F109" s="9">
        <v>40</v>
      </c>
      <c r="G109" s="10">
        <v>50</v>
      </c>
      <c r="H109" s="12">
        <f>Tabela1[[#This Row],[Quantidade]]*Tabela1[[#This Row],[Valor unitário]]</f>
        <v>2000</v>
      </c>
      <c r="I109" s="12">
        <v>65</v>
      </c>
      <c r="J109">
        <f>MONTH(Tabela1[[#This Row],[Data da Compra]])</f>
        <v>4</v>
      </c>
      <c r="K109" t="str">
        <f>CONCATENATE(Tabela1[[#This Row],[Tipo]],"-",Tabela1[[#This Row],[Modelo]])</f>
        <v>Calça-Pantalona</v>
      </c>
    </row>
    <row r="110" spans="2:11" x14ac:dyDescent="0.25">
      <c r="B110" s="7">
        <v>43934</v>
      </c>
      <c r="C110" s="8">
        <v>2112</v>
      </c>
      <c r="D110" s="8" t="s">
        <v>22</v>
      </c>
      <c r="E110" s="8" t="s">
        <v>27</v>
      </c>
      <c r="F110" s="9">
        <v>25</v>
      </c>
      <c r="G110" s="10">
        <v>45</v>
      </c>
      <c r="H110" s="12">
        <f>Tabela1[[#This Row],[Quantidade]]*Tabela1[[#This Row],[Valor unitário]]</f>
        <v>1125</v>
      </c>
      <c r="I110" s="12">
        <v>30</v>
      </c>
      <c r="J110">
        <f>MONTH(Tabela1[[#This Row],[Data da Compra]])</f>
        <v>4</v>
      </c>
      <c r="K110" t="str">
        <f>CONCATENATE(Tabela1[[#This Row],[Tipo]],"-",Tabela1[[#This Row],[Modelo]])</f>
        <v>Calça-Cintura Alta</v>
      </c>
    </row>
    <row r="111" spans="2:11" x14ac:dyDescent="0.25">
      <c r="B111" s="7">
        <v>43948</v>
      </c>
      <c r="C111" s="8">
        <v>2116</v>
      </c>
      <c r="D111" s="8" t="s">
        <v>28</v>
      </c>
      <c r="E111" s="8" t="s">
        <v>29</v>
      </c>
      <c r="F111" s="9">
        <v>40</v>
      </c>
      <c r="G111" s="10">
        <v>20</v>
      </c>
      <c r="H111" s="12">
        <f>Tabela1[[#This Row],[Quantidade]]*Tabela1[[#This Row],[Valor unitário]]</f>
        <v>800</v>
      </c>
      <c r="I111" s="12">
        <v>30</v>
      </c>
      <c r="J111">
        <f>MONTH(Tabela1[[#This Row],[Data da Compra]])</f>
        <v>4</v>
      </c>
      <c r="K111" t="str">
        <f>CONCATENATE(Tabela1[[#This Row],[Tipo]],"-",Tabela1[[#This Row],[Modelo]])</f>
        <v>Cropped-Simples</v>
      </c>
    </row>
    <row r="112" spans="2:11" x14ac:dyDescent="0.25">
      <c r="B112" s="7">
        <v>43948</v>
      </c>
      <c r="C112" s="8">
        <v>2120</v>
      </c>
      <c r="D112" s="8" t="s">
        <v>28</v>
      </c>
      <c r="E112" s="8" t="s">
        <v>30</v>
      </c>
      <c r="F112" s="9">
        <v>20</v>
      </c>
      <c r="G112" s="10">
        <v>20</v>
      </c>
      <c r="H112" s="12">
        <f>Tabela1[[#This Row],[Quantidade]]*Tabela1[[#This Row],[Valor unitário]]</f>
        <v>400</v>
      </c>
      <c r="I112" s="12">
        <v>55</v>
      </c>
      <c r="J112">
        <f>MONTH(Tabela1[[#This Row],[Data da Compra]])</f>
        <v>4</v>
      </c>
      <c r="K112" t="str">
        <f>CONCATENATE(Tabela1[[#This Row],[Tipo]],"-",Tabela1[[#This Row],[Modelo]])</f>
        <v>Cropped-Faixa</v>
      </c>
    </row>
    <row r="113" spans="2:11" x14ac:dyDescent="0.25">
      <c r="B113" s="7">
        <v>43948</v>
      </c>
      <c r="C113" s="8">
        <v>2124</v>
      </c>
      <c r="D113" s="8" t="s">
        <v>28</v>
      </c>
      <c r="E113" s="8" t="s">
        <v>20</v>
      </c>
      <c r="F113" s="9">
        <v>40</v>
      </c>
      <c r="G113" s="10">
        <v>35</v>
      </c>
      <c r="H113" s="12">
        <f>Tabela1[[#This Row],[Quantidade]]*Tabela1[[#This Row],[Valor unitário]]</f>
        <v>1400</v>
      </c>
      <c r="I113" s="12">
        <v>35</v>
      </c>
      <c r="J113">
        <f>MONTH(Tabela1[[#This Row],[Data da Compra]])</f>
        <v>4</v>
      </c>
      <c r="K113" t="str">
        <f>CONCATENATE(Tabela1[[#This Row],[Tipo]],"-",Tabela1[[#This Row],[Modelo]])</f>
        <v>Cropped-Rendado</v>
      </c>
    </row>
    <row r="114" spans="2:11" x14ac:dyDescent="0.25">
      <c r="B114" s="7">
        <v>43948</v>
      </c>
      <c r="C114" s="8">
        <v>2128</v>
      </c>
      <c r="D114" s="8" t="s">
        <v>28</v>
      </c>
      <c r="E114" s="8" t="s">
        <v>31</v>
      </c>
      <c r="F114" s="9">
        <v>30</v>
      </c>
      <c r="G114" s="10">
        <v>20</v>
      </c>
      <c r="H114" s="12">
        <f>Tabela1[[#This Row],[Quantidade]]*Tabela1[[#This Row],[Valor unitário]]</f>
        <v>600</v>
      </c>
      <c r="I114" s="12">
        <v>40</v>
      </c>
      <c r="J114">
        <f>MONTH(Tabela1[[#This Row],[Data da Compra]])</f>
        <v>4</v>
      </c>
      <c r="K114" t="str">
        <f>CONCATENATE(Tabela1[[#This Row],[Tipo]],"-",Tabela1[[#This Row],[Modelo]])</f>
        <v>Cropped-Emanuelle</v>
      </c>
    </row>
    <row r="115" spans="2:11" x14ac:dyDescent="0.25">
      <c r="B115" s="7">
        <v>43948</v>
      </c>
      <c r="C115" s="8">
        <v>2132</v>
      </c>
      <c r="D115" s="8" t="s">
        <v>28</v>
      </c>
      <c r="E115" s="8" t="s">
        <v>19</v>
      </c>
      <c r="F115" s="9">
        <v>30</v>
      </c>
      <c r="G115" s="10">
        <v>20</v>
      </c>
      <c r="H115" s="12">
        <f>Tabela1[[#This Row],[Quantidade]]*Tabela1[[#This Row],[Valor unitário]]</f>
        <v>600</v>
      </c>
      <c r="I115" s="12">
        <v>60</v>
      </c>
      <c r="J115">
        <f>MONTH(Tabela1[[#This Row],[Data da Compra]])</f>
        <v>4</v>
      </c>
      <c r="K115" t="str">
        <f>CONCATENATE(Tabela1[[#This Row],[Tipo]],"-",Tabela1[[#This Row],[Modelo]])</f>
        <v>Cropped-Estampado</v>
      </c>
    </row>
    <row r="116" spans="2:11" x14ac:dyDescent="0.25">
      <c r="B116" s="7">
        <v>43948</v>
      </c>
      <c r="C116" s="8">
        <v>2136</v>
      </c>
      <c r="D116" s="8" t="s">
        <v>32</v>
      </c>
      <c r="E116" s="8" t="s">
        <v>33</v>
      </c>
      <c r="F116" s="9">
        <v>10</v>
      </c>
      <c r="G116" s="10">
        <v>40</v>
      </c>
      <c r="H116" s="12">
        <f>Tabela1[[#This Row],[Quantidade]]*Tabela1[[#This Row],[Valor unitário]]</f>
        <v>400</v>
      </c>
      <c r="I116" s="12">
        <v>35</v>
      </c>
      <c r="J116">
        <f>MONTH(Tabela1[[#This Row],[Data da Compra]])</f>
        <v>4</v>
      </c>
      <c r="K116" t="str">
        <f>CONCATENATE(Tabela1[[#This Row],[Tipo]],"-",Tabela1[[#This Row],[Modelo]])</f>
        <v>Saia-Longa</v>
      </c>
    </row>
    <row r="117" spans="2:11" x14ac:dyDescent="0.25">
      <c r="B117" s="7">
        <v>43948</v>
      </c>
      <c r="C117" s="8">
        <v>2140</v>
      </c>
      <c r="D117" s="8" t="s">
        <v>32</v>
      </c>
      <c r="E117" s="8" t="s">
        <v>34</v>
      </c>
      <c r="F117" s="9">
        <v>30</v>
      </c>
      <c r="G117" s="10">
        <v>20</v>
      </c>
      <c r="H117" s="12">
        <f>Tabela1[[#This Row],[Quantidade]]*Tabela1[[#This Row],[Valor unitário]]</f>
        <v>600</v>
      </c>
      <c r="I117" s="12">
        <v>55</v>
      </c>
      <c r="J117">
        <f>MONTH(Tabela1[[#This Row],[Data da Compra]])</f>
        <v>4</v>
      </c>
      <c r="K117" t="str">
        <f>CONCATENATE(Tabela1[[#This Row],[Tipo]],"-",Tabela1[[#This Row],[Modelo]])</f>
        <v>Saia-Curta</v>
      </c>
    </row>
    <row r="118" spans="2:11" x14ac:dyDescent="0.25">
      <c r="B118" s="7">
        <v>43948</v>
      </c>
      <c r="C118" s="8">
        <v>2144</v>
      </c>
      <c r="D118" s="8" t="s">
        <v>32</v>
      </c>
      <c r="E118" s="8" t="s">
        <v>35</v>
      </c>
      <c r="F118" s="9">
        <v>25</v>
      </c>
      <c r="G118" s="10">
        <v>35</v>
      </c>
      <c r="H118" s="12">
        <f>Tabela1[[#This Row],[Quantidade]]*Tabela1[[#This Row],[Valor unitário]]</f>
        <v>875</v>
      </c>
      <c r="I118" s="12">
        <v>65</v>
      </c>
      <c r="J118">
        <f>MONTH(Tabela1[[#This Row],[Data da Compra]])</f>
        <v>4</v>
      </c>
      <c r="K118" t="str">
        <f>CONCATENATE(Tabela1[[#This Row],[Tipo]],"-",Tabela1[[#This Row],[Modelo]])</f>
        <v>Saia-Jeans</v>
      </c>
    </row>
    <row r="119" spans="2:11" x14ac:dyDescent="0.25">
      <c r="B119" s="7">
        <v>43948</v>
      </c>
      <c r="C119" s="8">
        <v>2148</v>
      </c>
      <c r="D119" s="8" t="s">
        <v>32</v>
      </c>
      <c r="E119" s="8" t="s">
        <v>36</v>
      </c>
      <c r="F119" s="9">
        <v>20</v>
      </c>
      <c r="G119" s="10">
        <v>50</v>
      </c>
      <c r="H119" s="12">
        <f>Tabela1[[#This Row],[Quantidade]]*Tabela1[[#This Row],[Valor unitário]]</f>
        <v>1000</v>
      </c>
      <c r="I119" s="12">
        <v>80</v>
      </c>
      <c r="J119">
        <f>MONTH(Tabela1[[#This Row],[Data da Compra]])</f>
        <v>4</v>
      </c>
      <c r="K119" t="str">
        <f>CONCATENATE(Tabela1[[#This Row],[Tipo]],"-",Tabela1[[#This Row],[Modelo]])</f>
        <v>Saia-Moderna</v>
      </c>
    </row>
    <row r="120" spans="2:11" x14ac:dyDescent="0.25">
      <c r="B120" s="7">
        <v>43948</v>
      </c>
      <c r="C120" s="8">
        <v>2152</v>
      </c>
      <c r="D120" s="8" t="s">
        <v>32</v>
      </c>
      <c r="E120" s="8" t="s">
        <v>37</v>
      </c>
      <c r="F120" s="9">
        <v>20</v>
      </c>
      <c r="G120" s="10">
        <v>60</v>
      </c>
      <c r="H120" s="12">
        <f>Tabela1[[#This Row],[Quantidade]]*Tabela1[[#This Row],[Valor unitário]]</f>
        <v>1200</v>
      </c>
      <c r="I120" s="12">
        <v>80</v>
      </c>
      <c r="J120">
        <f>MONTH(Tabela1[[#This Row],[Data da Compra]])</f>
        <v>4</v>
      </c>
      <c r="K120" t="str">
        <f>CONCATENATE(Tabela1[[#This Row],[Tipo]],"-",Tabela1[[#This Row],[Modelo]])</f>
        <v>Saia-Rendada</v>
      </c>
    </row>
    <row r="121" spans="2:11" x14ac:dyDescent="0.25">
      <c r="B121" s="7">
        <v>43948</v>
      </c>
      <c r="C121" s="8">
        <v>2156</v>
      </c>
      <c r="D121" s="8" t="s">
        <v>32</v>
      </c>
      <c r="E121" s="8" t="s">
        <v>38</v>
      </c>
      <c r="F121" s="9">
        <v>20</v>
      </c>
      <c r="G121" s="10">
        <v>60</v>
      </c>
      <c r="H121" s="12">
        <f>Tabela1[[#This Row],[Quantidade]]*Tabela1[[#This Row],[Valor unitário]]</f>
        <v>1200</v>
      </c>
      <c r="I121" s="12">
        <v>55</v>
      </c>
      <c r="J121">
        <f>MONTH(Tabela1[[#This Row],[Data da Compra]])</f>
        <v>4</v>
      </c>
      <c r="K121" t="str">
        <f>CONCATENATE(Tabela1[[#This Row],[Tipo]],"-",Tabela1[[#This Row],[Modelo]])</f>
        <v>Saia-Couro</v>
      </c>
    </row>
    <row r="122" spans="2:11" x14ac:dyDescent="0.25">
      <c r="B122" s="7">
        <v>43948</v>
      </c>
      <c r="C122" s="8">
        <v>2160</v>
      </c>
      <c r="D122" s="8" t="s">
        <v>39</v>
      </c>
      <c r="E122" s="8" t="s">
        <v>35</v>
      </c>
      <c r="F122" s="9">
        <v>30</v>
      </c>
      <c r="G122" s="10">
        <v>40</v>
      </c>
      <c r="H122" s="12">
        <f>Tabela1[[#This Row],[Quantidade]]*Tabela1[[#This Row],[Valor unitário]]</f>
        <v>1200</v>
      </c>
      <c r="I122" s="12">
        <v>55</v>
      </c>
      <c r="J122">
        <f>MONTH(Tabela1[[#This Row],[Data da Compra]])</f>
        <v>4</v>
      </c>
      <c r="K122" t="str">
        <f>CONCATENATE(Tabela1[[#This Row],[Tipo]],"-",Tabela1[[#This Row],[Modelo]])</f>
        <v>Short-Jeans</v>
      </c>
    </row>
    <row r="123" spans="2:11" x14ac:dyDescent="0.25">
      <c r="B123" s="7">
        <v>43955</v>
      </c>
      <c r="C123" s="8">
        <v>2164</v>
      </c>
      <c r="D123" s="8" t="s">
        <v>39</v>
      </c>
      <c r="E123" s="8" t="s">
        <v>23</v>
      </c>
      <c r="F123" s="9">
        <v>30</v>
      </c>
      <c r="G123" s="10">
        <v>45</v>
      </c>
      <c r="H123" s="12">
        <f>Tabela1[[#This Row],[Quantidade]]*Tabela1[[#This Row],[Valor unitário]]</f>
        <v>1350</v>
      </c>
      <c r="I123" s="12">
        <v>35</v>
      </c>
      <c r="J123">
        <f>MONTH(Tabela1[[#This Row],[Data da Compra]])</f>
        <v>5</v>
      </c>
      <c r="K123" t="str">
        <f>CONCATENATE(Tabela1[[#This Row],[Tipo]],"-",Tabela1[[#This Row],[Modelo]])</f>
        <v>Short-Jeans Rasgado</v>
      </c>
    </row>
    <row r="124" spans="2:11" x14ac:dyDescent="0.25">
      <c r="B124" s="7">
        <v>43955</v>
      </c>
      <c r="C124" s="8">
        <v>2168</v>
      </c>
      <c r="D124" s="8" t="s">
        <v>39</v>
      </c>
      <c r="E124" s="8" t="s">
        <v>11</v>
      </c>
      <c r="F124" s="9">
        <v>20</v>
      </c>
      <c r="G124" s="10">
        <v>20</v>
      </c>
      <c r="H124" s="12">
        <f>Tabela1[[#This Row],[Quantidade]]*Tabela1[[#This Row],[Valor unitário]]</f>
        <v>400</v>
      </c>
      <c r="I124" s="12">
        <v>75</v>
      </c>
      <c r="J124">
        <f>MONTH(Tabela1[[#This Row],[Data da Compra]])</f>
        <v>5</v>
      </c>
      <c r="K124" t="str">
        <f>CONCATENATE(Tabela1[[#This Row],[Tipo]],"-",Tabela1[[#This Row],[Modelo]])</f>
        <v>Short-Maria</v>
      </c>
    </row>
    <row r="125" spans="2:11" x14ac:dyDescent="0.25">
      <c r="B125" s="7">
        <v>43955</v>
      </c>
      <c r="C125" s="8">
        <v>2172</v>
      </c>
      <c r="D125" s="8" t="s">
        <v>39</v>
      </c>
      <c r="E125" s="8" t="s">
        <v>40</v>
      </c>
      <c r="F125" s="9">
        <v>20</v>
      </c>
      <c r="G125" s="10">
        <v>50</v>
      </c>
      <c r="H125" s="12">
        <f>Tabela1[[#This Row],[Quantidade]]*Tabela1[[#This Row],[Valor unitário]]</f>
        <v>1000</v>
      </c>
      <c r="I125" s="12">
        <v>40</v>
      </c>
      <c r="J125">
        <f>MONTH(Tabela1[[#This Row],[Data da Compra]])</f>
        <v>5</v>
      </c>
      <c r="K125" t="str">
        <f>CONCATENATE(Tabela1[[#This Row],[Tipo]],"-",Tabela1[[#This Row],[Modelo]])</f>
        <v>Short-Bordado</v>
      </c>
    </row>
    <row r="126" spans="2:11" x14ac:dyDescent="0.25">
      <c r="B126" s="7">
        <v>43955</v>
      </c>
      <c r="C126" s="8">
        <v>2176</v>
      </c>
      <c r="D126" s="8" t="s">
        <v>39</v>
      </c>
      <c r="E126" s="8" t="s">
        <v>41</v>
      </c>
      <c r="F126" s="9">
        <v>30</v>
      </c>
      <c r="G126" s="10">
        <v>30</v>
      </c>
      <c r="H126" s="12">
        <f>Tabela1[[#This Row],[Quantidade]]*Tabela1[[#This Row],[Valor unitário]]</f>
        <v>900</v>
      </c>
      <c r="I126" s="12">
        <v>50</v>
      </c>
      <c r="J126">
        <f>MONTH(Tabela1[[#This Row],[Data da Compra]])</f>
        <v>5</v>
      </c>
      <c r="K126" t="str">
        <f>CONCATENATE(Tabela1[[#This Row],[Tipo]],"-",Tabela1[[#This Row],[Modelo]])</f>
        <v>Short-Marcia</v>
      </c>
    </row>
    <row r="127" spans="2:11" x14ac:dyDescent="0.25">
      <c r="B127" s="7">
        <v>43955</v>
      </c>
      <c r="C127" s="8">
        <v>2180</v>
      </c>
      <c r="D127" s="8" t="s">
        <v>42</v>
      </c>
      <c r="E127" s="8" t="s">
        <v>43</v>
      </c>
      <c r="F127" s="9">
        <v>25</v>
      </c>
      <c r="G127" s="10">
        <v>40</v>
      </c>
      <c r="H127" s="12">
        <f>Tabela1[[#This Row],[Quantidade]]*Tabela1[[#This Row],[Valor unitário]]</f>
        <v>1000</v>
      </c>
      <c r="I127" s="12">
        <v>60</v>
      </c>
      <c r="J127">
        <f>MONTH(Tabela1[[#This Row],[Data da Compra]])</f>
        <v>5</v>
      </c>
      <c r="K127" t="str">
        <f>CONCATENATE(Tabela1[[#This Row],[Tipo]],"-",Tabela1[[#This Row],[Modelo]])</f>
        <v>Vestido-Alça Fina</v>
      </c>
    </row>
    <row r="128" spans="2:11" x14ac:dyDescent="0.25">
      <c r="B128" s="7">
        <v>43955</v>
      </c>
      <c r="C128" s="8">
        <v>2184</v>
      </c>
      <c r="D128" s="8" t="s">
        <v>42</v>
      </c>
      <c r="E128" s="8" t="s">
        <v>44</v>
      </c>
      <c r="F128" s="9">
        <v>20</v>
      </c>
      <c r="G128" s="10">
        <v>45</v>
      </c>
      <c r="H128" s="12">
        <f>Tabela1[[#This Row],[Quantidade]]*Tabela1[[#This Row],[Valor unitário]]</f>
        <v>900</v>
      </c>
      <c r="I128" s="12">
        <v>60</v>
      </c>
      <c r="J128">
        <f>MONTH(Tabela1[[#This Row],[Data da Compra]])</f>
        <v>5</v>
      </c>
      <c r="K128" t="str">
        <f>CONCATENATE(Tabela1[[#This Row],[Tipo]],"-",Tabela1[[#This Row],[Modelo]])</f>
        <v>Vestido-Alça Larga</v>
      </c>
    </row>
    <row r="129" spans="2:11" x14ac:dyDescent="0.25">
      <c r="B129" s="7">
        <v>43955</v>
      </c>
      <c r="C129" s="8">
        <v>2188</v>
      </c>
      <c r="D129" s="8" t="s">
        <v>42</v>
      </c>
      <c r="E129" s="8" t="s">
        <v>45</v>
      </c>
      <c r="F129" s="9">
        <v>40</v>
      </c>
      <c r="G129" s="10">
        <v>45</v>
      </c>
      <c r="H129" s="12">
        <f>Tabela1[[#This Row],[Quantidade]]*Tabela1[[#This Row],[Valor unitário]]</f>
        <v>1800</v>
      </c>
      <c r="I129" s="12">
        <v>80</v>
      </c>
      <c r="J129">
        <f>MONTH(Tabela1[[#This Row],[Data da Compra]])</f>
        <v>5</v>
      </c>
      <c r="K129" t="str">
        <f>CONCATENATE(Tabela1[[#This Row],[Tipo]],"-",Tabela1[[#This Row],[Modelo]])</f>
        <v>Vestido-Floral</v>
      </c>
    </row>
    <row r="130" spans="2:11" x14ac:dyDescent="0.25">
      <c r="B130" s="7">
        <v>43955</v>
      </c>
      <c r="C130" s="8">
        <v>2192</v>
      </c>
      <c r="D130" s="8" t="s">
        <v>42</v>
      </c>
      <c r="E130" s="8" t="s">
        <v>46</v>
      </c>
      <c r="F130" s="9">
        <v>40</v>
      </c>
      <c r="G130" s="10">
        <v>50</v>
      </c>
      <c r="H130" s="12">
        <f>Tabela1[[#This Row],[Quantidade]]*Tabela1[[#This Row],[Valor unitário]]</f>
        <v>2000</v>
      </c>
      <c r="I130" s="12">
        <v>5</v>
      </c>
      <c r="J130">
        <f>MONTH(Tabela1[[#This Row],[Data da Compra]])</f>
        <v>5</v>
      </c>
      <c r="K130" t="str">
        <f>CONCATENATE(Tabela1[[#This Row],[Tipo]],"-",Tabela1[[#This Row],[Modelo]])</f>
        <v>Vestido-Longo</v>
      </c>
    </row>
  </sheetData>
  <sortState xmlns:xlrd2="http://schemas.microsoft.com/office/spreadsheetml/2017/richdata2" ref="B3:G126">
    <sortCondition ref="B3:B126"/>
    <sortCondition ref="D3:D126"/>
  </sortState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Q75"/>
  <sheetViews>
    <sheetView showGridLines="0" workbookViewId="0">
      <selection activeCell="B6" sqref="B6"/>
    </sheetView>
  </sheetViews>
  <sheetFormatPr defaultRowHeight="15" x14ac:dyDescent="0.25"/>
  <cols>
    <col min="2" max="2" width="16.140625" style="1" bestFit="1" customWidth="1"/>
    <col min="3" max="3" width="9.42578125" bestFit="1" customWidth="1"/>
    <col min="4" max="4" width="13.5703125" customWidth="1"/>
    <col min="5" max="5" width="11.85546875" customWidth="1"/>
    <col min="6" max="6" width="13.7109375" bestFit="1" customWidth="1"/>
    <col min="7" max="7" width="13.7109375" style="12" customWidth="1"/>
    <col min="8" max="8" width="11.5703125" style="12" bestFit="1" customWidth="1"/>
    <col min="9" max="9" width="15.5703125" style="12" customWidth="1"/>
    <col min="10" max="10" width="9.140625" style="19"/>
    <col min="11" max="11" width="19.28515625" bestFit="1" customWidth="1"/>
    <col min="13" max="13" width="18" bestFit="1" customWidth="1"/>
    <col min="14" max="14" width="18.7109375" style="12" bestFit="1" customWidth="1"/>
    <col min="16" max="16" width="18" bestFit="1" customWidth="1"/>
    <col min="17" max="17" width="19.7109375" bestFit="1" customWidth="1"/>
  </cols>
  <sheetData>
    <row r="5" spans="2:17" s="24" customFormat="1" x14ac:dyDescent="0.25">
      <c r="B5" s="26"/>
      <c r="G5" s="27"/>
      <c r="H5" s="27"/>
      <c r="I5" s="27"/>
      <c r="J5" s="28"/>
      <c r="N5" s="27"/>
    </row>
    <row r="6" spans="2:17" x14ac:dyDescent="0.25">
      <c r="B6" s="3" t="s">
        <v>48</v>
      </c>
      <c r="C6" s="4" t="s">
        <v>1</v>
      </c>
      <c r="D6" s="4" t="s">
        <v>2</v>
      </c>
      <c r="E6" s="4" t="s">
        <v>3</v>
      </c>
      <c r="F6" s="4" t="s">
        <v>4</v>
      </c>
      <c r="G6" s="14" t="s">
        <v>116</v>
      </c>
      <c r="H6" s="14" t="s">
        <v>49</v>
      </c>
      <c r="I6" s="15" t="s">
        <v>50</v>
      </c>
      <c r="J6" s="18" t="s">
        <v>94</v>
      </c>
      <c r="K6" s="13" t="s">
        <v>51</v>
      </c>
      <c r="M6" s="20" t="s">
        <v>121</v>
      </c>
      <c r="N6" s="12" t="s">
        <v>126</v>
      </c>
      <c r="P6" s="20" t="s">
        <v>121</v>
      </c>
      <c r="Q6" t="s">
        <v>127</v>
      </c>
    </row>
    <row r="7" spans="2:17" x14ac:dyDescent="0.25">
      <c r="B7" s="7">
        <v>43946</v>
      </c>
      <c r="C7" s="8">
        <v>2040</v>
      </c>
      <c r="D7" s="8" t="str">
        <f>VLOOKUP(Tabela2[[#This Row],[Código]],Compra!C:D,2,0)</f>
        <v>Blusa</v>
      </c>
      <c r="E7" s="8" t="str">
        <f>VLOOKUP(Tabela2[[#This Row],[Código]],Compra!C:E,3,0)</f>
        <v>Laura</v>
      </c>
      <c r="F7" s="8">
        <v>8</v>
      </c>
      <c r="G7" s="16">
        <f>VLOOKUP(Tabela2[[#This Row],[Código]],Compra!C:I,7,0)</f>
        <v>30</v>
      </c>
      <c r="H7" s="16">
        <v>10</v>
      </c>
      <c r="I7" s="12">
        <f>Tabela2[[#This Row],[Quantidade]]*Tabela2[[#This Row],[Valor Unitário]]-Tabela2[[#This Row],[Desconto]]</f>
        <v>230</v>
      </c>
      <c r="J7" s="19">
        <f>MONTH(Tabela2[[#This Row],[Data da Venda]])</f>
        <v>4</v>
      </c>
      <c r="K7" s="12" t="str">
        <f>CONCATENATE(Tabela2[[#This Row],[Tipo]],"-",Tabela2[[#This Row],[Modelo]])</f>
        <v>Blusa-Laura</v>
      </c>
      <c r="M7" s="21" t="s">
        <v>128</v>
      </c>
      <c r="N7" s="12">
        <v>9980</v>
      </c>
      <c r="P7" s="21" t="s">
        <v>128</v>
      </c>
      <c r="Q7" s="17">
        <v>500</v>
      </c>
    </row>
    <row r="8" spans="2:17" x14ac:dyDescent="0.25">
      <c r="B8" s="7">
        <v>43949</v>
      </c>
      <c r="C8" s="8">
        <v>2040</v>
      </c>
      <c r="D8" s="8" t="str">
        <f>VLOOKUP(Tabela2[[#This Row],[Código]],Compra!C:D,2,0)</f>
        <v>Blusa</v>
      </c>
      <c r="E8" s="8" t="str">
        <f>VLOOKUP(Tabela2[[#This Row],[Código]],Compra!C:E,3,0)</f>
        <v>Laura</v>
      </c>
      <c r="F8" s="8">
        <v>16</v>
      </c>
      <c r="G8" s="16">
        <f>VLOOKUP(Tabela2[[#This Row],[Código]],Compra!C:I,7,0)</f>
        <v>30</v>
      </c>
      <c r="H8" s="16"/>
      <c r="I8" s="12">
        <f>Tabela2[[#This Row],[Quantidade]]*Tabela2[[#This Row],[Valor Unitário]]-Tabela2[[#This Row],[Desconto]]</f>
        <v>480</v>
      </c>
      <c r="J8" s="19">
        <f>MONTH(Tabela2[[#This Row],[Data da Venda]])</f>
        <v>4</v>
      </c>
      <c r="K8" s="12" t="str">
        <f>CONCATENATE(Tabela2[[#This Row],[Tipo]],"-",Tabela2[[#This Row],[Modelo]])</f>
        <v>Blusa-Laura</v>
      </c>
      <c r="M8" s="21" t="s">
        <v>89</v>
      </c>
      <c r="N8" s="12">
        <v>8560</v>
      </c>
      <c r="P8" s="21" t="s">
        <v>89</v>
      </c>
      <c r="Q8" s="17">
        <v>107</v>
      </c>
    </row>
    <row r="9" spans="2:17" x14ac:dyDescent="0.25">
      <c r="B9" s="7">
        <v>43889</v>
      </c>
      <c r="C9" s="8">
        <v>2044</v>
      </c>
      <c r="D9" s="8" t="str">
        <f>VLOOKUP(Tabela2[[#This Row],[Código]],Compra!C:D,2,0)</f>
        <v>Blusa</v>
      </c>
      <c r="E9" s="8" t="str">
        <f>VLOOKUP(Tabela2[[#This Row],[Código]],Compra!C:E,3,0)</f>
        <v>Sarah</v>
      </c>
      <c r="F9" s="8">
        <v>20</v>
      </c>
      <c r="G9" s="16">
        <f>VLOOKUP(Tabela2[[#This Row],[Código]],Compra!C:I,7,0)</f>
        <v>25</v>
      </c>
      <c r="H9" s="16"/>
      <c r="I9" s="12">
        <f>Tabela2[[#This Row],[Quantidade]]*Tabela2[[#This Row],[Valor Unitário]]-Tabela2[[#This Row],[Desconto]]</f>
        <v>500</v>
      </c>
      <c r="J9" s="19">
        <f>MONTH(Tabela2[[#This Row],[Data da Venda]])</f>
        <v>2</v>
      </c>
      <c r="K9" s="12" t="str">
        <f>CONCATENATE(Tabela2[[#This Row],[Tipo]],"-",Tabela2[[#This Row],[Modelo]])</f>
        <v>Blusa-Sarah</v>
      </c>
      <c r="M9" s="21" t="s">
        <v>90</v>
      </c>
      <c r="N9" s="12">
        <v>3250</v>
      </c>
      <c r="P9" s="21" t="s">
        <v>90</v>
      </c>
      <c r="Q9" s="17">
        <v>65</v>
      </c>
    </row>
    <row r="10" spans="2:17" x14ac:dyDescent="0.25">
      <c r="B10" s="7">
        <v>43889</v>
      </c>
      <c r="C10" s="8">
        <v>2048</v>
      </c>
      <c r="D10" s="8" t="str">
        <f>VLOOKUP(Tabela2[[#This Row],[Código]],Compra!C:D,2,0)</f>
        <v>Blusa</v>
      </c>
      <c r="E10" s="8" t="str">
        <f>VLOOKUP(Tabela2[[#This Row],[Código]],Compra!C:E,3,0)</f>
        <v>Rebeca</v>
      </c>
      <c r="F10" s="8">
        <v>40</v>
      </c>
      <c r="G10" s="16">
        <f>VLOOKUP(Tabela2[[#This Row],[Código]],Compra!C:I,7,0)</f>
        <v>25</v>
      </c>
      <c r="H10" s="16">
        <v>5</v>
      </c>
      <c r="I10" s="12">
        <f>Tabela2[[#This Row],[Quantidade]]*Tabela2[[#This Row],[Valor Unitário]]-Tabela2[[#This Row],[Desconto]]</f>
        <v>995</v>
      </c>
      <c r="J10" s="19">
        <f>MONTH(Tabela2[[#This Row],[Data da Venda]])</f>
        <v>2</v>
      </c>
      <c r="K10" s="12" t="str">
        <f>CONCATENATE(Tabela2[[#This Row],[Tipo]],"-",Tabela2[[#This Row],[Modelo]])</f>
        <v>Blusa-Rebeca</v>
      </c>
      <c r="M10" s="21" t="s">
        <v>65</v>
      </c>
      <c r="N10" s="12">
        <v>1560</v>
      </c>
      <c r="P10" s="21" t="s">
        <v>65</v>
      </c>
      <c r="Q10" s="17">
        <v>26</v>
      </c>
    </row>
    <row r="11" spans="2:17" x14ac:dyDescent="0.25">
      <c r="B11" s="7">
        <v>43857</v>
      </c>
      <c r="C11" s="8">
        <v>2052</v>
      </c>
      <c r="D11" s="8" t="str">
        <f>VLOOKUP(Tabela2[[#This Row],[Código]],Compra!C:D,2,0)</f>
        <v>Blusa</v>
      </c>
      <c r="E11" s="8" t="str">
        <f>VLOOKUP(Tabela2[[#This Row],[Código]],Compra!C:E,3,0)</f>
        <v>Suziane</v>
      </c>
      <c r="F11" s="8">
        <v>100</v>
      </c>
      <c r="G11" s="16">
        <f>VLOOKUP(Tabela2[[#This Row],[Código]],Compra!C:I,7,0)</f>
        <v>30</v>
      </c>
      <c r="H11" s="16"/>
      <c r="I11" s="12">
        <f>Tabela2[[#This Row],[Quantidade]]*Tabela2[[#This Row],[Valor Unitário]]-Tabela2[[#This Row],[Desconto]]</f>
        <v>3000</v>
      </c>
      <c r="J11" s="19">
        <f>MONTH(Tabela2[[#This Row],[Data da Venda]])</f>
        <v>1</v>
      </c>
      <c r="K11" s="12" t="str">
        <f>CONCATENATE(Tabela2[[#This Row],[Tipo]],"-",Tabela2[[#This Row],[Modelo]])</f>
        <v>Blusa-Suziane</v>
      </c>
      <c r="M11" s="21" t="s">
        <v>58</v>
      </c>
      <c r="N11" s="12">
        <v>700</v>
      </c>
      <c r="P11" s="21" t="s">
        <v>58</v>
      </c>
      <c r="Q11" s="17">
        <v>20</v>
      </c>
    </row>
    <row r="12" spans="2:17" x14ac:dyDescent="0.25">
      <c r="B12" s="7">
        <v>43886</v>
      </c>
      <c r="C12" s="8">
        <v>2056</v>
      </c>
      <c r="D12" s="8" t="str">
        <f>VLOOKUP(Tabela2[[#This Row],[Código]],Compra!C:D,2,0)</f>
        <v>Blusa</v>
      </c>
      <c r="E12" s="8" t="str">
        <f>VLOOKUP(Tabela2[[#This Row],[Código]],Compra!C:E,3,0)</f>
        <v>Maria</v>
      </c>
      <c r="F12" s="8">
        <v>30</v>
      </c>
      <c r="G12" s="16">
        <f>VLOOKUP(Tabela2[[#This Row],[Código]],Compra!C:I,7,0)</f>
        <v>60</v>
      </c>
      <c r="H12" s="16"/>
      <c r="I12" s="12">
        <f>Tabela2[[#This Row],[Quantidade]]*Tabela2[[#This Row],[Valor Unitário]]-Tabela2[[#This Row],[Desconto]]</f>
        <v>1800</v>
      </c>
      <c r="J12" s="19">
        <f>MONTH(Tabela2[[#This Row],[Data da Venda]])</f>
        <v>2</v>
      </c>
      <c r="K12" s="12" t="str">
        <f>CONCATENATE(Tabela2[[#This Row],[Tipo]],"-",Tabela2[[#This Row],[Modelo]])</f>
        <v>Blusa-Maria</v>
      </c>
      <c r="M12" s="21" t="s">
        <v>64</v>
      </c>
      <c r="N12" s="12">
        <v>700</v>
      </c>
      <c r="P12" s="21" t="s">
        <v>64</v>
      </c>
      <c r="Q12" s="17">
        <v>20</v>
      </c>
    </row>
    <row r="13" spans="2:17" x14ac:dyDescent="0.25">
      <c r="B13" s="7">
        <v>43874</v>
      </c>
      <c r="C13" s="8">
        <v>2060</v>
      </c>
      <c r="D13" s="8" t="str">
        <f>VLOOKUP(Tabela2[[#This Row],[Código]],Compra!C:D,2,0)</f>
        <v>Blusa</v>
      </c>
      <c r="E13" s="8" t="str">
        <f>VLOOKUP(Tabela2[[#This Row],[Código]],Compra!C:E,3,0)</f>
        <v>Luiza</v>
      </c>
      <c r="F13" s="8">
        <v>45</v>
      </c>
      <c r="G13" s="16">
        <f>VLOOKUP(Tabela2[[#This Row],[Código]],Compra!C:I,7,0)</f>
        <v>30</v>
      </c>
      <c r="H13" s="16"/>
      <c r="I13" s="12">
        <f>Tabela2[[#This Row],[Quantidade]]*Tabela2[[#This Row],[Valor Unitário]]-Tabela2[[#This Row],[Desconto]]</f>
        <v>1350</v>
      </c>
      <c r="J13" s="19">
        <f>MONTH(Tabela2[[#This Row],[Data da Venda]])</f>
        <v>2</v>
      </c>
      <c r="K13" s="12" t="str">
        <f>CONCATENATE(Tabela2[[#This Row],[Tipo]],"-",Tabela2[[#This Row],[Modelo]])</f>
        <v>Blusa-Luiza</v>
      </c>
      <c r="M13" s="21" t="s">
        <v>52</v>
      </c>
      <c r="N13" s="12">
        <v>300</v>
      </c>
      <c r="P13" s="21" t="s">
        <v>122</v>
      </c>
      <c r="Q13" s="17">
        <v>738</v>
      </c>
    </row>
    <row r="14" spans="2:17" x14ac:dyDescent="0.25">
      <c r="B14" s="7">
        <v>43952</v>
      </c>
      <c r="C14" s="8">
        <v>2064</v>
      </c>
      <c r="D14" s="8" t="str">
        <f>VLOOKUP(Tabela2[[#This Row],[Código]],Compra!C:D,2,0)</f>
        <v>Blusa</v>
      </c>
      <c r="E14" s="8" t="str">
        <f>VLOOKUP(Tabela2[[#This Row],[Código]],Compra!C:E,3,0)</f>
        <v>Adria</v>
      </c>
      <c r="F14" s="8">
        <v>20</v>
      </c>
      <c r="G14" s="16">
        <f>VLOOKUP(Tabela2[[#This Row],[Código]],Compra!C:I,7,0)</f>
        <v>35</v>
      </c>
      <c r="H14" s="16"/>
      <c r="I14" s="12">
        <f>Tabela2[[#This Row],[Quantidade]]*Tabela2[[#This Row],[Valor Unitário]]-Tabela2[[#This Row],[Desconto]]</f>
        <v>700</v>
      </c>
      <c r="J14" s="19">
        <f>MONTH(Tabela2[[#This Row],[Data da Venda]])</f>
        <v>5</v>
      </c>
      <c r="K14" s="12" t="str">
        <f>CONCATENATE(Tabela2[[#This Row],[Tipo]],"-",Tabela2[[#This Row],[Modelo]])</f>
        <v>Blusa-Adria</v>
      </c>
      <c r="M14" s="21" t="s">
        <v>122</v>
      </c>
      <c r="N14" s="12">
        <v>25050</v>
      </c>
    </row>
    <row r="15" spans="2:17" x14ac:dyDescent="0.25">
      <c r="B15" s="7">
        <v>43890</v>
      </c>
      <c r="C15" s="8">
        <v>2068</v>
      </c>
      <c r="D15" s="8" t="str">
        <f>VLOOKUP(Tabela2[[#This Row],[Código]],Compra!C:D,2,0)</f>
        <v>Blusa</v>
      </c>
      <c r="E15" s="8" t="str">
        <f>VLOOKUP(Tabela2[[#This Row],[Código]],Compra!C:E,3,0)</f>
        <v>Lúria</v>
      </c>
      <c r="F15" s="8">
        <v>15</v>
      </c>
      <c r="G15" s="16">
        <f>VLOOKUP(Tabela2[[#This Row],[Código]],Compra!C:I,7,0)</f>
        <v>25</v>
      </c>
      <c r="H15" s="16"/>
      <c r="I15" s="12">
        <f>Tabela2[[#This Row],[Quantidade]]*Tabela2[[#This Row],[Valor Unitário]]-Tabela2[[#This Row],[Desconto]]</f>
        <v>375</v>
      </c>
      <c r="J15" s="19">
        <f>MONTH(Tabela2[[#This Row],[Data da Venda]])</f>
        <v>2</v>
      </c>
      <c r="K15" s="12" t="str">
        <f>CONCATENATE(Tabela2[[#This Row],[Tipo]],"-",Tabela2[[#This Row],[Modelo]])</f>
        <v>Blusa-Lúria</v>
      </c>
      <c r="N15"/>
    </row>
    <row r="16" spans="2:17" x14ac:dyDescent="0.25">
      <c r="B16" s="7">
        <v>43884</v>
      </c>
      <c r="C16" s="8">
        <v>2072</v>
      </c>
      <c r="D16" s="8" t="str">
        <f>VLOOKUP(Tabela2[[#This Row],[Código]],Compra!C:D,2,0)</f>
        <v>Blusa</v>
      </c>
      <c r="E16" s="8" t="str">
        <f>VLOOKUP(Tabela2[[#This Row],[Código]],Compra!C:E,3,0)</f>
        <v>Joana</v>
      </c>
      <c r="F16" s="8">
        <v>45</v>
      </c>
      <c r="G16" s="16">
        <f>VLOOKUP(Tabela2[[#This Row],[Código]],Compra!C:I,7,0)</f>
        <v>30</v>
      </c>
      <c r="H16" s="16"/>
      <c r="I16" s="12">
        <f>Tabela2[[#This Row],[Quantidade]]*Tabela2[[#This Row],[Valor Unitário]]-Tabela2[[#This Row],[Desconto]]</f>
        <v>1350</v>
      </c>
      <c r="J16" s="19">
        <f>MONTH(Tabela2[[#This Row],[Data da Venda]])</f>
        <v>2</v>
      </c>
      <c r="K16" s="12" t="str">
        <f>CONCATENATE(Tabela2[[#This Row],[Tipo]],"-",Tabela2[[#This Row],[Modelo]])</f>
        <v>Blusa-Joana</v>
      </c>
      <c r="N16"/>
    </row>
    <row r="17" spans="2:14" x14ac:dyDescent="0.25">
      <c r="B17" s="7">
        <v>43930</v>
      </c>
      <c r="C17" s="8">
        <v>2076</v>
      </c>
      <c r="D17" s="8" t="str">
        <f>VLOOKUP(Tabela2[[#This Row],[Código]],Compra!C:D,2,0)</f>
        <v>Blusa</v>
      </c>
      <c r="E17" s="8" t="str">
        <f>VLOOKUP(Tabela2[[#This Row],[Código]],Compra!C:E,3,0)</f>
        <v>Marcela</v>
      </c>
      <c r="F17" s="8">
        <v>60</v>
      </c>
      <c r="G17" s="16">
        <f>VLOOKUP(Tabela2[[#This Row],[Código]],Compra!C:I,7,0)</f>
        <v>35</v>
      </c>
      <c r="H17" s="16"/>
      <c r="I17" s="12">
        <f>Tabela2[[#This Row],[Quantidade]]*Tabela2[[#This Row],[Valor Unitário]]-Tabela2[[#This Row],[Desconto]]</f>
        <v>2100</v>
      </c>
      <c r="J17" s="19">
        <f>MONTH(Tabela2[[#This Row],[Data da Venda]])</f>
        <v>4</v>
      </c>
      <c r="K17" s="12" t="str">
        <f>CONCATENATE(Tabela2[[#This Row],[Tipo]],"-",Tabela2[[#This Row],[Modelo]])</f>
        <v>Blusa-Marcela</v>
      </c>
      <c r="N17"/>
    </row>
    <row r="18" spans="2:14" x14ac:dyDescent="0.25">
      <c r="B18" s="7">
        <v>43925</v>
      </c>
      <c r="C18" s="8">
        <v>2080</v>
      </c>
      <c r="D18" s="8" t="str">
        <f>VLOOKUP(Tabela2[[#This Row],[Código]],Compra!C:D,2,0)</f>
        <v>Body</v>
      </c>
      <c r="E18" s="8" t="str">
        <f>VLOOKUP(Tabela2[[#This Row],[Código]],Compra!C:E,3,0)</f>
        <v>Cavado</v>
      </c>
      <c r="F18" s="8">
        <v>140</v>
      </c>
      <c r="G18" s="16">
        <f>VLOOKUP(Tabela2[[#This Row],[Código]],Compra!C:I,7,0)</f>
        <v>40</v>
      </c>
      <c r="H18" s="16"/>
      <c r="I18" s="12">
        <f>Tabela2[[#This Row],[Quantidade]]*Tabela2[[#This Row],[Valor Unitário]]-Tabela2[[#This Row],[Desconto]]</f>
        <v>5600</v>
      </c>
      <c r="J18" s="19">
        <f>MONTH(Tabela2[[#This Row],[Data da Venda]])</f>
        <v>4</v>
      </c>
      <c r="K18" s="12" t="str">
        <f>CONCATENATE(Tabela2[[#This Row],[Tipo]],"-",Tabela2[[#This Row],[Modelo]])</f>
        <v>Body-Cavado</v>
      </c>
      <c r="N18"/>
    </row>
    <row r="19" spans="2:14" x14ac:dyDescent="0.25">
      <c r="B19" s="7">
        <v>43948</v>
      </c>
      <c r="C19" s="8">
        <v>2084</v>
      </c>
      <c r="D19" s="8" t="str">
        <f>VLOOKUP(Tabela2[[#This Row],[Código]],Compra!C:D,2,0)</f>
        <v>Body</v>
      </c>
      <c r="E19" s="8" t="str">
        <f>VLOOKUP(Tabela2[[#This Row],[Código]],Compra!C:E,3,0)</f>
        <v>Estampado</v>
      </c>
      <c r="F19" s="8">
        <v>20</v>
      </c>
      <c r="G19" s="16">
        <f>VLOOKUP(Tabela2[[#This Row],[Código]],Compra!C:I,7,0)</f>
        <v>50</v>
      </c>
      <c r="H19" s="16"/>
      <c r="I19" s="12">
        <f>Tabela2[[#This Row],[Quantidade]]*Tabela2[[#This Row],[Valor Unitário]]-Tabela2[[#This Row],[Desconto]]</f>
        <v>1000</v>
      </c>
      <c r="J19" s="19">
        <f>MONTH(Tabela2[[#This Row],[Data da Venda]])</f>
        <v>4</v>
      </c>
      <c r="K19" s="12" t="str">
        <f>CONCATENATE(Tabela2[[#This Row],[Tipo]],"-",Tabela2[[#This Row],[Modelo]])</f>
        <v>Body-Estampado</v>
      </c>
      <c r="N19"/>
    </row>
    <row r="20" spans="2:14" x14ac:dyDescent="0.25">
      <c r="B20" s="7">
        <v>43948</v>
      </c>
      <c r="C20" s="8">
        <v>2088</v>
      </c>
      <c r="D20" s="8" t="str">
        <f>VLOOKUP(Tabela2[[#This Row],[Código]],Compra!C:D,2,0)</f>
        <v>Body</v>
      </c>
      <c r="E20" s="8" t="str">
        <f>VLOOKUP(Tabela2[[#This Row],[Código]],Compra!C:E,3,0)</f>
        <v>Rendado</v>
      </c>
      <c r="F20" s="8">
        <v>8</v>
      </c>
      <c r="G20" s="16">
        <f>VLOOKUP(Tabela2[[#This Row],[Código]],Compra!C:I,7,0)</f>
        <v>35</v>
      </c>
      <c r="H20" s="16">
        <v>10</v>
      </c>
      <c r="I20" s="12">
        <f>Tabela2[[#This Row],[Quantidade]]*Tabela2[[#This Row],[Valor Unitário]]-Tabela2[[#This Row],[Desconto]]</f>
        <v>270</v>
      </c>
      <c r="J20" s="19">
        <f>MONTH(Tabela2[[#This Row],[Data da Venda]])</f>
        <v>4</v>
      </c>
      <c r="K20" s="12" t="str">
        <f>CONCATENATE(Tabela2[[#This Row],[Tipo]],"-",Tabela2[[#This Row],[Modelo]])</f>
        <v>Body-Rendado</v>
      </c>
      <c r="N20"/>
    </row>
    <row r="21" spans="2:14" x14ac:dyDescent="0.25">
      <c r="B21" s="7">
        <v>43953</v>
      </c>
      <c r="C21" s="8">
        <v>2092</v>
      </c>
      <c r="D21" s="8" t="str">
        <f>VLOOKUP(Tabela2[[#This Row],[Código]],Compra!C:D,2,0)</f>
        <v>Body</v>
      </c>
      <c r="E21" s="8" t="str">
        <f>VLOOKUP(Tabela2[[#This Row],[Código]],Compra!C:E,3,0)</f>
        <v>Manga</v>
      </c>
      <c r="F21" s="8">
        <v>25</v>
      </c>
      <c r="G21" s="16">
        <f>VLOOKUP(Tabela2[[#This Row],[Código]],Compra!C:I,7,0)</f>
        <v>60</v>
      </c>
      <c r="H21" s="16"/>
      <c r="I21" s="12">
        <f>Tabela2[[#This Row],[Quantidade]]*Tabela2[[#This Row],[Valor Unitário]]-Tabela2[[#This Row],[Desconto]]</f>
        <v>1500</v>
      </c>
      <c r="J21" s="19">
        <f>MONTH(Tabela2[[#This Row],[Data da Venda]])</f>
        <v>5</v>
      </c>
      <c r="K21" s="12" t="str">
        <f>CONCATENATE(Tabela2[[#This Row],[Tipo]],"-",Tabela2[[#This Row],[Modelo]])</f>
        <v>Body-Manga</v>
      </c>
      <c r="N21"/>
    </row>
    <row r="22" spans="2:14" x14ac:dyDescent="0.25">
      <c r="B22" s="7">
        <v>43901</v>
      </c>
      <c r="C22" s="8">
        <v>2096</v>
      </c>
      <c r="D22" s="8" t="str">
        <f>VLOOKUP(Tabela2[[#This Row],[Código]],Compra!C:D,2,0)</f>
        <v>Calça</v>
      </c>
      <c r="E22" s="8" t="str">
        <f>VLOOKUP(Tabela2[[#This Row],[Código]],Compra!C:E,3,0)</f>
        <v>Jeans Rasgado</v>
      </c>
      <c r="F22" s="8">
        <v>100</v>
      </c>
      <c r="G22" s="16">
        <f>VLOOKUP(Tabela2[[#This Row],[Código]],Compra!C:I,7,0)</f>
        <v>55</v>
      </c>
      <c r="H22" s="16"/>
      <c r="I22" s="12">
        <f>Tabela2[[#This Row],[Quantidade]]*Tabela2[[#This Row],[Valor Unitário]]-Tabela2[[#This Row],[Desconto]]</f>
        <v>5500</v>
      </c>
      <c r="J22" s="19">
        <f>MONTH(Tabela2[[#This Row],[Data da Venda]])</f>
        <v>3</v>
      </c>
      <c r="K22" s="12" t="str">
        <f>CONCATENATE(Tabela2[[#This Row],[Tipo]],"-",Tabela2[[#This Row],[Modelo]])</f>
        <v>Calça-Jeans Rasgado</v>
      </c>
      <c r="N22"/>
    </row>
    <row r="23" spans="2:14" x14ac:dyDescent="0.25">
      <c r="B23" s="7">
        <v>43876</v>
      </c>
      <c r="C23" s="8">
        <v>2100</v>
      </c>
      <c r="D23" s="8" t="str">
        <f>VLOOKUP(Tabela2[[#This Row],[Código]],Compra!C:D,2,0)</f>
        <v>Calça</v>
      </c>
      <c r="E23" s="8" t="str">
        <f>VLOOKUP(Tabela2[[#This Row],[Código]],Compra!C:E,3,0)</f>
        <v>Skinny</v>
      </c>
      <c r="F23" s="8">
        <v>5</v>
      </c>
      <c r="G23" s="16">
        <f>VLOOKUP(Tabela2[[#This Row],[Código]],Compra!C:I,7,0)</f>
        <v>55</v>
      </c>
      <c r="H23" s="16"/>
      <c r="I23" s="12">
        <f>Tabela2[[#This Row],[Quantidade]]*Tabela2[[#This Row],[Valor Unitário]]-Tabela2[[#This Row],[Desconto]]</f>
        <v>275</v>
      </c>
      <c r="J23" s="19">
        <f>MONTH(Tabela2[[#This Row],[Data da Venda]])</f>
        <v>2</v>
      </c>
      <c r="K23" s="12" t="str">
        <f>CONCATENATE(Tabela2[[#This Row],[Tipo]],"-",Tabela2[[#This Row],[Modelo]])</f>
        <v>Calça-Skinny</v>
      </c>
      <c r="N23"/>
    </row>
    <row r="24" spans="2:14" x14ac:dyDescent="0.25">
      <c r="B24" s="7">
        <v>43899</v>
      </c>
      <c r="C24" s="8">
        <v>2104</v>
      </c>
      <c r="D24" s="8" t="str">
        <f>VLOOKUP(Tabela2[[#This Row],[Código]],Compra!C:D,2,0)</f>
        <v>Calça</v>
      </c>
      <c r="E24" s="8" t="str">
        <f>VLOOKUP(Tabela2[[#This Row],[Código]],Compra!C:E,3,0)</f>
        <v>Cigarrete</v>
      </c>
      <c r="F24" s="8">
        <v>10</v>
      </c>
      <c r="G24" s="16">
        <f>VLOOKUP(Tabela2[[#This Row],[Código]],Compra!C:I,7,0)</f>
        <v>70</v>
      </c>
      <c r="H24" s="16"/>
      <c r="I24" s="12">
        <f>Tabela2[[#This Row],[Quantidade]]*Tabela2[[#This Row],[Valor Unitário]]-Tabela2[[#This Row],[Desconto]]</f>
        <v>700</v>
      </c>
      <c r="J24" s="19">
        <f>MONTH(Tabela2[[#This Row],[Data da Venda]])</f>
        <v>3</v>
      </c>
      <c r="K24" s="12" t="str">
        <f>CONCATENATE(Tabela2[[#This Row],[Tipo]],"-",Tabela2[[#This Row],[Modelo]])</f>
        <v>Calça-Cigarrete</v>
      </c>
      <c r="N24"/>
    </row>
    <row r="25" spans="2:14" x14ac:dyDescent="0.25">
      <c r="B25" s="7">
        <v>43903</v>
      </c>
      <c r="C25" s="8">
        <v>2108</v>
      </c>
      <c r="D25" s="8" t="str">
        <f>VLOOKUP(Tabela2[[#This Row],[Código]],Compra!C:D,2,0)</f>
        <v>Calça</v>
      </c>
      <c r="E25" s="8" t="str">
        <f>VLOOKUP(Tabela2[[#This Row],[Código]],Compra!C:E,3,0)</f>
        <v>Pantalona</v>
      </c>
      <c r="F25" s="8">
        <v>2</v>
      </c>
      <c r="G25" s="16">
        <f>VLOOKUP(Tabela2[[#This Row],[Código]],Compra!C:I,7,0)</f>
        <v>65</v>
      </c>
      <c r="H25" s="16"/>
      <c r="I25" s="12">
        <f>Tabela2[[#This Row],[Quantidade]]*Tabela2[[#This Row],[Valor Unitário]]-Tabela2[[#This Row],[Desconto]]</f>
        <v>130</v>
      </c>
      <c r="J25" s="19">
        <f>MONTH(Tabela2[[#This Row],[Data da Venda]])</f>
        <v>3</v>
      </c>
      <c r="K25" s="12" t="str">
        <f>CONCATENATE(Tabela2[[#This Row],[Tipo]],"-",Tabela2[[#This Row],[Modelo]])</f>
        <v>Calça-Pantalona</v>
      </c>
      <c r="N25"/>
    </row>
    <row r="26" spans="2:14" x14ac:dyDescent="0.25">
      <c r="B26" s="7">
        <v>43873</v>
      </c>
      <c r="C26" s="8">
        <v>2112</v>
      </c>
      <c r="D26" s="8" t="str">
        <f>VLOOKUP(Tabela2[[#This Row],[Código]],Compra!C:D,2,0)</f>
        <v>Calça</v>
      </c>
      <c r="E26" s="8" t="str">
        <f>VLOOKUP(Tabela2[[#This Row],[Código]],Compra!C:E,3,0)</f>
        <v>Cintura Alta</v>
      </c>
      <c r="F26" s="8">
        <v>72</v>
      </c>
      <c r="G26" s="16">
        <f>VLOOKUP(Tabela2[[#This Row],[Código]],Compra!C:I,7,0)</f>
        <v>30</v>
      </c>
      <c r="H26" s="16">
        <v>20</v>
      </c>
      <c r="I26" s="12">
        <f>Tabela2[[#This Row],[Quantidade]]*Tabela2[[#This Row],[Valor Unitário]]-Tabela2[[#This Row],[Desconto]]</f>
        <v>2140</v>
      </c>
      <c r="J26" s="19">
        <f>MONTH(Tabela2[[#This Row],[Data da Venda]])</f>
        <v>2</v>
      </c>
      <c r="K26" s="12" t="str">
        <f>CONCATENATE(Tabela2[[#This Row],[Tipo]],"-",Tabela2[[#This Row],[Modelo]])</f>
        <v>Calça-Cintura Alta</v>
      </c>
      <c r="N26"/>
    </row>
    <row r="27" spans="2:14" x14ac:dyDescent="0.25">
      <c r="B27" s="7">
        <v>43922</v>
      </c>
      <c r="C27" s="8">
        <v>2116</v>
      </c>
      <c r="D27" s="8" t="str">
        <f>VLOOKUP(Tabela2[[#This Row],[Código]],Compra!C:D,2,0)</f>
        <v>Cropped</v>
      </c>
      <c r="E27" s="8" t="str">
        <f>VLOOKUP(Tabela2[[#This Row],[Código]],Compra!C:E,3,0)</f>
        <v>Simples</v>
      </c>
      <c r="F27" s="8">
        <v>110</v>
      </c>
      <c r="G27" s="16">
        <f>VLOOKUP(Tabela2[[#This Row],[Código]],Compra!C:I,7,0)</f>
        <v>30</v>
      </c>
      <c r="H27" s="16"/>
      <c r="I27" s="12">
        <f>Tabela2[[#This Row],[Quantidade]]*Tabela2[[#This Row],[Valor Unitário]]-Tabela2[[#This Row],[Desconto]]</f>
        <v>3300</v>
      </c>
      <c r="J27" s="19">
        <f>MONTH(Tabela2[[#This Row],[Data da Venda]])</f>
        <v>4</v>
      </c>
      <c r="K27" s="12" t="str">
        <f>CONCATENATE(Tabela2[[#This Row],[Tipo]],"-",Tabela2[[#This Row],[Modelo]])</f>
        <v>Cropped-Simples</v>
      </c>
      <c r="N27"/>
    </row>
    <row r="28" spans="2:14" x14ac:dyDescent="0.25">
      <c r="B28" s="7">
        <v>43945</v>
      </c>
      <c r="C28" s="8">
        <v>2120</v>
      </c>
      <c r="D28" s="8" t="str">
        <f>VLOOKUP(Tabela2[[#This Row],[Código]],Compra!C:D,2,0)</f>
        <v>Cropped</v>
      </c>
      <c r="E28" s="8" t="str">
        <f>VLOOKUP(Tabela2[[#This Row],[Código]],Compra!C:E,3,0)</f>
        <v>Faixa</v>
      </c>
      <c r="F28" s="8">
        <v>50</v>
      </c>
      <c r="G28" s="16">
        <f>VLOOKUP(Tabela2[[#This Row],[Código]],Compra!C:I,7,0)</f>
        <v>55</v>
      </c>
      <c r="H28" s="16"/>
      <c r="I28" s="12">
        <f>Tabela2[[#This Row],[Quantidade]]*Tabela2[[#This Row],[Valor Unitário]]-Tabela2[[#This Row],[Desconto]]</f>
        <v>2750</v>
      </c>
      <c r="J28" s="19">
        <f>MONTH(Tabela2[[#This Row],[Data da Venda]])</f>
        <v>4</v>
      </c>
      <c r="K28" s="12" t="str">
        <f>CONCATENATE(Tabela2[[#This Row],[Tipo]],"-",Tabela2[[#This Row],[Modelo]])</f>
        <v>Cropped-Faixa</v>
      </c>
      <c r="N28"/>
    </row>
    <row r="29" spans="2:14" x14ac:dyDescent="0.25">
      <c r="B29" s="7">
        <v>43922</v>
      </c>
      <c r="C29" s="8">
        <v>2124</v>
      </c>
      <c r="D29" s="8" t="str">
        <f>VLOOKUP(Tabela2[[#This Row],[Código]],Compra!C:D,2,0)</f>
        <v>Cropped</v>
      </c>
      <c r="E29" s="8" t="str">
        <f>VLOOKUP(Tabela2[[#This Row],[Código]],Compra!C:E,3,0)</f>
        <v>Rendado</v>
      </c>
      <c r="F29" s="8">
        <v>103</v>
      </c>
      <c r="G29" s="16">
        <f>VLOOKUP(Tabela2[[#This Row],[Código]],Compra!C:I,7,0)</f>
        <v>35</v>
      </c>
      <c r="H29" s="16"/>
      <c r="I29" s="12">
        <f>Tabela2[[#This Row],[Quantidade]]*Tabela2[[#This Row],[Valor Unitário]]-Tabela2[[#This Row],[Desconto]]</f>
        <v>3605</v>
      </c>
      <c r="J29" s="19">
        <f>MONTH(Tabela2[[#This Row],[Data da Venda]])</f>
        <v>4</v>
      </c>
      <c r="K29" s="12" t="str">
        <f>CONCATENATE(Tabela2[[#This Row],[Tipo]],"-",Tabela2[[#This Row],[Modelo]])</f>
        <v>Cropped-Rendado</v>
      </c>
      <c r="N29"/>
    </row>
    <row r="30" spans="2:14" x14ac:dyDescent="0.25">
      <c r="B30" s="7">
        <v>43908</v>
      </c>
      <c r="C30" s="8">
        <v>2128</v>
      </c>
      <c r="D30" s="8" t="str">
        <f>VLOOKUP(Tabela2[[#This Row],[Código]],Compra!C:D,2,0)</f>
        <v>Cropped</v>
      </c>
      <c r="E30" s="8" t="str">
        <f>VLOOKUP(Tabela2[[#This Row],[Código]],Compra!C:E,3,0)</f>
        <v>Emanuelle</v>
      </c>
      <c r="F30" s="8">
        <v>75</v>
      </c>
      <c r="G30" s="16">
        <f>VLOOKUP(Tabela2[[#This Row],[Código]],Compra!C:I,7,0)</f>
        <v>40</v>
      </c>
      <c r="H30" s="16"/>
      <c r="I30" s="12">
        <f>Tabela2[[#This Row],[Quantidade]]*Tabela2[[#This Row],[Valor Unitário]]-Tabela2[[#This Row],[Desconto]]</f>
        <v>3000</v>
      </c>
      <c r="J30" s="19">
        <f>MONTH(Tabela2[[#This Row],[Data da Venda]])</f>
        <v>3</v>
      </c>
      <c r="K30" s="12" t="str">
        <f>CONCATENATE(Tabela2[[#This Row],[Tipo]],"-",Tabela2[[#This Row],[Modelo]])</f>
        <v>Cropped-Emanuelle</v>
      </c>
      <c r="N30"/>
    </row>
    <row r="31" spans="2:14" x14ac:dyDescent="0.25">
      <c r="B31" s="7">
        <v>43856</v>
      </c>
      <c r="C31" s="8">
        <v>2132</v>
      </c>
      <c r="D31" s="8" t="str">
        <f>VLOOKUP(Tabela2[[#This Row],[Código]],Compra!C:D,2,0)</f>
        <v>Cropped</v>
      </c>
      <c r="E31" s="8" t="str">
        <f>VLOOKUP(Tabela2[[#This Row],[Código]],Compra!C:E,3,0)</f>
        <v>Estampado</v>
      </c>
      <c r="F31" s="8">
        <v>78</v>
      </c>
      <c r="G31" s="16">
        <f>VLOOKUP(Tabela2[[#This Row],[Código]],Compra!C:I,7,0)</f>
        <v>60</v>
      </c>
      <c r="H31" s="16"/>
      <c r="I31" s="12">
        <f>Tabela2[[#This Row],[Quantidade]]*Tabela2[[#This Row],[Valor Unitário]]-Tabela2[[#This Row],[Desconto]]</f>
        <v>4680</v>
      </c>
      <c r="J31" s="19">
        <f>MONTH(Tabela2[[#This Row],[Data da Venda]])</f>
        <v>1</v>
      </c>
      <c r="K31" s="12" t="str">
        <f>CONCATENATE(Tabela2[[#This Row],[Tipo]],"-",Tabela2[[#This Row],[Modelo]])</f>
        <v>Cropped-Estampado</v>
      </c>
      <c r="N31"/>
    </row>
    <row r="32" spans="2:14" x14ac:dyDescent="0.25">
      <c r="B32" s="7">
        <v>43850</v>
      </c>
      <c r="C32" s="8">
        <v>2136</v>
      </c>
      <c r="D32" s="8" t="str">
        <f>VLOOKUP(Tabela2[[#This Row],[Código]],Compra!C:D,2,0)</f>
        <v>Saia</v>
      </c>
      <c r="E32" s="8" t="str">
        <f>VLOOKUP(Tabela2[[#This Row],[Código]],Compra!C:E,3,0)</f>
        <v>Longa</v>
      </c>
      <c r="F32" s="8">
        <v>30</v>
      </c>
      <c r="G32" s="16">
        <f>VLOOKUP(Tabela2[[#This Row],[Código]],Compra!C:I,7,0)</f>
        <v>35</v>
      </c>
      <c r="H32" s="16"/>
      <c r="I32" s="12">
        <f>Tabela2[[#This Row],[Quantidade]]*Tabela2[[#This Row],[Valor Unitário]]-Tabela2[[#This Row],[Desconto]]</f>
        <v>1050</v>
      </c>
      <c r="J32" s="19">
        <f>MONTH(Tabela2[[#This Row],[Data da Venda]])</f>
        <v>1</v>
      </c>
      <c r="K32" s="12" t="str">
        <f>CONCATENATE(Tabela2[[#This Row],[Tipo]],"-",Tabela2[[#This Row],[Modelo]])</f>
        <v>Saia-Longa</v>
      </c>
      <c r="N32"/>
    </row>
    <row r="33" spans="2:14" x14ac:dyDescent="0.25">
      <c r="B33" s="7">
        <v>43873</v>
      </c>
      <c r="C33" s="8">
        <v>2140</v>
      </c>
      <c r="D33" s="8" t="str">
        <f>VLOOKUP(Tabela2[[#This Row],[Código]],Compra!C:D,2,0)</f>
        <v>Saia</v>
      </c>
      <c r="E33" s="8" t="str">
        <f>VLOOKUP(Tabela2[[#This Row],[Código]],Compra!C:E,3,0)</f>
        <v>Curta</v>
      </c>
      <c r="F33" s="8">
        <v>79</v>
      </c>
      <c r="G33" s="16">
        <f>VLOOKUP(Tabela2[[#This Row],[Código]],Compra!C:I,7,0)</f>
        <v>55</v>
      </c>
      <c r="H33" s="16"/>
      <c r="I33" s="12">
        <f>Tabela2[[#This Row],[Quantidade]]*Tabela2[[#This Row],[Valor Unitário]]-Tabela2[[#This Row],[Desconto]]</f>
        <v>4345</v>
      </c>
      <c r="J33" s="19">
        <f>MONTH(Tabela2[[#This Row],[Data da Venda]])</f>
        <v>2</v>
      </c>
      <c r="K33" s="12" t="str">
        <f>CONCATENATE(Tabela2[[#This Row],[Tipo]],"-",Tabela2[[#This Row],[Modelo]])</f>
        <v>Saia-Curta</v>
      </c>
      <c r="N33"/>
    </row>
    <row r="34" spans="2:14" x14ac:dyDescent="0.25">
      <c r="B34" s="7">
        <v>43937</v>
      </c>
      <c r="C34" s="8">
        <v>2144</v>
      </c>
      <c r="D34" s="8" t="str">
        <f>VLOOKUP(Tabela2[[#This Row],[Código]],Compra!C:D,2,0)</f>
        <v>Saia</v>
      </c>
      <c r="E34" s="8" t="str">
        <f>VLOOKUP(Tabela2[[#This Row],[Código]],Compra!C:E,3,0)</f>
        <v>Jeans</v>
      </c>
      <c r="F34" s="8">
        <v>60</v>
      </c>
      <c r="G34" s="16">
        <f>VLOOKUP(Tabela2[[#This Row],[Código]],Compra!C:I,7,0)</f>
        <v>65</v>
      </c>
      <c r="H34" s="16"/>
      <c r="I34" s="12">
        <f>Tabela2[[#This Row],[Quantidade]]*Tabela2[[#This Row],[Valor Unitário]]-Tabela2[[#This Row],[Desconto]]</f>
        <v>3900</v>
      </c>
      <c r="J34" s="19">
        <f>MONTH(Tabela2[[#This Row],[Data da Venda]])</f>
        <v>4</v>
      </c>
      <c r="K34" s="12" t="str">
        <f>CONCATENATE(Tabela2[[#This Row],[Tipo]],"-",Tabela2[[#This Row],[Modelo]])</f>
        <v>Saia-Jeans</v>
      </c>
      <c r="N34"/>
    </row>
    <row r="35" spans="2:14" x14ac:dyDescent="0.25">
      <c r="B35" s="7">
        <v>43941</v>
      </c>
      <c r="C35" s="8">
        <v>2148</v>
      </c>
      <c r="D35" s="8" t="str">
        <f>VLOOKUP(Tabela2[[#This Row],[Código]],Compra!C:D,2,0)</f>
        <v>Saia</v>
      </c>
      <c r="E35" s="8" t="str">
        <f>VLOOKUP(Tabela2[[#This Row],[Código]],Compra!C:E,3,0)</f>
        <v>Moderna</v>
      </c>
      <c r="F35" s="8">
        <v>57</v>
      </c>
      <c r="G35" s="16">
        <f>VLOOKUP(Tabela2[[#This Row],[Código]],Compra!C:I,7,0)</f>
        <v>80</v>
      </c>
      <c r="H35" s="16"/>
      <c r="I35" s="12">
        <f>Tabela2[[#This Row],[Quantidade]]*Tabela2[[#This Row],[Valor Unitário]]-Tabela2[[#This Row],[Desconto]]</f>
        <v>4560</v>
      </c>
      <c r="J35" s="19">
        <f>MONTH(Tabela2[[#This Row],[Data da Venda]])</f>
        <v>4</v>
      </c>
      <c r="K35" s="12" t="str">
        <f>CONCATENATE(Tabela2[[#This Row],[Tipo]],"-",Tabela2[[#This Row],[Modelo]])</f>
        <v>Saia-Moderna</v>
      </c>
      <c r="N35"/>
    </row>
    <row r="36" spans="2:14" x14ac:dyDescent="0.25">
      <c r="B36" s="7">
        <v>43840</v>
      </c>
      <c r="C36" s="8">
        <v>2152</v>
      </c>
      <c r="D36" s="8" t="str">
        <f>VLOOKUP(Tabela2[[#This Row],[Código]],Compra!C:D,2,0)</f>
        <v>Saia</v>
      </c>
      <c r="E36" s="8" t="str">
        <f>VLOOKUP(Tabela2[[#This Row],[Código]],Compra!C:E,3,0)</f>
        <v>Rendada</v>
      </c>
      <c r="F36" s="8">
        <v>69</v>
      </c>
      <c r="G36" s="16">
        <f>VLOOKUP(Tabela2[[#This Row],[Código]],Compra!C:I,7,0)</f>
        <v>80</v>
      </c>
      <c r="H36" s="16"/>
      <c r="I36" s="12">
        <f>Tabela2[[#This Row],[Quantidade]]*Tabela2[[#This Row],[Valor Unitário]]-Tabela2[[#This Row],[Desconto]]</f>
        <v>5520</v>
      </c>
      <c r="J36" s="19">
        <f>MONTH(Tabela2[[#This Row],[Data da Venda]])</f>
        <v>1</v>
      </c>
      <c r="K36" s="12" t="str">
        <f>CONCATENATE(Tabela2[[#This Row],[Tipo]],"-",Tabela2[[#This Row],[Modelo]])</f>
        <v>Saia-Rendada</v>
      </c>
      <c r="N36"/>
    </row>
    <row r="37" spans="2:14" x14ac:dyDescent="0.25">
      <c r="B37" s="7">
        <v>43938</v>
      </c>
      <c r="C37" s="8">
        <v>2156</v>
      </c>
      <c r="D37" s="8" t="str">
        <f>VLOOKUP(Tabela2[[#This Row],[Código]],Compra!C:D,2,0)</f>
        <v>Saia</v>
      </c>
      <c r="E37" s="8" t="str">
        <f>VLOOKUP(Tabela2[[#This Row],[Código]],Compra!C:E,3,0)</f>
        <v>Couro</v>
      </c>
      <c r="F37" s="8">
        <v>58</v>
      </c>
      <c r="G37" s="16">
        <f>VLOOKUP(Tabela2[[#This Row],[Código]],Compra!C:I,7,0)</f>
        <v>55</v>
      </c>
      <c r="H37" s="16"/>
      <c r="I37" s="12">
        <f>Tabela2[[#This Row],[Quantidade]]*Tabela2[[#This Row],[Valor Unitário]]-Tabela2[[#This Row],[Desconto]]</f>
        <v>3190</v>
      </c>
      <c r="J37" s="19">
        <f>MONTH(Tabela2[[#This Row],[Data da Venda]])</f>
        <v>4</v>
      </c>
      <c r="K37" s="12" t="str">
        <f>CONCATENATE(Tabela2[[#This Row],[Tipo]],"-",Tabela2[[#This Row],[Modelo]])</f>
        <v>Saia-Couro</v>
      </c>
      <c r="N37"/>
    </row>
    <row r="38" spans="2:14" x14ac:dyDescent="0.25">
      <c r="B38" s="7">
        <v>43917</v>
      </c>
      <c r="C38" s="8">
        <v>2160</v>
      </c>
      <c r="D38" s="8" t="str">
        <f>VLOOKUP(Tabela2[[#This Row],[Código]],Compra!C:D,2,0)</f>
        <v>Short</v>
      </c>
      <c r="E38" s="8" t="str">
        <f>VLOOKUP(Tabela2[[#This Row],[Código]],Compra!C:E,3,0)</f>
        <v>Jeans</v>
      </c>
      <c r="F38" s="8">
        <v>78</v>
      </c>
      <c r="G38" s="16">
        <f>VLOOKUP(Tabela2[[#This Row],[Código]],Compra!C:I,7,0)</f>
        <v>55</v>
      </c>
      <c r="H38" s="16"/>
      <c r="I38" s="12">
        <f>Tabela2[[#This Row],[Quantidade]]*Tabela2[[#This Row],[Valor Unitário]]-Tabela2[[#This Row],[Desconto]]</f>
        <v>4290</v>
      </c>
      <c r="J38" s="19">
        <f>MONTH(Tabela2[[#This Row],[Data da Venda]])</f>
        <v>3</v>
      </c>
      <c r="K38" s="12" t="str">
        <f>CONCATENATE(Tabela2[[#This Row],[Tipo]],"-",Tabela2[[#This Row],[Modelo]])</f>
        <v>Short-Jeans</v>
      </c>
      <c r="N38"/>
    </row>
    <row r="39" spans="2:14" x14ac:dyDescent="0.25">
      <c r="B39" s="7">
        <v>43863</v>
      </c>
      <c r="C39" s="8">
        <v>2164</v>
      </c>
      <c r="D39" s="8" t="str">
        <f>VLOOKUP(Tabela2[[#This Row],[Código]],Compra!C:D,2,0)</f>
        <v>Short</v>
      </c>
      <c r="E39" s="8" t="str">
        <f>VLOOKUP(Tabela2[[#This Row],[Código]],Compra!C:E,3,0)</f>
        <v>Jeans Rasgado</v>
      </c>
      <c r="F39" s="8">
        <v>80</v>
      </c>
      <c r="G39" s="16">
        <f>VLOOKUP(Tabela2[[#This Row],[Código]],Compra!C:I,7,0)</f>
        <v>35</v>
      </c>
      <c r="H39" s="16"/>
      <c r="I39" s="12">
        <f>Tabela2[[#This Row],[Quantidade]]*Tabela2[[#This Row],[Valor Unitário]]-Tabela2[[#This Row],[Desconto]]</f>
        <v>2800</v>
      </c>
      <c r="J39" s="19">
        <f>MONTH(Tabela2[[#This Row],[Data da Venda]])</f>
        <v>2</v>
      </c>
      <c r="K39" s="12" t="str">
        <f>CONCATENATE(Tabela2[[#This Row],[Tipo]],"-",Tabela2[[#This Row],[Modelo]])</f>
        <v>Short-Jeans Rasgado</v>
      </c>
      <c r="N39"/>
    </row>
    <row r="40" spans="2:14" x14ac:dyDescent="0.25">
      <c r="B40" s="7">
        <v>43924</v>
      </c>
      <c r="C40" s="8">
        <v>2168</v>
      </c>
      <c r="D40" s="8" t="str">
        <f>VLOOKUP(Tabela2[[#This Row],[Código]],Compra!C:D,2,0)</f>
        <v>Short</v>
      </c>
      <c r="E40" s="8" t="str">
        <f>VLOOKUP(Tabela2[[#This Row],[Código]],Compra!C:E,3,0)</f>
        <v>Maria</v>
      </c>
      <c r="F40" s="8">
        <v>52</v>
      </c>
      <c r="G40" s="16">
        <f>VLOOKUP(Tabela2[[#This Row],[Código]],Compra!C:I,7,0)</f>
        <v>75</v>
      </c>
      <c r="H40" s="16"/>
      <c r="I40" s="12">
        <f>Tabela2[[#This Row],[Quantidade]]*Tabela2[[#This Row],[Valor Unitário]]-Tabela2[[#This Row],[Desconto]]</f>
        <v>3900</v>
      </c>
      <c r="J40" s="19">
        <f>MONTH(Tabela2[[#This Row],[Data da Venda]])</f>
        <v>4</v>
      </c>
      <c r="K40" s="12" t="str">
        <f>CONCATENATE(Tabela2[[#This Row],[Tipo]],"-",Tabela2[[#This Row],[Modelo]])</f>
        <v>Short-Maria</v>
      </c>
      <c r="N40"/>
    </row>
    <row r="41" spans="2:14" x14ac:dyDescent="0.25">
      <c r="B41" s="7">
        <v>43912</v>
      </c>
      <c r="C41" s="8">
        <v>2172</v>
      </c>
      <c r="D41" s="8" t="str">
        <f>VLOOKUP(Tabela2[[#This Row],[Código]],Compra!C:D,2,0)</f>
        <v>Short</v>
      </c>
      <c r="E41" s="8" t="str">
        <f>VLOOKUP(Tabela2[[#This Row],[Código]],Compra!C:E,3,0)</f>
        <v>Bordado</v>
      </c>
      <c r="F41" s="8">
        <v>57</v>
      </c>
      <c r="G41" s="16">
        <f>VLOOKUP(Tabela2[[#This Row],[Código]],Compra!C:I,7,0)</f>
        <v>40</v>
      </c>
      <c r="H41" s="16"/>
      <c r="I41" s="12">
        <f>Tabela2[[#This Row],[Quantidade]]*Tabela2[[#This Row],[Valor Unitário]]-Tabela2[[#This Row],[Desconto]]</f>
        <v>2280</v>
      </c>
      <c r="J41" s="19">
        <f>MONTH(Tabela2[[#This Row],[Data da Venda]])</f>
        <v>3</v>
      </c>
      <c r="K41" s="12" t="str">
        <f>CONCATENATE(Tabela2[[#This Row],[Tipo]],"-",Tabela2[[#This Row],[Modelo]])</f>
        <v>Short-Bordado</v>
      </c>
      <c r="N41"/>
    </row>
    <row r="42" spans="2:14" x14ac:dyDescent="0.25">
      <c r="B42" s="7">
        <v>43837</v>
      </c>
      <c r="C42" s="8">
        <v>2176</v>
      </c>
      <c r="D42" s="8" t="str">
        <f>VLOOKUP(Tabela2[[#This Row],[Código]],Compra!C:D,2,0)</f>
        <v>Short</v>
      </c>
      <c r="E42" s="8" t="str">
        <f>VLOOKUP(Tabela2[[#This Row],[Código]],Compra!C:E,3,0)</f>
        <v>Marcia</v>
      </c>
      <c r="F42" s="8">
        <v>80</v>
      </c>
      <c r="G42" s="16">
        <f>VLOOKUP(Tabela2[[#This Row],[Código]],Compra!C:I,7,0)</f>
        <v>50</v>
      </c>
      <c r="H42" s="16"/>
      <c r="I42" s="12">
        <f>Tabela2[[#This Row],[Quantidade]]*Tabela2[[#This Row],[Valor Unitário]]-Tabela2[[#This Row],[Desconto]]</f>
        <v>4000</v>
      </c>
      <c r="J42" s="19">
        <f>MONTH(Tabela2[[#This Row],[Data da Venda]])</f>
        <v>1</v>
      </c>
      <c r="K42" s="12" t="str">
        <f>CONCATENATE(Tabela2[[#This Row],[Tipo]],"-",Tabela2[[#This Row],[Modelo]])</f>
        <v>Short-Marcia</v>
      </c>
      <c r="N42"/>
    </row>
    <row r="43" spans="2:14" x14ac:dyDescent="0.25">
      <c r="B43" s="7">
        <v>43874</v>
      </c>
      <c r="C43" s="8">
        <v>2180</v>
      </c>
      <c r="D43" s="8" t="str">
        <f>VLOOKUP(Tabela2[[#This Row],[Código]],Compra!C:D,2,0)</f>
        <v>Vestido</v>
      </c>
      <c r="E43" s="8" t="str">
        <f>VLOOKUP(Tabela2[[#This Row],[Código]],Compra!C:E,3,0)</f>
        <v>Alça Fina</v>
      </c>
      <c r="F43" s="8">
        <v>69</v>
      </c>
      <c r="G43" s="16">
        <f>VLOOKUP(Tabela2[[#This Row],[Código]],Compra!C:I,7,0)</f>
        <v>60</v>
      </c>
      <c r="H43" s="16"/>
      <c r="I43" s="12">
        <f>Tabela2[[#This Row],[Quantidade]]*Tabela2[[#This Row],[Valor Unitário]]-Tabela2[[#This Row],[Desconto]]</f>
        <v>4140</v>
      </c>
      <c r="J43" s="19">
        <f>MONTH(Tabela2[[#This Row],[Data da Venda]])</f>
        <v>2</v>
      </c>
      <c r="K43" s="12" t="str">
        <f>CONCATENATE(Tabela2[[#This Row],[Tipo]],"-",Tabela2[[#This Row],[Modelo]])</f>
        <v>Vestido-Alça Fina</v>
      </c>
      <c r="N43"/>
    </row>
    <row r="44" spans="2:14" x14ac:dyDescent="0.25">
      <c r="B44" s="7">
        <v>43868</v>
      </c>
      <c r="C44" s="8">
        <v>2184</v>
      </c>
      <c r="D44" s="8" t="str">
        <f>VLOOKUP(Tabela2[[#This Row],[Código]],Compra!C:D,2,0)</f>
        <v>Vestido</v>
      </c>
      <c r="E44" s="8" t="str">
        <f>VLOOKUP(Tabela2[[#This Row],[Código]],Compra!C:E,3,0)</f>
        <v>Alça Larga</v>
      </c>
      <c r="F44" s="8">
        <v>42</v>
      </c>
      <c r="G44" s="16">
        <f>VLOOKUP(Tabela2[[#This Row],[Código]],Compra!C:I,7,0)</f>
        <v>60</v>
      </c>
      <c r="H44" s="16"/>
      <c r="I44" s="12">
        <f>Tabela2[[#This Row],[Quantidade]]*Tabela2[[#This Row],[Valor Unitário]]-Tabela2[[#This Row],[Desconto]]</f>
        <v>2520</v>
      </c>
      <c r="J44" s="19">
        <f>MONTH(Tabela2[[#This Row],[Data da Venda]])</f>
        <v>2</v>
      </c>
      <c r="K44" s="12" t="str">
        <f>CONCATENATE(Tabela2[[#This Row],[Tipo]],"-",Tabela2[[#This Row],[Modelo]])</f>
        <v>Vestido-Alça Larga</v>
      </c>
      <c r="N44"/>
    </row>
    <row r="45" spans="2:14" x14ac:dyDescent="0.25">
      <c r="B45" s="7">
        <v>43961</v>
      </c>
      <c r="C45" s="8">
        <v>2188</v>
      </c>
      <c r="D45" s="8" t="str">
        <f>VLOOKUP(Tabela2[[#This Row],[Código]],Compra!C:D,2,0)</f>
        <v>Vestido</v>
      </c>
      <c r="E45" s="8" t="str">
        <f>VLOOKUP(Tabela2[[#This Row],[Código]],Compra!C:E,3,0)</f>
        <v>Floral</v>
      </c>
      <c r="F45" s="8">
        <v>107</v>
      </c>
      <c r="G45" s="16">
        <f>VLOOKUP(Tabela2[[#This Row],[Código]],Compra!C:I,7,0)</f>
        <v>80</v>
      </c>
      <c r="H45" s="16"/>
      <c r="I45" s="12">
        <f>Tabela2[[#This Row],[Quantidade]]*Tabela2[[#This Row],[Valor Unitário]]-Tabela2[[#This Row],[Desconto]]</f>
        <v>8560</v>
      </c>
      <c r="J45" s="19">
        <f>MONTH(Tabela2[[#This Row],[Data da Venda]])</f>
        <v>5</v>
      </c>
      <c r="K45" s="12" t="str">
        <f>CONCATENATE(Tabela2[[#This Row],[Tipo]],"-",Tabela2[[#This Row],[Modelo]])</f>
        <v>Vestido-Floral</v>
      </c>
      <c r="N45"/>
    </row>
    <row r="46" spans="2:14" x14ac:dyDescent="0.25">
      <c r="B46" s="7">
        <v>43917</v>
      </c>
      <c r="C46" s="8">
        <v>2192</v>
      </c>
      <c r="D46" s="8" t="str">
        <f>VLOOKUP(Tabela2[[#This Row],[Código]],Compra!C:D,2,0)</f>
        <v>Vestido</v>
      </c>
      <c r="E46" s="8" t="str">
        <f>VLOOKUP(Tabela2[[#This Row],[Código]],Compra!C:E,3,0)</f>
        <v>Longo</v>
      </c>
      <c r="F46" s="8">
        <v>5</v>
      </c>
      <c r="G46" s="16">
        <f>VLOOKUP(Tabela2[[#This Row],[Código]],Compra!C:I,7,0)</f>
        <v>50</v>
      </c>
      <c r="H46" s="16"/>
      <c r="I46" s="12">
        <f>Tabela2[[#This Row],[Quantidade]]*Tabela2[[#This Row],[Valor Unitário]]-Tabela2[[#This Row],[Desconto]]</f>
        <v>250</v>
      </c>
      <c r="J46" s="19">
        <f>MONTH(Tabela2[[#This Row],[Data da Venda]])</f>
        <v>3</v>
      </c>
      <c r="K46" s="12" t="str">
        <f>CONCATENATE(Tabela2[[#This Row],[Tipo]],"-",Tabela2[[#This Row],[Modelo]])</f>
        <v>Vestido-Longo</v>
      </c>
      <c r="N46"/>
    </row>
    <row r="47" spans="2:14" x14ac:dyDescent="0.25">
      <c r="B47" s="7">
        <v>43843</v>
      </c>
      <c r="C47" s="8">
        <v>2196</v>
      </c>
      <c r="D47" s="8" t="str">
        <f>VLOOKUP(Tabela2[[#This Row],[Código]],Compra!C:D,2,0)</f>
        <v>Vestido</v>
      </c>
      <c r="E47" s="8" t="str">
        <f>VLOOKUP(Tabela2[[#This Row],[Código]],Compra!C:E,3,0)</f>
        <v>Curto</v>
      </c>
      <c r="F47" s="8">
        <v>60</v>
      </c>
      <c r="G47" s="16">
        <f>VLOOKUP(Tabela2[[#This Row],[Código]],Compra!C:I,7,0)</f>
        <v>25</v>
      </c>
      <c r="H47" s="16"/>
      <c r="I47" s="12">
        <f>Tabela2[[#This Row],[Quantidade]]*Tabela2[[#This Row],[Valor Unitário]]-Tabela2[[#This Row],[Desconto]]</f>
        <v>1500</v>
      </c>
      <c r="J47" s="19">
        <f>MONTH(Tabela2[[#This Row],[Data da Venda]])</f>
        <v>1</v>
      </c>
      <c r="K47" s="12" t="str">
        <f>CONCATENATE(Tabela2[[#This Row],[Tipo]],"-",Tabela2[[#This Row],[Modelo]])</f>
        <v>Vestido-Curto</v>
      </c>
      <c r="N47"/>
    </row>
    <row r="48" spans="2:14" x14ac:dyDescent="0.25">
      <c r="B48" s="7">
        <v>43875</v>
      </c>
      <c r="C48" s="8">
        <v>2200</v>
      </c>
      <c r="D48" s="8" t="str">
        <f>VLOOKUP(Tabela2[[#This Row],[Código]],Compra!C:D,2,0)</f>
        <v>Vestido</v>
      </c>
      <c r="E48" s="8" t="str">
        <f>VLOOKUP(Tabela2[[#This Row],[Código]],Compra!C:E,3,0)</f>
        <v>Estampado</v>
      </c>
      <c r="F48" s="8">
        <v>50</v>
      </c>
      <c r="G48" s="16">
        <f>VLOOKUP(Tabela2[[#This Row],[Código]],Compra!C:I,7,0)</f>
        <v>25</v>
      </c>
      <c r="H48" s="16"/>
      <c r="I48" s="12">
        <f>Tabela2[[#This Row],[Quantidade]]*Tabela2[[#This Row],[Valor Unitário]]-Tabela2[[#This Row],[Desconto]]</f>
        <v>1250</v>
      </c>
      <c r="J48" s="19">
        <f>MONTH(Tabela2[[#This Row],[Data da Venda]])</f>
        <v>2</v>
      </c>
      <c r="K48" s="12" t="str">
        <f>CONCATENATE(Tabela2[[#This Row],[Tipo]],"-",Tabela2[[#This Row],[Modelo]])</f>
        <v>Vestido-Estampado</v>
      </c>
      <c r="N48"/>
    </row>
    <row r="49" spans="2:14" x14ac:dyDescent="0.25">
      <c r="B49" s="7">
        <v>43923</v>
      </c>
      <c r="C49" s="8">
        <v>2204</v>
      </c>
      <c r="D49" s="8" t="str">
        <f>VLOOKUP(Tabela2[[#This Row],[Código]],Compra!C:D,2,0)</f>
        <v>Vestido</v>
      </c>
      <c r="E49" s="8" t="str">
        <f>VLOOKUP(Tabela2[[#This Row],[Código]],Compra!C:E,3,0)</f>
        <v>Couro</v>
      </c>
      <c r="F49" s="8">
        <v>45</v>
      </c>
      <c r="G49" s="16">
        <f>VLOOKUP(Tabela2[[#This Row],[Código]],Compra!C:I,7,0)</f>
        <v>30</v>
      </c>
      <c r="H49" s="16"/>
      <c r="I49" s="12">
        <f>Tabela2[[#This Row],[Quantidade]]*Tabela2[[#This Row],[Valor Unitário]]-Tabela2[[#This Row],[Desconto]]</f>
        <v>1350</v>
      </c>
      <c r="J49" s="19">
        <f>MONTH(Tabela2[[#This Row],[Data da Venda]])</f>
        <v>4</v>
      </c>
      <c r="K49" s="12" t="str">
        <f>CONCATENATE(Tabela2[[#This Row],[Tipo]],"-",Tabela2[[#This Row],[Modelo]])</f>
        <v>Vestido-Couro</v>
      </c>
      <c r="N49"/>
    </row>
    <row r="50" spans="2:14" x14ac:dyDescent="0.25">
      <c r="B50" s="7">
        <v>43917</v>
      </c>
      <c r="C50" s="8">
        <v>2064</v>
      </c>
      <c r="D50" s="8" t="str">
        <f>VLOOKUP(Tabela2[[#This Row],[Código]],Compra!C:D,2,0)</f>
        <v>Blusa</v>
      </c>
      <c r="E50" s="8" t="str">
        <f>VLOOKUP(Tabela2[[#This Row],[Código]],Compra!C:E,3,0)</f>
        <v>Adria</v>
      </c>
      <c r="F50" s="8">
        <v>40</v>
      </c>
      <c r="G50" s="16">
        <f>VLOOKUP(Tabela2[[#This Row],[Código]],Compra!C:I,7,0)</f>
        <v>35</v>
      </c>
      <c r="H50" s="16"/>
      <c r="I50" s="12">
        <f>Tabela2[[#This Row],[Quantidade]]*Tabela2[[#This Row],[Valor Unitário]]-Tabela2[[#This Row],[Desconto]]</f>
        <v>1400</v>
      </c>
      <c r="J50" s="19">
        <f>MONTH(Tabela2[[#This Row],[Data da Venda]])</f>
        <v>3</v>
      </c>
      <c r="K50" s="12" t="str">
        <f>CONCATENATE(Tabela2[[#This Row],[Tipo]],"-",Tabela2[[#This Row],[Modelo]])</f>
        <v>Blusa-Adria</v>
      </c>
    </row>
    <row r="51" spans="2:14" x14ac:dyDescent="0.25">
      <c r="B51" s="7">
        <v>43959</v>
      </c>
      <c r="C51" s="8">
        <v>2192</v>
      </c>
      <c r="D51" s="8" t="str">
        <f>VLOOKUP(Tabela2[[#This Row],[Código]],Compra!C:D,2,0)</f>
        <v>Vestido</v>
      </c>
      <c r="E51" s="8" t="str">
        <f>VLOOKUP(Tabela2[[#This Row],[Código]],Compra!C:E,3,0)</f>
        <v>Longo</v>
      </c>
      <c r="F51" s="8">
        <v>50</v>
      </c>
      <c r="G51" s="16">
        <f>VLOOKUP(Tabela2[[#This Row],[Código]],Compra!C:I,7,0)</f>
        <v>50</v>
      </c>
      <c r="H51" s="16"/>
      <c r="I51" s="12">
        <f>Tabela2[[#This Row],[Quantidade]]*Tabela2[[#This Row],[Valor Unitário]]-Tabela2[[#This Row],[Desconto]]</f>
        <v>2500</v>
      </c>
      <c r="J51" s="19">
        <f>MONTH(Tabela2[[#This Row],[Data da Venda]])</f>
        <v>5</v>
      </c>
      <c r="K51" s="12" t="str">
        <f>CONCATENATE(Tabela2[[#This Row],[Tipo]],"-",Tabela2[[#This Row],[Modelo]])</f>
        <v>Vestido-Longo</v>
      </c>
    </row>
    <row r="52" spans="2:14" x14ac:dyDescent="0.25">
      <c r="B52" s="7">
        <v>43857</v>
      </c>
      <c r="C52" s="8">
        <v>2192</v>
      </c>
      <c r="D52" s="8" t="str">
        <f>VLOOKUP(Tabela2[[#This Row],[Código]],Compra!C:D,2,0)</f>
        <v>Vestido</v>
      </c>
      <c r="E52" s="8" t="str">
        <f>VLOOKUP(Tabela2[[#This Row],[Código]],Compra!C:E,3,0)</f>
        <v>Longo</v>
      </c>
      <c r="F52" s="8">
        <v>30</v>
      </c>
      <c r="G52" s="16">
        <f>VLOOKUP(Tabela2[[#This Row],[Código]],Compra!C:I,7,0)</f>
        <v>50</v>
      </c>
      <c r="H52" s="16"/>
      <c r="I52" s="12">
        <f>Tabela2[[#This Row],[Quantidade]]*Tabela2[[#This Row],[Valor Unitário]]-Tabela2[[#This Row],[Desconto]]</f>
        <v>1500</v>
      </c>
      <c r="J52" s="19">
        <f>MONTH(Tabela2[[#This Row],[Data da Venda]])</f>
        <v>1</v>
      </c>
      <c r="K52" s="12" t="str">
        <f>CONCATENATE(Tabela2[[#This Row],[Tipo]],"-",Tabela2[[#This Row],[Modelo]])</f>
        <v>Vestido-Longo</v>
      </c>
    </row>
    <row r="53" spans="2:14" x14ac:dyDescent="0.25">
      <c r="B53" s="7">
        <v>43899</v>
      </c>
      <c r="C53" s="8">
        <v>2192</v>
      </c>
      <c r="D53" s="8" t="str">
        <f>VLOOKUP(Tabela2[[#This Row],[Código]],Compra!C:D,2,0)</f>
        <v>Vestido</v>
      </c>
      <c r="E53" s="8" t="str">
        <f>VLOOKUP(Tabela2[[#This Row],[Código]],Compra!C:E,3,0)</f>
        <v>Longo</v>
      </c>
      <c r="F53" s="8">
        <v>5</v>
      </c>
      <c r="G53" s="16">
        <f>VLOOKUP(Tabela2[[#This Row],[Código]],Compra!C:I,7,0)</f>
        <v>50</v>
      </c>
      <c r="H53" s="16"/>
      <c r="I53" s="12">
        <f>Tabela2[[#This Row],[Quantidade]]*Tabela2[[#This Row],[Valor Unitário]]-Tabela2[[#This Row],[Desconto]]</f>
        <v>250</v>
      </c>
      <c r="J53" s="19">
        <f>MONTH(Tabela2[[#This Row],[Data da Venda]])</f>
        <v>3</v>
      </c>
      <c r="K53" s="12" t="str">
        <f>CONCATENATE(Tabela2[[#This Row],[Tipo]],"-",Tabela2[[#This Row],[Modelo]])</f>
        <v>Vestido-Longo</v>
      </c>
    </row>
    <row r="54" spans="2:14" x14ac:dyDescent="0.25">
      <c r="B54" s="7">
        <v>43953</v>
      </c>
      <c r="C54" s="8">
        <v>2192</v>
      </c>
      <c r="D54" s="8" t="str">
        <f>VLOOKUP(Tabela2[[#This Row],[Código]],Compra!C:D,2,0)</f>
        <v>Vestido</v>
      </c>
      <c r="E54" s="8" t="str">
        <f>VLOOKUP(Tabela2[[#This Row],[Código]],Compra!C:E,3,0)</f>
        <v>Longo</v>
      </c>
      <c r="F54" s="8">
        <v>15</v>
      </c>
      <c r="G54" s="16">
        <f>VLOOKUP(Tabela2[[#This Row],[Código]],Compra!C:I,7,0)</f>
        <v>50</v>
      </c>
      <c r="H54" s="16"/>
      <c r="I54" s="12">
        <f>Tabela2[[#This Row],[Quantidade]]*Tabela2[[#This Row],[Valor Unitário]]-Tabela2[[#This Row],[Desconto]]</f>
        <v>750</v>
      </c>
      <c r="J54" s="19">
        <f>MONTH(Tabela2[[#This Row],[Data da Venda]])</f>
        <v>5</v>
      </c>
      <c r="K54" s="12" t="str">
        <f>CONCATENATE(Tabela2[[#This Row],[Tipo]],"-",Tabela2[[#This Row],[Modelo]])</f>
        <v>Vestido-Longo</v>
      </c>
    </row>
    <row r="55" spans="2:14" x14ac:dyDescent="0.25">
      <c r="B55" s="7">
        <v>43908</v>
      </c>
      <c r="C55" s="8">
        <v>2192</v>
      </c>
      <c r="D55" s="8" t="str">
        <f>VLOOKUP(Tabela2[[#This Row],[Código]],Compra!C:D,2,0)</f>
        <v>Vestido</v>
      </c>
      <c r="E55" s="8" t="str">
        <f>VLOOKUP(Tabela2[[#This Row],[Código]],Compra!C:E,3,0)</f>
        <v>Longo</v>
      </c>
      <c r="F55" s="8">
        <v>20</v>
      </c>
      <c r="G55" s="16">
        <f>VLOOKUP(Tabela2[[#This Row],[Código]],Compra!C:I,7,0)</f>
        <v>50</v>
      </c>
      <c r="H55" s="16"/>
      <c r="I55" s="12">
        <f>Tabela2[[#This Row],[Quantidade]]*Tabela2[[#This Row],[Valor Unitário]]-Tabela2[[#This Row],[Desconto]]</f>
        <v>1000</v>
      </c>
      <c r="J55" s="19">
        <f>MONTH(Tabela2[[#This Row],[Data da Venda]])</f>
        <v>3</v>
      </c>
      <c r="K55" s="12" t="str">
        <f>CONCATENATE(Tabela2[[#This Row],[Tipo]],"-",Tabela2[[#This Row],[Modelo]])</f>
        <v>Vestido-Longo</v>
      </c>
    </row>
    <row r="56" spans="2:14" x14ac:dyDescent="0.25">
      <c r="B56" s="7">
        <v>43940</v>
      </c>
      <c r="C56" s="8">
        <v>2192</v>
      </c>
      <c r="D56" s="8" t="str">
        <f>VLOOKUP(Tabela2[[#This Row],[Código]],Compra!C:D,2,0)</f>
        <v>Vestido</v>
      </c>
      <c r="E56" s="8" t="str">
        <f>VLOOKUP(Tabela2[[#This Row],[Código]],Compra!C:E,3,0)</f>
        <v>Longo</v>
      </c>
      <c r="F56" s="8">
        <v>41</v>
      </c>
      <c r="G56" s="16">
        <f>VLOOKUP(Tabela2[[#This Row],[Código]],Compra!C:I,7,0)</f>
        <v>50</v>
      </c>
      <c r="H56" s="16"/>
      <c r="I56" s="12">
        <f>Tabela2[[#This Row],[Quantidade]]*Tabela2[[#This Row],[Valor Unitário]]-Tabela2[[#This Row],[Desconto]]</f>
        <v>2050</v>
      </c>
      <c r="J56" s="19">
        <f>MONTH(Tabela2[[#This Row],[Data da Venda]])</f>
        <v>4</v>
      </c>
      <c r="K56" s="12" t="str">
        <f>CONCATENATE(Tabela2[[#This Row],[Tipo]],"-",Tabela2[[#This Row],[Modelo]])</f>
        <v>Vestido-Longo</v>
      </c>
    </row>
    <row r="57" spans="2:14" x14ac:dyDescent="0.25">
      <c r="B57" s="7">
        <v>43863</v>
      </c>
      <c r="C57" s="8">
        <v>2040</v>
      </c>
      <c r="D57" s="8" t="str">
        <f>VLOOKUP(Tabela2[[#This Row],[Código]],Compra!C:D,2,0)</f>
        <v>Blusa</v>
      </c>
      <c r="E57" s="8" t="str">
        <f>VLOOKUP(Tabela2[[#This Row],[Código]],Compra!C:E,3,0)</f>
        <v>Laura</v>
      </c>
      <c r="F57" s="8">
        <v>22</v>
      </c>
      <c r="G57" s="16">
        <f>VLOOKUP(Tabela2[[#This Row],[Código]],Compra!C:I,7,0)</f>
        <v>30</v>
      </c>
      <c r="H57" s="16"/>
      <c r="I57" s="12">
        <f>Tabela2[[#This Row],[Quantidade]]*Tabela2[[#This Row],[Valor Unitário]]-Tabela2[[#This Row],[Desconto]]</f>
        <v>660</v>
      </c>
      <c r="J57" s="19">
        <f>MONTH(Tabela2[[#This Row],[Data da Venda]])</f>
        <v>2</v>
      </c>
      <c r="K57" s="12" t="str">
        <f>CONCATENATE(Tabela2[[#This Row],[Tipo]],"-",Tabela2[[#This Row],[Modelo]])</f>
        <v>Blusa-Laura</v>
      </c>
    </row>
    <row r="58" spans="2:14" x14ac:dyDescent="0.25">
      <c r="B58" s="7">
        <v>43955</v>
      </c>
      <c r="C58" s="8">
        <v>2040</v>
      </c>
      <c r="D58" s="8" t="str">
        <f>VLOOKUP(Tabela2[[#This Row],[Código]],Compra!C:D,2,0)</f>
        <v>Blusa</v>
      </c>
      <c r="E58" s="8" t="str">
        <f>VLOOKUP(Tabela2[[#This Row],[Código]],Compra!C:E,3,0)</f>
        <v>Laura</v>
      </c>
      <c r="F58" s="8">
        <v>10</v>
      </c>
      <c r="G58" s="16">
        <f>VLOOKUP(Tabela2[[#This Row],[Código]],Compra!C:I,7,0)</f>
        <v>30</v>
      </c>
      <c r="H58" s="16"/>
      <c r="I58" s="12">
        <f>Tabela2[[#This Row],[Quantidade]]*Tabela2[[#This Row],[Valor Unitário]]-Tabela2[[#This Row],[Desconto]]</f>
        <v>300</v>
      </c>
      <c r="J58" s="19">
        <f>MONTH(Tabela2[[#This Row],[Data da Venda]])</f>
        <v>5</v>
      </c>
      <c r="K58" s="12" t="str">
        <f>CONCATENATE(Tabela2[[#This Row],[Tipo]],"-",Tabela2[[#This Row],[Modelo]])</f>
        <v>Blusa-Laura</v>
      </c>
    </row>
    <row r="59" spans="2:14" x14ac:dyDescent="0.25">
      <c r="B59" s="7">
        <v>43872</v>
      </c>
      <c r="C59" s="8">
        <v>2044</v>
      </c>
      <c r="D59" s="8" t="str">
        <f>VLOOKUP(Tabela2[[#This Row],[Código]],Compra!C:D,2,0)</f>
        <v>Blusa</v>
      </c>
      <c r="E59" s="8" t="str">
        <f>VLOOKUP(Tabela2[[#This Row],[Código]],Compra!C:E,3,0)</f>
        <v>Sarah</v>
      </c>
      <c r="F59" s="8">
        <v>90</v>
      </c>
      <c r="G59" s="16">
        <f>VLOOKUP(Tabela2[[#This Row],[Código]],Compra!C:I,7,0)</f>
        <v>25</v>
      </c>
      <c r="H59" s="16"/>
      <c r="I59" s="12">
        <f>Tabela2[[#This Row],[Quantidade]]*Tabela2[[#This Row],[Valor Unitário]]-Tabela2[[#This Row],[Desconto]]</f>
        <v>2250</v>
      </c>
      <c r="J59" s="19">
        <f>MONTH(Tabela2[[#This Row],[Data da Venda]])</f>
        <v>2</v>
      </c>
      <c r="K59" s="12" t="str">
        <f>CONCATENATE(Tabela2[[#This Row],[Tipo]],"-",Tabela2[[#This Row],[Modelo]])</f>
        <v>Blusa-Sarah</v>
      </c>
    </row>
    <row r="60" spans="2:14" x14ac:dyDescent="0.25">
      <c r="B60" s="7">
        <v>43868</v>
      </c>
      <c r="C60" s="8">
        <v>2048</v>
      </c>
      <c r="D60" s="8" t="str">
        <f>VLOOKUP(Tabela2[[#This Row],[Código]],Compra!C:D,2,0)</f>
        <v>Blusa</v>
      </c>
      <c r="E60" s="8" t="str">
        <f>VLOOKUP(Tabela2[[#This Row],[Código]],Compra!C:E,3,0)</f>
        <v>Rebeca</v>
      </c>
      <c r="F60" s="8">
        <v>100</v>
      </c>
      <c r="G60" s="16">
        <f>VLOOKUP(Tabela2[[#This Row],[Código]],Compra!C:I,7,0)</f>
        <v>25</v>
      </c>
      <c r="H60" s="16"/>
      <c r="I60" s="12">
        <f>Tabela2[[#This Row],[Quantidade]]*Tabela2[[#This Row],[Valor Unitário]]-Tabela2[[#This Row],[Desconto]]</f>
        <v>2500</v>
      </c>
      <c r="J60" s="19">
        <f>MONTH(Tabela2[[#This Row],[Data da Venda]])</f>
        <v>2</v>
      </c>
      <c r="K60" s="12" t="str">
        <f>CONCATENATE(Tabela2[[#This Row],[Tipo]],"-",Tabela2[[#This Row],[Modelo]])</f>
        <v>Blusa-Rebeca</v>
      </c>
    </row>
    <row r="61" spans="2:14" x14ac:dyDescent="0.25">
      <c r="B61" s="7">
        <v>43937</v>
      </c>
      <c r="C61" s="8">
        <v>2052</v>
      </c>
      <c r="D61" s="8" t="str">
        <f>VLOOKUP(Tabela2[[#This Row],[Código]],Compra!C:D,2,0)</f>
        <v>Blusa</v>
      </c>
      <c r="E61" s="8" t="str">
        <f>VLOOKUP(Tabela2[[#This Row],[Código]],Compra!C:E,3,0)</f>
        <v>Suziane</v>
      </c>
      <c r="F61" s="8">
        <v>70</v>
      </c>
      <c r="G61" s="16">
        <f>VLOOKUP(Tabela2[[#This Row],[Código]],Compra!C:I,7,0)</f>
        <v>30</v>
      </c>
      <c r="H61" s="16"/>
      <c r="I61" s="12">
        <f>Tabela2[[#This Row],[Quantidade]]*Tabela2[[#This Row],[Valor Unitário]]-Tabela2[[#This Row],[Desconto]]</f>
        <v>2100</v>
      </c>
      <c r="J61" s="19">
        <f>MONTH(Tabela2[[#This Row],[Data da Venda]])</f>
        <v>4</v>
      </c>
      <c r="K61" s="12" t="str">
        <f>CONCATENATE(Tabela2[[#This Row],[Tipo]],"-",Tabela2[[#This Row],[Modelo]])</f>
        <v>Blusa-Suziane</v>
      </c>
    </row>
    <row r="62" spans="2:14" x14ac:dyDescent="0.25">
      <c r="B62" s="7">
        <v>43860</v>
      </c>
      <c r="C62" s="8">
        <v>2056</v>
      </c>
      <c r="D62" s="8" t="str">
        <f>VLOOKUP(Tabela2[[#This Row],[Código]],Compra!C:D,2,0)</f>
        <v>Blusa</v>
      </c>
      <c r="E62" s="8" t="str">
        <f>VLOOKUP(Tabela2[[#This Row],[Código]],Compra!C:E,3,0)</f>
        <v>Maria</v>
      </c>
      <c r="F62" s="8">
        <v>100</v>
      </c>
      <c r="G62" s="16">
        <f>VLOOKUP(Tabela2[[#This Row],[Código]],Compra!C:I,7,0)</f>
        <v>60</v>
      </c>
      <c r="H62" s="16"/>
      <c r="I62" s="12">
        <f>Tabela2[[#This Row],[Quantidade]]*Tabela2[[#This Row],[Valor Unitário]]-Tabela2[[#This Row],[Desconto]]</f>
        <v>6000</v>
      </c>
      <c r="J62" s="19">
        <f>MONTH(Tabela2[[#This Row],[Data da Venda]])</f>
        <v>1</v>
      </c>
      <c r="K62" s="12" t="str">
        <f>CONCATENATE(Tabela2[[#This Row],[Tipo]],"-",Tabela2[[#This Row],[Modelo]])</f>
        <v>Blusa-Maria</v>
      </c>
    </row>
    <row r="63" spans="2:14" x14ac:dyDescent="0.25">
      <c r="B63" s="7">
        <v>43922</v>
      </c>
      <c r="C63" s="8">
        <v>2060</v>
      </c>
      <c r="D63" s="8" t="str">
        <f>VLOOKUP(Tabela2[[#This Row],[Código]],Compra!C:D,2,0)</f>
        <v>Blusa</v>
      </c>
      <c r="E63" s="8" t="str">
        <f>VLOOKUP(Tabela2[[#This Row],[Código]],Compra!C:E,3,0)</f>
        <v>Luiza</v>
      </c>
      <c r="F63" s="8">
        <v>100</v>
      </c>
      <c r="G63" s="16">
        <f>VLOOKUP(Tabela2[[#This Row],[Código]],Compra!C:I,7,0)</f>
        <v>30</v>
      </c>
      <c r="H63" s="16"/>
      <c r="I63" s="12">
        <f>Tabela2[[#This Row],[Quantidade]]*Tabela2[[#This Row],[Valor Unitário]]-Tabela2[[#This Row],[Desconto]]</f>
        <v>3000</v>
      </c>
      <c r="J63" s="19">
        <f>MONTH(Tabela2[[#This Row],[Data da Venda]])</f>
        <v>4</v>
      </c>
      <c r="K63" s="12" t="str">
        <f>CONCATENATE(Tabela2[[#This Row],[Tipo]],"-",Tabela2[[#This Row],[Modelo]])</f>
        <v>Blusa-Luiza</v>
      </c>
    </row>
    <row r="64" spans="2:14" x14ac:dyDescent="0.25">
      <c r="B64" s="7">
        <v>43836</v>
      </c>
      <c r="C64" s="8">
        <v>2064</v>
      </c>
      <c r="D64" s="8" t="str">
        <f>VLOOKUP(Tabela2[[#This Row],[Código]],Compra!C:D,2,0)</f>
        <v>Blusa</v>
      </c>
      <c r="E64" s="8" t="str">
        <f>VLOOKUP(Tabela2[[#This Row],[Código]],Compra!C:E,3,0)</f>
        <v>Adria</v>
      </c>
      <c r="F64" s="8">
        <v>15</v>
      </c>
      <c r="G64" s="16">
        <f>VLOOKUP(Tabela2[[#This Row],[Código]],Compra!C:I,7,0)</f>
        <v>35</v>
      </c>
      <c r="H64" s="16"/>
      <c r="I64" s="12">
        <f>Tabela2[[#This Row],[Quantidade]]*Tabela2[[#This Row],[Valor Unitário]]-Tabela2[[#This Row],[Desconto]]</f>
        <v>525</v>
      </c>
      <c r="J64" s="19">
        <f>MONTH(Tabela2[[#This Row],[Data da Venda]])</f>
        <v>1</v>
      </c>
      <c r="K64" s="12" t="str">
        <f>CONCATENATE(Tabela2[[#This Row],[Tipo]],"-",Tabela2[[#This Row],[Modelo]])</f>
        <v>Blusa-Adria</v>
      </c>
    </row>
    <row r="65" spans="2:11" x14ac:dyDescent="0.25">
      <c r="B65" s="7">
        <v>43902</v>
      </c>
      <c r="C65" s="8">
        <v>2068</v>
      </c>
      <c r="D65" s="8" t="str">
        <f>VLOOKUP(Tabela2[[#This Row],[Código]],Compra!C:D,2,0)</f>
        <v>Blusa</v>
      </c>
      <c r="E65" s="8" t="str">
        <f>VLOOKUP(Tabela2[[#This Row],[Código]],Compra!C:E,3,0)</f>
        <v>Lúria</v>
      </c>
      <c r="F65" s="8">
        <v>15</v>
      </c>
      <c r="G65" s="16">
        <f>VLOOKUP(Tabela2[[#This Row],[Código]],Compra!C:I,7,0)</f>
        <v>25</v>
      </c>
      <c r="H65" s="16"/>
      <c r="I65" s="12">
        <f>Tabela2[[#This Row],[Quantidade]]*Tabela2[[#This Row],[Valor Unitário]]-Tabela2[[#This Row],[Desconto]]</f>
        <v>375</v>
      </c>
      <c r="J65" s="19">
        <f>MONTH(Tabela2[[#This Row],[Data da Venda]])</f>
        <v>3</v>
      </c>
      <c r="K65" s="12" t="str">
        <f>CONCATENATE(Tabela2[[#This Row],[Tipo]],"-",Tabela2[[#This Row],[Modelo]])</f>
        <v>Blusa-Lúria</v>
      </c>
    </row>
    <row r="66" spans="2:11" x14ac:dyDescent="0.25">
      <c r="B66" s="7">
        <v>43907</v>
      </c>
      <c r="C66" s="8">
        <v>2072</v>
      </c>
      <c r="D66" s="8" t="str">
        <f>VLOOKUP(Tabela2[[#This Row],[Código]],Compra!C:D,2,0)</f>
        <v>Blusa</v>
      </c>
      <c r="E66" s="8" t="str">
        <f>VLOOKUP(Tabela2[[#This Row],[Código]],Compra!C:E,3,0)</f>
        <v>Joana</v>
      </c>
      <c r="F66" s="8">
        <v>40</v>
      </c>
      <c r="G66" s="16">
        <f>VLOOKUP(Tabela2[[#This Row],[Código]],Compra!C:I,7,0)</f>
        <v>30</v>
      </c>
      <c r="H66" s="16"/>
      <c r="I66" s="12">
        <f>Tabela2[[#This Row],[Quantidade]]*Tabela2[[#This Row],[Valor Unitário]]-Tabela2[[#This Row],[Desconto]]</f>
        <v>1200</v>
      </c>
      <c r="J66" s="19">
        <f>MONTH(Tabela2[[#This Row],[Data da Venda]])</f>
        <v>3</v>
      </c>
      <c r="K66" s="12" t="str">
        <f>CONCATENATE(Tabela2[[#This Row],[Tipo]],"-",Tabela2[[#This Row],[Modelo]])</f>
        <v>Blusa-Joana</v>
      </c>
    </row>
    <row r="67" spans="2:11" x14ac:dyDescent="0.25">
      <c r="B67" s="7">
        <v>43879</v>
      </c>
      <c r="C67" s="8">
        <v>2076</v>
      </c>
      <c r="D67" s="8" t="str">
        <f>VLOOKUP(Tabela2[[#This Row],[Código]],Compra!C:D,2,0)</f>
        <v>Blusa</v>
      </c>
      <c r="E67" s="8" t="str">
        <f>VLOOKUP(Tabela2[[#This Row],[Código]],Compra!C:E,3,0)</f>
        <v>Marcela</v>
      </c>
      <c r="F67" s="8">
        <v>35</v>
      </c>
      <c r="G67" s="16">
        <f>VLOOKUP(Tabela2[[#This Row],[Código]],Compra!C:I,7,0)</f>
        <v>35</v>
      </c>
      <c r="H67" s="16"/>
      <c r="I67" s="12">
        <f>Tabela2[[#This Row],[Quantidade]]*Tabela2[[#This Row],[Valor Unitário]]-Tabela2[[#This Row],[Desconto]]</f>
        <v>1225</v>
      </c>
      <c r="J67" s="19">
        <f>MONTH(Tabela2[[#This Row],[Data da Venda]])</f>
        <v>2</v>
      </c>
      <c r="K67" s="12" t="str">
        <f>CONCATENATE(Tabela2[[#This Row],[Tipo]],"-",Tabela2[[#This Row],[Modelo]])</f>
        <v>Blusa-Marcela</v>
      </c>
    </row>
    <row r="68" spans="2:11" x14ac:dyDescent="0.25">
      <c r="B68" s="7">
        <v>43910</v>
      </c>
      <c r="C68" s="8">
        <v>2080</v>
      </c>
      <c r="D68" s="8" t="str">
        <f>VLOOKUP(Tabela2[[#This Row],[Código]],Compra!C:D,2,0)</f>
        <v>Body</v>
      </c>
      <c r="E68" s="8" t="str">
        <f>VLOOKUP(Tabela2[[#This Row],[Código]],Compra!C:E,3,0)</f>
        <v>Cavado</v>
      </c>
      <c r="F68" s="8">
        <v>3</v>
      </c>
      <c r="G68" s="16">
        <f>VLOOKUP(Tabela2[[#This Row],[Código]],Compra!C:I,7,0)</f>
        <v>40</v>
      </c>
      <c r="H68" s="16"/>
      <c r="I68" s="12">
        <f>Tabela2[[#This Row],[Quantidade]]*Tabela2[[#This Row],[Valor Unitário]]-Tabela2[[#This Row],[Desconto]]</f>
        <v>120</v>
      </c>
      <c r="J68" s="19">
        <f>MONTH(Tabela2[[#This Row],[Data da Venda]])</f>
        <v>3</v>
      </c>
      <c r="K68" s="12" t="str">
        <f>CONCATENATE(Tabela2[[#This Row],[Tipo]],"-",Tabela2[[#This Row],[Modelo]])</f>
        <v>Body-Cavado</v>
      </c>
    </row>
    <row r="69" spans="2:11" x14ac:dyDescent="0.25">
      <c r="B69" s="7">
        <v>43859</v>
      </c>
      <c r="C69" s="8">
        <v>2084</v>
      </c>
      <c r="D69" s="8" t="str">
        <f>VLOOKUP(Tabela2[[#This Row],[Código]],Compra!C:D,2,0)</f>
        <v>Body</v>
      </c>
      <c r="E69" s="8" t="str">
        <f>VLOOKUP(Tabela2[[#This Row],[Código]],Compra!C:E,3,0)</f>
        <v>Estampado</v>
      </c>
      <c r="F69" s="8">
        <v>6</v>
      </c>
      <c r="G69" s="16">
        <f>VLOOKUP(Tabela2[[#This Row],[Código]],Compra!C:I,7,0)</f>
        <v>50</v>
      </c>
      <c r="H69" s="16"/>
      <c r="I69" s="12">
        <f>Tabela2[[#This Row],[Quantidade]]*Tabela2[[#This Row],[Valor Unitário]]-Tabela2[[#This Row],[Desconto]]</f>
        <v>300</v>
      </c>
      <c r="J69" s="19">
        <f>MONTH(Tabela2[[#This Row],[Data da Venda]])</f>
        <v>1</v>
      </c>
      <c r="K69" s="12" t="str">
        <f>CONCATENATE(Tabela2[[#This Row],[Tipo]],"-",Tabela2[[#This Row],[Modelo]])</f>
        <v>Body-Estampado</v>
      </c>
    </row>
    <row r="70" spans="2:11" x14ac:dyDescent="0.25">
      <c r="B70" s="7">
        <v>43953</v>
      </c>
      <c r="C70" s="8">
        <v>2088</v>
      </c>
      <c r="D70" s="8" t="str">
        <f>VLOOKUP(Tabela2[[#This Row],[Código]],Compra!C:D,2,0)</f>
        <v>Body</v>
      </c>
      <c r="E70" s="8" t="str">
        <f>VLOOKUP(Tabela2[[#This Row],[Código]],Compra!C:E,3,0)</f>
        <v>Rendado</v>
      </c>
      <c r="F70" s="8">
        <v>20</v>
      </c>
      <c r="G70" s="16">
        <f>VLOOKUP(Tabela2[[#This Row],[Código]],Compra!C:I,7,0)</f>
        <v>35</v>
      </c>
      <c r="H70" s="16"/>
      <c r="I70" s="12">
        <f>Tabela2[[#This Row],[Quantidade]]*Tabela2[[#This Row],[Valor Unitário]]-Tabela2[[#This Row],[Desconto]]</f>
        <v>700</v>
      </c>
      <c r="J70" s="19">
        <f>MONTH(Tabela2[[#This Row],[Data da Venda]])</f>
        <v>5</v>
      </c>
      <c r="K70" s="12" t="str">
        <f>CONCATENATE(Tabela2[[#This Row],[Tipo]],"-",Tabela2[[#This Row],[Modelo]])</f>
        <v>Body-Rendado</v>
      </c>
    </row>
    <row r="71" spans="2:11" x14ac:dyDescent="0.25">
      <c r="B71" s="7">
        <v>43956</v>
      </c>
      <c r="C71" s="8">
        <v>2092</v>
      </c>
      <c r="D71" s="8" t="str">
        <f>VLOOKUP(Tabela2[[#This Row],[Código]],Compra!C:D,2,0)</f>
        <v>Body</v>
      </c>
      <c r="E71" s="8" t="str">
        <f>VLOOKUP(Tabela2[[#This Row],[Código]],Compra!C:E,3,0)</f>
        <v>Manga</v>
      </c>
      <c r="F71" s="8">
        <v>1</v>
      </c>
      <c r="G71" s="16">
        <f>VLOOKUP(Tabela2[[#This Row],[Código]],Compra!C:I,7,0)</f>
        <v>60</v>
      </c>
      <c r="H71" s="16"/>
      <c r="I71" s="12">
        <f>Tabela2[[#This Row],[Quantidade]]*Tabela2[[#This Row],[Valor Unitário]]-Tabela2[[#This Row],[Desconto]]</f>
        <v>60</v>
      </c>
      <c r="J71" s="19">
        <f>MONTH(Tabela2[[#This Row],[Data da Venda]])</f>
        <v>5</v>
      </c>
      <c r="K71" s="12" t="str">
        <f>CONCATENATE(Tabela2[[#This Row],[Tipo]],"-",Tabela2[[#This Row],[Modelo]])</f>
        <v>Body-Manga</v>
      </c>
    </row>
    <row r="72" spans="2:11" x14ac:dyDescent="0.25">
      <c r="B72" s="7">
        <v>43915</v>
      </c>
      <c r="C72" s="8">
        <v>2096</v>
      </c>
      <c r="D72" s="8" t="str">
        <f>VLOOKUP(Tabela2[[#This Row],[Código]],Compra!C:D,2,0)</f>
        <v>Calça</v>
      </c>
      <c r="E72" s="8" t="str">
        <f>VLOOKUP(Tabela2[[#This Row],[Código]],Compra!C:E,3,0)</f>
        <v>Jeans Rasgado</v>
      </c>
      <c r="F72" s="8">
        <v>33</v>
      </c>
      <c r="G72" s="16">
        <f>VLOOKUP(Tabela2[[#This Row],[Código]],Compra!C:I,7,0)</f>
        <v>55</v>
      </c>
      <c r="H72" s="16"/>
      <c r="I72" s="12">
        <f>Tabela2[[#This Row],[Quantidade]]*Tabela2[[#This Row],[Valor Unitário]]-Tabela2[[#This Row],[Desconto]]</f>
        <v>1815</v>
      </c>
      <c r="J72" s="19">
        <f>MONTH(Tabela2[[#This Row],[Data da Venda]])</f>
        <v>3</v>
      </c>
      <c r="K72" s="12" t="str">
        <f>CONCATENATE(Tabela2[[#This Row],[Tipo]],"-",Tabela2[[#This Row],[Modelo]])</f>
        <v>Calça-Jeans Rasgado</v>
      </c>
    </row>
    <row r="73" spans="2:11" x14ac:dyDescent="0.25">
      <c r="B73" s="7">
        <v>43840</v>
      </c>
      <c r="C73" s="8">
        <v>2100</v>
      </c>
      <c r="D73" s="8" t="str">
        <f>VLOOKUP(Tabela2[[#This Row],[Código]],Compra!C:D,2,0)</f>
        <v>Calça</v>
      </c>
      <c r="E73" s="8" t="str">
        <f>VLOOKUP(Tabela2[[#This Row],[Código]],Compra!C:E,3,0)</f>
        <v>Skinny</v>
      </c>
      <c r="F73" s="8">
        <v>80</v>
      </c>
      <c r="G73" s="16">
        <f>VLOOKUP(Tabela2[[#This Row],[Código]],Compra!C:I,7,0)</f>
        <v>55</v>
      </c>
      <c r="H73" s="16"/>
      <c r="I73" s="12">
        <f>Tabela2[[#This Row],[Quantidade]]*Tabela2[[#This Row],[Valor Unitário]]-Tabela2[[#This Row],[Desconto]]</f>
        <v>4400</v>
      </c>
      <c r="J73" s="19">
        <f>MONTH(Tabela2[[#This Row],[Data da Venda]])</f>
        <v>1</v>
      </c>
      <c r="K73" s="12" t="str">
        <f>CONCATENATE(Tabela2[[#This Row],[Tipo]],"-",Tabela2[[#This Row],[Modelo]])</f>
        <v>Calça-Skinny</v>
      </c>
    </row>
    <row r="74" spans="2:11" x14ac:dyDescent="0.25">
      <c r="B74" s="7">
        <v>43898</v>
      </c>
      <c r="C74" s="8">
        <v>2104</v>
      </c>
      <c r="D74" s="8" t="str">
        <f>VLOOKUP(Tabela2[[#This Row],[Código]],Compra!C:D,2,0)</f>
        <v>Calça</v>
      </c>
      <c r="E74" s="8" t="str">
        <f>VLOOKUP(Tabela2[[#This Row],[Código]],Compra!C:E,3,0)</f>
        <v>Cigarrete</v>
      </c>
      <c r="F74" s="8">
        <v>46</v>
      </c>
      <c r="G74" s="16">
        <f>VLOOKUP(Tabela2[[#This Row],[Código]],Compra!C:I,7,0)</f>
        <v>70</v>
      </c>
      <c r="H74" s="16"/>
      <c r="I74" s="12">
        <f>Tabela2[[#This Row],[Quantidade]]*Tabela2[[#This Row],[Valor Unitário]]-Tabela2[[#This Row],[Desconto]]</f>
        <v>3220</v>
      </c>
      <c r="J74" s="19">
        <f>MONTH(Tabela2[[#This Row],[Data da Venda]])</f>
        <v>3</v>
      </c>
      <c r="K74" s="12" t="str">
        <f>CONCATENATE(Tabela2[[#This Row],[Tipo]],"-",Tabela2[[#This Row],[Modelo]])</f>
        <v>Calça-Cigarrete</v>
      </c>
    </row>
    <row r="75" spans="2:11" x14ac:dyDescent="0.25">
      <c r="B75" s="7">
        <v>43865</v>
      </c>
      <c r="C75" s="8">
        <v>2108</v>
      </c>
      <c r="D75" s="8" t="str">
        <f>VLOOKUP(Tabela2[[#This Row],[Código]],Compra!C:D,2,0)</f>
        <v>Calça</v>
      </c>
      <c r="E75" s="8" t="str">
        <f>VLOOKUP(Tabela2[[#This Row],[Código]],Compra!C:E,3,0)</f>
        <v>Pantalona</v>
      </c>
      <c r="F75" s="8">
        <v>108</v>
      </c>
      <c r="G75" s="16">
        <f>VLOOKUP(Tabela2[[#This Row],[Código]],Compra!C:I,7,0)</f>
        <v>65</v>
      </c>
      <c r="H75" s="16"/>
      <c r="I75" s="12">
        <f>Tabela2[[#This Row],[Quantidade]]*Tabela2[[#This Row],[Valor Unitário]]-Tabela2[[#This Row],[Desconto]]</f>
        <v>7020</v>
      </c>
      <c r="J75" s="19">
        <f>MONTH(Tabela2[[#This Row],[Data da Venda]])</f>
        <v>2</v>
      </c>
      <c r="K75" s="12" t="str">
        <f>CONCATENATE(Tabela2[[#This Row],[Tipo]],"-",Tabela2[[#This Row],[Modelo]])</f>
        <v>Calça-Pantalona</v>
      </c>
    </row>
  </sheetData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N24"/>
  <sheetViews>
    <sheetView showGridLines="0" workbookViewId="0">
      <selection activeCell="B6" sqref="B6"/>
    </sheetView>
  </sheetViews>
  <sheetFormatPr defaultColWidth="13" defaultRowHeight="15" x14ac:dyDescent="0.25"/>
  <cols>
    <col min="1" max="1" width="5" customWidth="1"/>
    <col min="3" max="14" width="13" style="12"/>
  </cols>
  <sheetData>
    <row r="5" spans="2:14" s="24" customFormat="1" x14ac:dyDescent="0.25">
      <c r="C5" s="25">
        <v>1</v>
      </c>
      <c r="D5" s="25">
        <v>2</v>
      </c>
      <c r="E5" s="25">
        <v>3</v>
      </c>
      <c r="F5" s="25">
        <v>4</v>
      </c>
      <c r="G5" s="25">
        <v>5</v>
      </c>
      <c r="H5" s="25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5">
        <v>12</v>
      </c>
    </row>
    <row r="6" spans="2:14" x14ac:dyDescent="0.25">
      <c r="B6" s="4" t="s">
        <v>94</v>
      </c>
      <c r="C6" s="14" t="s">
        <v>95</v>
      </c>
      <c r="D6" s="14" t="s">
        <v>96</v>
      </c>
      <c r="E6" s="14" t="s">
        <v>97</v>
      </c>
      <c r="F6" s="14" t="s">
        <v>98</v>
      </c>
      <c r="G6" s="14" t="s">
        <v>99</v>
      </c>
      <c r="H6" s="14" t="s">
        <v>100</v>
      </c>
      <c r="I6" s="14" t="s">
        <v>101</v>
      </c>
      <c r="J6" s="14" t="s">
        <v>102</v>
      </c>
      <c r="K6" s="14" t="s">
        <v>103</v>
      </c>
      <c r="L6" s="14" t="s">
        <v>104</v>
      </c>
      <c r="M6" s="14" t="s">
        <v>105</v>
      </c>
      <c r="N6" s="14" t="s">
        <v>106</v>
      </c>
    </row>
    <row r="7" spans="2:14" x14ac:dyDescent="0.25">
      <c r="B7" s="8" t="s">
        <v>107</v>
      </c>
      <c r="C7" s="16">
        <f>SUMIF(Compra!$J:$J,'Controle Financeiro'!C5,Compra!$H:$H)</f>
        <v>20265</v>
      </c>
      <c r="D7" s="16">
        <f>SUMIF(Compra!$J:$J,'Controle Financeiro'!D5,Compra!$H:$H)</f>
        <v>29280</v>
      </c>
      <c r="E7" s="16">
        <f>SUMIF(Compra!$J:$J,'Controle Financeiro'!E5,Compra!$H:$H)</f>
        <v>21210</v>
      </c>
      <c r="F7" s="16">
        <f>SUMIF(Compra!$J:$J,'Controle Financeiro'!F5,Compra!$H:$H)</f>
        <v>42215</v>
      </c>
      <c r="G7" s="16">
        <f>SUMIF(Compra!$J:$J,'Controle Financeiro'!G5,Compra!$H:$H)</f>
        <v>9350</v>
      </c>
      <c r="H7" s="16">
        <f>SUMIF(Compra!$J:$J,'Controle Financeiro'!H5,Compra!$H:$H)</f>
        <v>0</v>
      </c>
      <c r="I7" s="16">
        <f>SUMIF(Compra!$J:$J,'Controle Financeiro'!I5,Compra!$H:$H)</f>
        <v>0</v>
      </c>
      <c r="J7" s="16">
        <f>SUMIF(Compra!$J:$J,'Controle Financeiro'!J5,Compra!$H:$H)</f>
        <v>0</v>
      </c>
      <c r="K7" s="16">
        <f>SUMIF(Compra!$J:$J,'Controle Financeiro'!K5,Compra!$H:$H)</f>
        <v>0</v>
      </c>
      <c r="L7" s="16">
        <f>SUMIF(Compra!$J:$J,'Controle Financeiro'!L5,Compra!$H:$H)</f>
        <v>0</v>
      </c>
      <c r="M7" s="16">
        <f>SUMIF(Compra!$J:$J,'Controle Financeiro'!M5,Compra!$H:$H)</f>
        <v>0</v>
      </c>
      <c r="N7" s="16">
        <f>SUMIF(Compra!$J:$J,'Controle Financeiro'!N5,Compra!$H:$H)</f>
        <v>0</v>
      </c>
    </row>
    <row r="8" spans="2:14" x14ac:dyDescent="0.25">
      <c r="B8" s="8" t="s">
        <v>108</v>
      </c>
      <c r="C8" s="16">
        <v>1000</v>
      </c>
      <c r="D8" s="16">
        <v>1000</v>
      </c>
      <c r="E8" s="16">
        <v>1000</v>
      </c>
      <c r="F8" s="16">
        <v>1000</v>
      </c>
      <c r="G8" s="16">
        <v>1000</v>
      </c>
      <c r="H8" s="16"/>
      <c r="I8" s="16"/>
      <c r="J8" s="16"/>
      <c r="K8" s="16"/>
      <c r="L8" s="16"/>
      <c r="M8" s="16"/>
      <c r="N8" s="16"/>
    </row>
    <row r="9" spans="2:14" x14ac:dyDescent="0.25">
      <c r="B9" s="8" t="s">
        <v>109</v>
      </c>
      <c r="C9" s="16">
        <v>300</v>
      </c>
      <c r="D9" s="16">
        <v>300</v>
      </c>
      <c r="E9" s="16">
        <v>300</v>
      </c>
      <c r="F9" s="16">
        <v>300</v>
      </c>
      <c r="G9" s="16">
        <v>300</v>
      </c>
      <c r="H9" s="16"/>
      <c r="I9" s="16"/>
      <c r="J9" s="16"/>
      <c r="K9" s="16"/>
      <c r="L9" s="16"/>
      <c r="M9" s="16"/>
      <c r="N9" s="16"/>
    </row>
    <row r="10" spans="2:14" x14ac:dyDescent="0.25">
      <c r="B10" s="8" t="s">
        <v>110</v>
      </c>
      <c r="C10" s="16">
        <v>100</v>
      </c>
      <c r="D10" s="16">
        <v>90</v>
      </c>
      <c r="E10" s="16">
        <v>80</v>
      </c>
      <c r="F10" s="16">
        <v>100</v>
      </c>
      <c r="G10" s="16">
        <v>102</v>
      </c>
      <c r="H10" s="16"/>
      <c r="I10" s="16"/>
      <c r="J10" s="16"/>
      <c r="K10" s="16"/>
      <c r="L10" s="16"/>
      <c r="M10" s="16"/>
      <c r="N10" s="16"/>
    </row>
    <row r="11" spans="2:14" x14ac:dyDescent="0.25">
      <c r="B11" s="8" t="s">
        <v>111</v>
      </c>
      <c r="C11" s="16">
        <v>200</v>
      </c>
      <c r="D11" s="16">
        <v>150</v>
      </c>
      <c r="E11" s="16">
        <v>170</v>
      </c>
      <c r="F11" s="16">
        <v>200</v>
      </c>
      <c r="G11" s="16">
        <v>220</v>
      </c>
      <c r="H11" s="16"/>
      <c r="I11" s="16"/>
      <c r="J11" s="16"/>
      <c r="K11" s="16"/>
      <c r="L11" s="16"/>
      <c r="M11" s="16"/>
      <c r="N11" s="16"/>
    </row>
    <row r="12" spans="2:14" x14ac:dyDescent="0.25">
      <c r="B12" s="8" t="s">
        <v>112</v>
      </c>
      <c r="C12" s="16">
        <v>400</v>
      </c>
      <c r="D12" s="16">
        <v>400</v>
      </c>
      <c r="E12" s="16">
        <v>400</v>
      </c>
      <c r="F12" s="16">
        <v>400</v>
      </c>
      <c r="G12" s="16">
        <v>400</v>
      </c>
      <c r="H12" s="16"/>
      <c r="I12" s="16"/>
      <c r="J12" s="16"/>
      <c r="K12" s="16"/>
      <c r="L12" s="16"/>
      <c r="M12" s="16"/>
      <c r="N12" s="16"/>
    </row>
    <row r="13" spans="2:14" x14ac:dyDescent="0.25">
      <c r="B13" s="8" t="s">
        <v>113</v>
      </c>
      <c r="C13" s="16">
        <v>40</v>
      </c>
      <c r="D13" s="16">
        <v>50</v>
      </c>
      <c r="E13" s="16">
        <v>50</v>
      </c>
      <c r="F13" s="16">
        <v>35</v>
      </c>
      <c r="G13" s="16">
        <v>60</v>
      </c>
      <c r="H13" s="16"/>
      <c r="I13" s="16"/>
      <c r="J13" s="16"/>
      <c r="K13" s="16"/>
      <c r="L13" s="16"/>
      <c r="M13" s="16"/>
      <c r="N13" s="16"/>
    </row>
    <row r="14" spans="2:14" x14ac:dyDescent="0.25">
      <c r="B14" t="s">
        <v>117</v>
      </c>
    </row>
    <row r="15" spans="2:14" x14ac:dyDescent="0.25">
      <c r="B15" t="s">
        <v>117</v>
      </c>
    </row>
    <row r="16" spans="2:14" x14ac:dyDescent="0.25">
      <c r="B16" t="s">
        <v>117</v>
      </c>
    </row>
    <row r="17" spans="2:14" x14ac:dyDescent="0.25">
      <c r="B17" t="s">
        <v>117</v>
      </c>
    </row>
    <row r="18" spans="2:14" x14ac:dyDescent="0.25">
      <c r="B18" t="s">
        <v>117</v>
      </c>
    </row>
    <row r="19" spans="2:14" x14ac:dyDescent="0.25">
      <c r="B19" t="s">
        <v>117</v>
      </c>
    </row>
    <row r="20" spans="2:14" x14ac:dyDescent="0.25">
      <c r="B20" t="s">
        <v>117</v>
      </c>
    </row>
    <row r="21" spans="2:14" x14ac:dyDescent="0.25">
      <c r="B21" t="s">
        <v>118</v>
      </c>
      <c r="C21" s="12">
        <f>SUM(C7:C20)</f>
        <v>22305</v>
      </c>
      <c r="D21" s="12">
        <f t="shared" ref="D21:N21" si="0">SUM(D7:D20)</f>
        <v>31270</v>
      </c>
      <c r="E21" s="12">
        <f t="shared" si="0"/>
        <v>23210</v>
      </c>
      <c r="F21" s="12">
        <f t="shared" si="0"/>
        <v>44250</v>
      </c>
      <c r="G21" s="12">
        <f t="shared" si="0"/>
        <v>11432</v>
      </c>
      <c r="H21" s="12">
        <f t="shared" si="0"/>
        <v>0</v>
      </c>
      <c r="I21" s="12">
        <f t="shared" si="0"/>
        <v>0</v>
      </c>
      <c r="J21" s="12">
        <f t="shared" si="0"/>
        <v>0</v>
      </c>
      <c r="K21" s="12">
        <f t="shared" si="0"/>
        <v>0</v>
      </c>
      <c r="L21" s="12">
        <f t="shared" si="0"/>
        <v>0</v>
      </c>
      <c r="M21" s="12">
        <f t="shared" si="0"/>
        <v>0</v>
      </c>
      <c r="N21" s="12">
        <f t="shared" si="0"/>
        <v>0</v>
      </c>
    </row>
    <row r="22" spans="2:14" x14ac:dyDescent="0.25">
      <c r="B22" t="s">
        <v>119</v>
      </c>
      <c r="C22" s="12">
        <f>SUMIF(Venda!$J:$J,'Controle Financeiro'!C5,Venda!$I:$I)</f>
        <v>32475</v>
      </c>
      <c r="D22" s="12">
        <f>SUMIF(Venda!$J:$J,'Controle Financeiro'!D5,Venda!$I:$I)</f>
        <v>37495</v>
      </c>
      <c r="E22" s="12">
        <f>SUMIF(Venda!$J:$J,'Controle Financeiro'!E5,Venda!$I:$I)</f>
        <v>25530</v>
      </c>
      <c r="F22" s="12">
        <f>SUMIF(Venda!$J:$J,'Controle Financeiro'!F5,Venda!$I:$I)</f>
        <v>43385</v>
      </c>
      <c r="G22" s="12">
        <f>SUMIF(Venda!$J:$J,'Controle Financeiro'!G5,Venda!$I:$I)</f>
        <v>15070</v>
      </c>
      <c r="H22" s="12">
        <f>SUMIF(Venda!$J:$J,'Controle Financeiro'!H5,Venda!$I:$I)</f>
        <v>0</v>
      </c>
      <c r="I22" s="12">
        <f>SUMIF(Venda!$J:$J,'Controle Financeiro'!I5,Venda!$I:$I)</f>
        <v>0</v>
      </c>
      <c r="J22" s="12">
        <f>SUMIF(Venda!$J:$J,'Controle Financeiro'!J5,Venda!$I:$I)</f>
        <v>0</v>
      </c>
      <c r="K22" s="12">
        <f>SUMIF(Venda!$J:$J,'Controle Financeiro'!K5,Venda!$I:$I)</f>
        <v>0</v>
      </c>
      <c r="L22" s="12">
        <f>SUMIF(Venda!$J:$J,'Controle Financeiro'!L5,Venda!$I:$I)</f>
        <v>0</v>
      </c>
      <c r="M22" s="12">
        <f>SUMIF(Venda!$J:$J,'Controle Financeiro'!M5,Venda!$I:$I)</f>
        <v>0</v>
      </c>
      <c r="N22" s="12">
        <f>SUMIF(Venda!$J:$J,'Controle Financeiro'!N5,Venda!$I:$I)</f>
        <v>0</v>
      </c>
    </row>
    <row r="23" spans="2:14" x14ac:dyDescent="0.25">
      <c r="B23" t="s">
        <v>120</v>
      </c>
      <c r="C23" s="12">
        <f>C22-C21</f>
        <v>10170</v>
      </c>
      <c r="D23" s="12">
        <f t="shared" ref="D23:N23" si="1">D22-D21</f>
        <v>6225</v>
      </c>
      <c r="E23" s="12">
        <f t="shared" si="1"/>
        <v>2320</v>
      </c>
      <c r="F23" s="12">
        <f t="shared" si="1"/>
        <v>-865</v>
      </c>
      <c r="G23" s="12">
        <f t="shared" si="1"/>
        <v>3638</v>
      </c>
      <c r="H23" s="12">
        <f t="shared" si="1"/>
        <v>0</v>
      </c>
      <c r="I23" s="12">
        <f t="shared" si="1"/>
        <v>0</v>
      </c>
      <c r="J23" s="12">
        <f t="shared" si="1"/>
        <v>0</v>
      </c>
      <c r="K23" s="12">
        <f t="shared" si="1"/>
        <v>0</v>
      </c>
      <c r="L23" s="12">
        <f t="shared" si="1"/>
        <v>0</v>
      </c>
      <c r="M23" s="12">
        <f t="shared" si="1"/>
        <v>0</v>
      </c>
      <c r="N23" s="12">
        <f t="shared" si="1"/>
        <v>0</v>
      </c>
    </row>
    <row r="24" spans="2:14" x14ac:dyDescent="0.25">
      <c r="C24" s="23">
        <f>IF(C23=0,NA(),C23)</f>
        <v>10170</v>
      </c>
      <c r="D24" s="23">
        <f t="shared" ref="D24:N24" si="2">IF(D23=0,NA(),D23)</f>
        <v>6225</v>
      </c>
      <c r="E24" s="23">
        <f t="shared" si="2"/>
        <v>2320</v>
      </c>
      <c r="F24" s="23">
        <f t="shared" si="2"/>
        <v>-865</v>
      </c>
      <c r="G24" s="23">
        <f t="shared" si="2"/>
        <v>3638</v>
      </c>
      <c r="H24" s="23" t="e">
        <f t="shared" si="2"/>
        <v>#N/A</v>
      </c>
      <c r="I24" s="23" t="e">
        <f t="shared" si="2"/>
        <v>#N/A</v>
      </c>
      <c r="J24" s="23" t="e">
        <f t="shared" si="2"/>
        <v>#N/A</v>
      </c>
      <c r="K24" s="23" t="e">
        <f t="shared" si="2"/>
        <v>#N/A</v>
      </c>
      <c r="L24" s="23" t="e">
        <f t="shared" si="2"/>
        <v>#N/A</v>
      </c>
      <c r="M24" s="23" t="e">
        <f t="shared" si="2"/>
        <v>#N/A</v>
      </c>
      <c r="N24" s="23" t="e">
        <f t="shared" si="2"/>
        <v>#N/A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Estoque</vt:lpstr>
      <vt:lpstr>Compra</vt:lpstr>
      <vt:lpstr>Venda</vt:lpstr>
      <vt:lpstr>Controle 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César</dc:creator>
  <cp:lastModifiedBy>MkByte S.T</cp:lastModifiedBy>
  <dcterms:created xsi:type="dcterms:W3CDTF">2020-05-10T16:56:24Z</dcterms:created>
  <dcterms:modified xsi:type="dcterms:W3CDTF">2021-02-15T21:43:13Z</dcterms:modified>
</cp:coreProperties>
</file>